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ables/table3.xml" ContentType="application/vnd.openxmlformats-officedocument.spreadsheetml.table+xml"/>
  <Override PartName="/xl/tables/table4.xml" ContentType="application/vnd.openxmlformats-officedocument.spreadsheetml.table+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showPivotChartFilter="1" defaultThemeVersion="124226"/>
  <bookViews>
    <workbookView xWindow="120" yWindow="45" windowWidth="15180" windowHeight="7560"/>
  </bookViews>
  <sheets>
    <sheet name="Coversheet" sheetId="95" r:id="rId1"/>
    <sheet name="Curr conv" sheetId="4" r:id="rId2"/>
    <sheet name="Data Reference Sheet" sheetId="28" r:id="rId3"/>
    <sheet name="Codebook costs" sheetId="94" r:id="rId4"/>
    <sheet name="Cost data" sheetId="1" r:id="rId5"/>
    <sheet name="Codebook service levels" sheetId="96" r:id="rId6"/>
    <sheet name="Water service levels" sheetId="9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'Codebook costs'!$A$1:$E$1</definedName>
    <definedName name="_xlnm._FilterDatabase" localSheetId="5" hidden="1">'Codebook service levels'!$A$1:$D$1</definedName>
    <definedName name="_xlnm._FilterDatabase" localSheetId="4" hidden="1">'Cost data'!#REF!</definedName>
    <definedName name="Ano">[1]Validationlists!$G$2:$G$18</definedName>
    <definedName name="Commune">'[2]liste generale'!$C$2:$C$10</definedName>
    <definedName name="Country">'Curr conv'!$G$11:$N$11</definedName>
    <definedName name="Country_BKF" localSheetId="5">#REF!</definedName>
    <definedName name="Country_BKF" localSheetId="0">#REF!</definedName>
    <definedName name="Country_BKF" localSheetId="6">#REF!</definedName>
    <definedName name="Country_BKF">#REF!</definedName>
    <definedName name="Country_GHA" localSheetId="5">#REF!</definedName>
    <definedName name="Country_GHA" localSheetId="0">#REF!</definedName>
    <definedName name="Country_GHA" localSheetId="6">#REF!</definedName>
    <definedName name="Country_GHA">#REF!</definedName>
    <definedName name="Country_Owner" localSheetId="5">#REF!</definedName>
    <definedName name="Country_Owner" localSheetId="0">#REF!</definedName>
    <definedName name="Country_Owner" localSheetId="6">#REF!</definedName>
    <definedName name="Country_Owner">#REF!</definedName>
    <definedName name="country_Owner_1" localSheetId="5">#REF!</definedName>
    <definedName name="country_Owner_1" localSheetId="0">#REF!</definedName>
    <definedName name="country_Owner_1" localSheetId="6">#REF!</definedName>
    <definedName name="country_Owner_1">#REF!</definedName>
    <definedName name="CountryName">'[3]Cover Sheet'!$B$3</definedName>
    <definedName name="Currency" localSheetId="0">'[4]Data Reference Sheet'!$G$9:$G$10</definedName>
    <definedName name="Currency">'[5]Data Reference Sheet'!$G$9:$G$10</definedName>
    <definedName name="currency_Years">'[6]Currency Conversions'!$E$74:$BE$74</definedName>
    <definedName name="Deflators">'[3]Currency Conversions'!$E$6:$BE$50</definedName>
    <definedName name="Exchange" localSheetId="0">'[4]Data Reference Sheet'!$I$10</definedName>
    <definedName name="Exchange">'Data Reference Sheet'!$F$1</definedName>
    <definedName name="exchangeYear">'[6]Cover Sheet'!$B$4</definedName>
    <definedName name="Gestor">[7]Validationlists!$A$2:$A$23</definedName>
    <definedName name="Interviewers" localSheetId="5">#REF!</definedName>
    <definedName name="Interviewers" localSheetId="0">#REF!</definedName>
    <definedName name="Interviewers" localSheetId="6">#REF!</definedName>
    <definedName name="Interviewers">#REF!</definedName>
    <definedName name="List_Sanitation" localSheetId="5">#REF!</definedName>
    <definedName name="List_Sanitation" localSheetId="0">#REF!</definedName>
    <definedName name="List_Sanitation" localSheetId="6">#REF!</definedName>
    <definedName name="List_Sanitation">#REF!</definedName>
    <definedName name="list_Sanitation_1" localSheetId="5">#REF!</definedName>
    <definedName name="list_Sanitation_1" localSheetId="0">#REF!</definedName>
    <definedName name="list_Sanitation_1" localSheetId="6">#REF!</definedName>
    <definedName name="list_Sanitation_1">#REF!</definedName>
    <definedName name="Local_Currency_Converter">'[3]Currency Conversions'!$A$74:$BE$87</definedName>
    <definedName name="local_Currency_Converter_1">'[6]Currency Conversions'!$A$74:$BE$87</definedName>
    <definedName name="milieu">'[2]liste generale'!$O$2:$O$3</definedName>
    <definedName name="OuantityForWater_1" localSheetId="5">#REF!</definedName>
    <definedName name="OuantityForWater_1" localSheetId="0">#REF!</definedName>
    <definedName name="OuantityForWater_1" localSheetId="6">#REF!</definedName>
    <definedName name="OuantityForWater_1">#REF!</definedName>
    <definedName name="_xlnm.Print_Area" localSheetId="4">'Cost data'!$D$4:$AK$5</definedName>
    <definedName name="_xlnm.Print_Titles" localSheetId="4">'Cost data'!$B:$B,'Cost data'!$5:$5</definedName>
    <definedName name="_xlnm.Print_Titles" localSheetId="6">'Water service levels'!$B:$B,'Water service levels'!$4:$4</definedName>
    <definedName name="QuantityForWater" localSheetId="5">#REF!</definedName>
    <definedName name="QuantityForWater" localSheetId="0">#REF!</definedName>
    <definedName name="QuantityForWater" localSheetId="6">#REF!</definedName>
    <definedName name="QuantityForWater">#REF!</definedName>
    <definedName name="Regional_BKF" localSheetId="5">#REF!</definedName>
    <definedName name="Regional_BKF" localSheetId="0">#REF!</definedName>
    <definedName name="Regional_BKF" localSheetId="6">#REF!</definedName>
    <definedName name="Regional_BKF">#REF!</definedName>
    <definedName name="Regional_GHA" localSheetId="5">#REF!</definedName>
    <definedName name="Regional_GHA" localSheetId="0">#REF!</definedName>
    <definedName name="Regional_GHA" localSheetId="6">#REF!</definedName>
    <definedName name="Regional_GHA">#REF!</definedName>
    <definedName name="Regional_GHA_1" localSheetId="5">#REF!</definedName>
    <definedName name="Regional_GHA_1" localSheetId="0">#REF!</definedName>
    <definedName name="Regional_GHA_1" localSheetId="6">#REF!</definedName>
    <definedName name="Regional_GHA_1">#REF!</definedName>
    <definedName name="Regional_IND" localSheetId="5">#REF!</definedName>
    <definedName name="Regional_IND" localSheetId="0">#REF!</definedName>
    <definedName name="Regional_IND" localSheetId="6">#REF!</definedName>
    <definedName name="Regional_IND">#REF!</definedName>
    <definedName name="Regional_IND_1" localSheetId="5">#REF!</definedName>
    <definedName name="Regional_IND_1" localSheetId="0">#REF!</definedName>
    <definedName name="Regional_IND_1" localSheetId="6">#REF!</definedName>
    <definedName name="Regional_IND_1">#REF!</definedName>
    <definedName name="Regional_MOZ" localSheetId="5">#REF!</definedName>
    <definedName name="Regional_MOZ" localSheetId="0">#REF!</definedName>
    <definedName name="Regional_MOZ" localSheetId="6">#REF!</definedName>
    <definedName name="Regional_MOZ">#REF!</definedName>
    <definedName name="Regional_MOZ_1" localSheetId="5">#REF!</definedName>
    <definedName name="Regional_MOZ_1" localSheetId="0">#REF!</definedName>
    <definedName name="Regional_MOZ_1" localSheetId="6">#REF!</definedName>
    <definedName name="Regional_MOZ_1">#REF!</definedName>
    <definedName name="SA_1" localSheetId="0">[8]Categories!$K$3:$K$4</definedName>
    <definedName name="SA_1">[9]Categories!$K$3:$K$4</definedName>
    <definedName name="SA_2" localSheetId="0">[8]Categories!$L$3:$L$4</definedName>
    <definedName name="SA_2">[9]Categories!$L$3:$L$4</definedName>
    <definedName name="Saccessibility_1" localSheetId="0">[8]Categories!$V$3:$V$5</definedName>
    <definedName name="Saccessibility_1">[9]Categories!$V$3:$V$5</definedName>
    <definedName name="Sect_Vil">'[2]liste generale'!$D$2:$D$10</definedName>
    <definedName name="SEP_1" localSheetId="0">[8]Categories!$T$3:$T$5</definedName>
    <definedName name="SEP_1">[9]Categories!$T$3:$T$5</definedName>
    <definedName name="SEP_2" localSheetId="0">[8]Categories!$U$3:$U$5</definedName>
    <definedName name="SEP_2">[9]Categories!$U$3:$U$5</definedName>
    <definedName name="SR_2" localSheetId="0">[8]Categories!$S$3:$S$5</definedName>
    <definedName name="SR_2">[9]Categories!$S$3:$S$5</definedName>
    <definedName name="SU_1" localSheetId="0">[8]Categories!$P$3:$P$6</definedName>
    <definedName name="SU_1">[9]Categories!$P$3:$P$6</definedName>
    <definedName name="SU_2" localSheetId="0">[8]Categories!$Q$3:$Q$6</definedName>
    <definedName name="SU_2">[9]Categories!$Q$3:$Q$6</definedName>
    <definedName name="TST_6" localSheetId="0">[8]Categories!$M$3:$M$19</definedName>
    <definedName name="TST_6">[9]Categories!$M$3:$M$19</definedName>
    <definedName name="WA_17" localSheetId="0">[10]Categories!$O$27:$O$28</definedName>
    <definedName name="WA_17">[10]Categories!$O$27:$O$28</definedName>
    <definedName name="Water_Waste_Transport_Methods" localSheetId="0">#REF!</definedName>
    <definedName name="Water_Waste_Transport_Methods">#REF!</definedName>
    <definedName name="Water_Waste_Transportation_Methods" localSheetId="5">#REF!</definedName>
    <definedName name="Water_Waste_Transportation_Methods" localSheetId="0">#REF!</definedName>
    <definedName name="Water_Waste_Transportation_Methods" localSheetId="6">#REF!</definedName>
    <definedName name="Water_Waste_Transportation_Methods">#REF!</definedName>
    <definedName name="WaterSupplyPredictable" localSheetId="5">#REF!</definedName>
    <definedName name="WaterSupplyPredictable" localSheetId="0">#REF!</definedName>
    <definedName name="WaterSupplyPredictable" localSheetId="6">#REF!</definedName>
    <definedName name="WaterSupplyPredictable">#REF!</definedName>
    <definedName name="WQA">[10]Categories!$N$27:$N$28</definedName>
    <definedName name="WQAHH" localSheetId="0">[10]Categories!$L$27:$L$28</definedName>
    <definedName name="WQAHH">[10]Categories!$L$27:$L$28</definedName>
    <definedName name="WQAS">[10]Categories!$M$27:$M$29</definedName>
  </definedNames>
  <calcPr calcId="125725"/>
</workbook>
</file>

<file path=xl/calcChain.xml><?xml version="1.0" encoding="utf-8"?>
<calcChain xmlns="http://schemas.openxmlformats.org/spreadsheetml/2006/main">
  <c r="AE6" i="1"/>
  <c r="AE7"/>
  <c r="AE8"/>
  <c r="AE9"/>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4"/>
  <c r="AE75"/>
  <c r="AE76"/>
  <c r="AE77"/>
  <c r="AE78"/>
  <c r="AE79"/>
  <c r="AE80"/>
  <c r="AE81"/>
  <c r="AE82"/>
  <c r="AE83"/>
  <c r="AE84"/>
  <c r="AE85"/>
  <c r="AE86"/>
  <c r="AE87"/>
  <c r="AE88"/>
  <c r="AE89"/>
  <c r="AE90"/>
  <c r="AE91"/>
  <c r="AE92"/>
  <c r="AE93"/>
  <c r="AE94"/>
  <c r="AE95"/>
  <c r="AE96"/>
  <c r="AE97"/>
  <c r="AE98"/>
  <c r="AE99"/>
  <c r="AE100"/>
  <c r="AE101"/>
  <c r="AE102"/>
  <c r="AE103"/>
  <c r="AE104"/>
  <c r="AE105"/>
  <c r="AE106"/>
  <c r="AE107"/>
  <c r="AE108"/>
  <c r="AE109"/>
  <c r="AE110"/>
  <c r="AE111"/>
  <c r="AE112"/>
  <c r="AE113"/>
  <c r="AE114"/>
  <c r="AE115"/>
  <c r="AE116"/>
  <c r="AE117"/>
  <c r="AE118"/>
  <c r="AE119"/>
  <c r="AE120"/>
  <c r="AE121"/>
  <c r="AE122"/>
  <c r="AE123"/>
  <c r="AE124"/>
  <c r="AE125"/>
  <c r="AE126"/>
  <c r="AE127"/>
  <c r="AE128"/>
  <c r="AE129"/>
  <c r="AE130"/>
  <c r="AE131"/>
  <c r="AE132"/>
  <c r="AE133"/>
  <c r="AE134"/>
  <c r="AE135"/>
  <c r="AE136"/>
  <c r="AE137"/>
  <c r="AE138"/>
  <c r="AE139"/>
  <c r="AE140"/>
  <c r="AE141"/>
  <c r="AE142"/>
  <c r="AE143"/>
  <c r="AE144"/>
  <c r="AE145"/>
  <c r="AE146"/>
  <c r="AE147"/>
  <c r="AE148"/>
  <c r="AE149"/>
  <c r="AE150"/>
  <c r="AE151"/>
  <c r="AE152"/>
  <c r="AE153"/>
  <c r="AE154"/>
  <c r="AE155"/>
  <c r="AE156"/>
  <c r="AE157"/>
  <c r="AE158"/>
  <c r="AE159"/>
  <c r="AE160"/>
  <c r="AE161"/>
  <c r="AE162"/>
  <c r="AE163"/>
  <c r="AE164"/>
  <c r="AE165"/>
  <c r="AE166"/>
  <c r="AE167"/>
  <c r="AE168"/>
  <c r="AE169"/>
  <c r="AE170"/>
  <c r="AE171"/>
  <c r="AE172"/>
  <c r="AE173"/>
  <c r="AE174"/>
  <c r="AE175"/>
  <c r="AE176"/>
  <c r="AE177"/>
  <c r="AE178"/>
  <c r="AE179"/>
  <c r="AE180"/>
  <c r="AE181"/>
  <c r="AE182"/>
  <c r="AE183"/>
  <c r="AE184"/>
  <c r="AE185"/>
  <c r="AE186"/>
  <c r="AE187"/>
  <c r="AE188"/>
  <c r="AE189"/>
  <c r="AE190"/>
  <c r="AE191"/>
  <c r="AE192"/>
  <c r="AE193"/>
  <c r="AE194"/>
  <c r="AE195"/>
  <c r="AE196"/>
  <c r="AE197"/>
  <c r="AE198"/>
  <c r="AE199"/>
  <c r="AE200"/>
  <c r="AE201"/>
  <c r="AE202"/>
  <c r="AE203"/>
  <c r="AE204"/>
  <c r="AE205"/>
  <c r="AE206"/>
  <c r="AE207"/>
  <c r="AE208"/>
  <c r="AE209"/>
  <c r="AE210"/>
  <c r="AE211"/>
  <c r="AE212"/>
  <c r="AE213"/>
  <c r="AE214"/>
  <c r="AE215"/>
  <c r="AE217"/>
  <c r="AE218"/>
  <c r="AE219"/>
  <c r="AE220"/>
  <c r="AE221"/>
  <c r="AE222"/>
  <c r="AE223"/>
  <c r="AE224"/>
  <c r="AE225"/>
  <c r="AE226"/>
  <c r="AE227"/>
  <c r="AE228"/>
  <c r="AE229"/>
  <c r="AE230"/>
  <c r="AE231"/>
  <c r="AE232"/>
  <c r="AE233"/>
  <c r="AE234"/>
  <c r="AE235"/>
  <c r="AE236"/>
  <c r="AE237"/>
  <c r="AE238"/>
  <c r="AE239"/>
  <c r="AE240"/>
  <c r="AE241"/>
  <c r="AE242"/>
  <c r="AE243"/>
  <c r="AE244"/>
  <c r="AE245"/>
  <c r="AE246"/>
  <c r="AE247"/>
  <c r="AE248"/>
  <c r="AE249"/>
  <c r="AE250"/>
  <c r="AE251"/>
  <c r="AE252"/>
  <c r="AE253"/>
  <c r="AE254"/>
  <c r="AE255"/>
  <c r="AE256"/>
  <c r="AE257"/>
  <c r="AE258"/>
  <c r="AE259"/>
  <c r="AE260"/>
  <c r="AE261"/>
  <c r="AE262"/>
  <c r="AE263"/>
  <c r="AE264"/>
  <c r="AE265"/>
  <c r="AE266"/>
  <c r="AE267"/>
  <c r="AE268"/>
  <c r="AE269"/>
  <c r="AE270"/>
  <c r="AE271"/>
  <c r="AE272"/>
  <c r="AE273"/>
  <c r="AE274"/>
  <c r="AE275"/>
  <c r="AE276"/>
  <c r="AE277"/>
  <c r="AE278"/>
  <c r="AE279"/>
  <c r="AE280"/>
  <c r="AE281"/>
  <c r="AE282"/>
  <c r="AE283"/>
  <c r="AE284"/>
  <c r="AE285"/>
  <c r="AE286"/>
  <c r="AE287"/>
  <c r="AE288"/>
  <c r="AE289"/>
  <c r="AE290"/>
  <c r="AE291"/>
  <c r="AE292"/>
  <c r="AE293"/>
  <c r="AE294"/>
  <c r="AE295"/>
  <c r="AE296"/>
  <c r="AE297"/>
  <c r="AE298"/>
  <c r="AE299"/>
  <c r="AE300"/>
  <c r="AE301"/>
  <c r="AE302"/>
  <c r="AE303"/>
  <c r="AE304"/>
  <c r="AE305"/>
  <c r="AE306"/>
  <c r="AE307"/>
  <c r="AE308"/>
  <c r="AE309"/>
  <c r="AE310"/>
  <c r="AE311"/>
  <c r="AE312"/>
  <c r="AE313"/>
  <c r="AE314"/>
  <c r="AE315"/>
  <c r="AE316"/>
  <c r="AE317"/>
  <c r="AE318"/>
  <c r="AE319"/>
  <c r="AE320"/>
  <c r="AE321"/>
  <c r="AE322"/>
  <c r="AE323"/>
  <c r="AE324"/>
  <c r="AE325"/>
  <c r="AE326"/>
  <c r="AE327"/>
  <c r="AE328"/>
  <c r="AE329"/>
  <c r="AE330"/>
  <c r="AE331"/>
  <c r="AE332"/>
  <c r="AE333"/>
  <c r="AE334"/>
  <c r="AE335"/>
  <c r="AE336"/>
  <c r="AE337"/>
  <c r="AE338"/>
  <c r="AE339"/>
  <c r="AE340"/>
  <c r="AE341"/>
  <c r="AE342"/>
  <c r="AE343"/>
  <c r="AE344"/>
  <c r="AE345"/>
  <c r="AE346"/>
  <c r="AE347"/>
  <c r="AE348"/>
  <c r="AE349"/>
  <c r="AE350"/>
  <c r="AE351"/>
  <c r="AE352"/>
  <c r="AE353"/>
  <c r="AE354"/>
  <c r="AE355"/>
  <c r="AE356"/>
  <c r="AE357"/>
  <c r="AE358"/>
  <c r="AE359"/>
  <c r="AE360"/>
  <c r="AE361"/>
  <c r="AE362"/>
  <c r="AE363"/>
  <c r="AE364"/>
  <c r="AE365"/>
  <c r="AE366"/>
  <c r="AE367"/>
  <c r="AE368"/>
  <c r="AE369"/>
  <c r="AE370"/>
  <c r="AE371"/>
  <c r="AE372"/>
  <c r="AE373"/>
  <c r="AE374"/>
  <c r="AE375"/>
  <c r="AE376"/>
  <c r="AE377"/>
  <c r="AE378"/>
  <c r="AE379"/>
  <c r="AE380"/>
  <c r="AE381"/>
  <c r="AE382"/>
  <c r="AE383"/>
  <c r="AE384"/>
  <c r="AE385"/>
  <c r="AE386"/>
  <c r="AE387"/>
  <c r="AE388"/>
  <c r="AE389"/>
  <c r="AE390"/>
  <c r="AE391"/>
  <c r="AE392"/>
  <c r="AE393"/>
  <c r="AE394"/>
  <c r="AE395"/>
  <c r="AE396"/>
  <c r="AE397"/>
  <c r="AE398"/>
  <c r="AE399"/>
  <c r="AE400"/>
  <c r="AE401"/>
  <c r="AE402"/>
  <c r="AE403"/>
  <c r="AE404"/>
  <c r="AE405"/>
  <c r="AE406"/>
  <c r="AE407"/>
  <c r="AE408"/>
  <c r="AE409"/>
  <c r="AE410"/>
  <c r="AE411"/>
  <c r="AE412"/>
  <c r="AE413"/>
  <c r="AE414"/>
  <c r="AE415"/>
  <c r="AE416"/>
  <c r="AE417"/>
  <c r="AE418"/>
  <c r="AE419"/>
  <c r="AE420"/>
  <c r="AE421"/>
  <c r="AE422"/>
  <c r="AE423"/>
  <c r="AE424"/>
  <c r="AE425"/>
  <c r="AE426"/>
  <c r="AE427"/>
  <c r="AE428"/>
  <c r="AE429"/>
  <c r="AE430"/>
  <c r="AE431"/>
  <c r="AE432"/>
  <c r="AE433"/>
  <c r="AE434"/>
  <c r="AE435"/>
  <c r="AE436"/>
  <c r="AE437"/>
  <c r="AE438"/>
  <c r="AE439"/>
  <c r="AE440"/>
  <c r="AE441"/>
  <c r="AE442"/>
  <c r="AE443"/>
  <c r="AE444"/>
  <c r="AE445"/>
  <c r="AE446"/>
  <c r="AE447"/>
  <c r="AE448"/>
  <c r="AE449"/>
  <c r="AE450"/>
  <c r="AE451"/>
  <c r="AE452"/>
  <c r="AE453"/>
  <c r="AE454"/>
  <c r="AE455"/>
  <c r="AE456"/>
  <c r="AE457"/>
  <c r="AE458"/>
  <c r="AE459"/>
  <c r="AE460"/>
  <c r="AE461"/>
  <c r="AE462"/>
  <c r="AE463"/>
  <c r="AE464"/>
  <c r="AE465"/>
  <c r="AE466"/>
  <c r="AE467"/>
  <c r="AE468"/>
  <c r="AE469"/>
  <c r="AE470"/>
  <c r="AE471"/>
  <c r="AE472"/>
  <c r="AE473"/>
  <c r="AE474"/>
  <c r="AE475"/>
  <c r="AE476"/>
  <c r="AE477"/>
  <c r="AE478"/>
  <c r="AE479"/>
  <c r="AE480"/>
  <c r="AE481"/>
  <c r="AE482"/>
  <c r="AE483"/>
  <c r="AE484"/>
  <c r="AE485"/>
  <c r="AE486"/>
  <c r="AE487"/>
  <c r="AE488"/>
  <c r="AE489"/>
  <c r="AE490"/>
  <c r="AE491"/>
  <c r="AE492"/>
  <c r="AE493"/>
  <c r="AE494"/>
  <c r="AE495"/>
  <c r="AE496"/>
  <c r="AE497"/>
  <c r="AE498"/>
  <c r="AE499"/>
  <c r="AE500"/>
  <c r="AE501"/>
  <c r="AE502"/>
  <c r="AE503"/>
  <c r="AE504"/>
  <c r="AE505"/>
  <c r="AE506"/>
  <c r="AE507"/>
  <c r="AE508"/>
  <c r="AE509"/>
  <c r="AE510"/>
  <c r="AE511"/>
  <c r="AE512"/>
  <c r="AE513"/>
  <c r="AE514"/>
  <c r="AE515"/>
  <c r="AE516"/>
  <c r="AE517"/>
  <c r="AE518"/>
  <c r="AE519"/>
  <c r="AE520"/>
  <c r="AE521"/>
  <c r="AE522"/>
  <c r="AE523"/>
  <c r="AE524"/>
  <c r="AE525"/>
  <c r="AE526"/>
  <c r="AE527"/>
  <c r="AE528"/>
  <c r="AE529"/>
  <c r="AE530"/>
  <c r="AE531"/>
  <c r="AE532"/>
  <c r="AE533"/>
  <c r="AE534"/>
  <c r="AE535"/>
  <c r="AE536"/>
  <c r="AE537"/>
  <c r="AE538"/>
  <c r="AE539"/>
  <c r="AE540"/>
  <c r="AE541"/>
  <c r="AE542"/>
  <c r="AE543"/>
  <c r="AE544"/>
  <c r="AE545"/>
  <c r="AE546"/>
  <c r="AE547"/>
  <c r="AE548"/>
  <c r="AE549"/>
  <c r="AE550"/>
  <c r="AE551"/>
  <c r="AE552"/>
  <c r="AE553"/>
  <c r="AE554"/>
  <c r="AE555"/>
  <c r="AE556"/>
  <c r="AE557"/>
  <c r="AE558"/>
  <c r="AE559"/>
  <c r="AE560"/>
  <c r="AE561"/>
  <c r="AE562"/>
  <c r="AE563"/>
  <c r="AE564"/>
  <c r="AE565"/>
  <c r="AE566"/>
  <c r="AE567"/>
  <c r="AE568"/>
  <c r="AE569"/>
  <c r="AE570"/>
  <c r="AE571"/>
  <c r="AE572"/>
  <c r="AE573"/>
  <c r="AE574"/>
  <c r="AE575"/>
  <c r="AE576"/>
  <c r="AE577"/>
  <c r="AE578"/>
  <c r="AE579"/>
  <c r="AE580"/>
  <c r="AE581"/>
  <c r="AE582"/>
  <c r="AE583"/>
  <c r="AE584"/>
  <c r="AE585"/>
  <c r="AE586"/>
  <c r="AE587"/>
  <c r="AE588"/>
  <c r="AE589"/>
  <c r="AE590"/>
  <c r="AE591"/>
  <c r="AE592"/>
  <c r="AE593"/>
  <c r="AE594"/>
  <c r="AE595"/>
  <c r="AE596"/>
  <c r="AE597"/>
  <c r="AE598"/>
  <c r="AE599"/>
  <c r="AE600"/>
  <c r="AE601"/>
  <c r="AE602"/>
  <c r="AE603"/>
  <c r="AE604"/>
  <c r="AE605"/>
  <c r="AE606"/>
  <c r="AE607"/>
  <c r="AE608"/>
  <c r="AE609"/>
  <c r="AE610"/>
  <c r="AE611"/>
  <c r="AE612"/>
  <c r="AE613"/>
  <c r="AE614"/>
  <c r="AE615"/>
  <c r="AE616"/>
  <c r="AE617"/>
  <c r="AE618"/>
  <c r="AE619"/>
  <c r="AE620"/>
  <c r="AE621"/>
  <c r="AE622"/>
  <c r="AE623"/>
  <c r="AE624"/>
  <c r="AE625"/>
  <c r="AE626"/>
  <c r="AE627"/>
  <c r="AE628"/>
  <c r="AE629"/>
  <c r="AE630"/>
  <c r="AE631"/>
  <c r="AE632"/>
  <c r="AE633"/>
  <c r="AE634"/>
  <c r="AE635"/>
  <c r="AE636"/>
  <c r="AE637"/>
  <c r="AE638"/>
  <c r="AE639"/>
  <c r="AE640"/>
  <c r="AE641"/>
  <c r="AE642"/>
  <c r="AE643"/>
  <c r="AE644"/>
  <c r="AE645"/>
  <c r="AE646"/>
  <c r="AE647"/>
  <c r="AE648"/>
  <c r="AE649"/>
  <c r="AE650"/>
  <c r="AE651"/>
  <c r="AE652"/>
  <c r="AE653"/>
  <c r="AE654"/>
  <c r="AE655"/>
  <c r="AE656"/>
  <c r="AE657"/>
  <c r="AE658"/>
  <c r="AE659"/>
  <c r="AE660"/>
  <c r="AE661"/>
  <c r="AE662"/>
  <c r="AE663"/>
  <c r="AE664"/>
  <c r="AE665"/>
  <c r="AE666"/>
  <c r="AE667"/>
  <c r="AE668"/>
  <c r="AE669"/>
  <c r="AE670"/>
  <c r="AE671"/>
  <c r="AE672"/>
  <c r="AE673"/>
  <c r="AE674"/>
  <c r="AE675"/>
  <c r="AE676"/>
  <c r="AE677"/>
  <c r="AE678"/>
  <c r="AE679"/>
  <c r="AE680"/>
  <c r="AE681"/>
  <c r="AE682"/>
  <c r="AE683"/>
  <c r="AE684"/>
  <c r="AE685"/>
  <c r="AE686"/>
  <c r="AE687"/>
  <c r="AE688"/>
  <c r="AE689"/>
  <c r="AE690"/>
  <c r="AE691"/>
  <c r="AE692"/>
  <c r="AE693"/>
  <c r="AE694"/>
  <c r="AE695"/>
  <c r="AE696"/>
  <c r="AE697"/>
  <c r="AE698"/>
  <c r="AE699"/>
  <c r="AE700"/>
  <c r="AE701"/>
  <c r="AE702"/>
  <c r="AE703"/>
  <c r="AE704"/>
  <c r="AE705"/>
  <c r="AE706"/>
  <c r="AE707"/>
  <c r="AE708"/>
  <c r="AE709"/>
  <c r="AE710"/>
  <c r="AE711"/>
  <c r="AE712"/>
  <c r="AE713"/>
  <c r="AE714"/>
  <c r="AE715"/>
  <c r="AE716"/>
  <c r="AE717"/>
  <c r="AE718"/>
  <c r="AE719"/>
  <c r="AE720"/>
  <c r="AE721"/>
  <c r="AE722"/>
  <c r="AE723"/>
  <c r="AE724"/>
  <c r="AE725"/>
  <c r="AE726"/>
  <c r="AE727"/>
  <c r="AE728"/>
  <c r="AE729"/>
  <c r="AE730"/>
  <c r="AE731"/>
  <c r="AE732"/>
  <c r="AE733"/>
  <c r="AE734"/>
  <c r="AE735"/>
  <c r="AE736"/>
  <c r="AE737"/>
  <c r="AE738"/>
  <c r="AE739"/>
  <c r="AE740"/>
  <c r="AE741"/>
  <c r="AE742"/>
  <c r="AE743"/>
  <c r="AE744"/>
  <c r="AE745"/>
  <c r="AE746"/>
  <c r="AE747"/>
  <c r="AE748"/>
  <c r="AE749"/>
  <c r="AE750"/>
  <c r="AE751"/>
  <c r="AE752"/>
  <c r="AE753"/>
  <c r="AE754"/>
  <c r="AE755"/>
  <c r="AE756"/>
  <c r="AE757"/>
  <c r="AE758"/>
  <c r="AE759"/>
  <c r="AE760"/>
  <c r="AE761"/>
  <c r="AE762"/>
  <c r="AE763"/>
  <c r="AE764"/>
  <c r="AE765"/>
  <c r="AE766"/>
  <c r="AE767"/>
  <c r="AE768"/>
  <c r="AE769"/>
  <c r="AE770"/>
  <c r="AE771"/>
  <c r="AE772"/>
  <c r="AE773"/>
  <c r="AE774"/>
  <c r="AE775"/>
  <c r="AE776"/>
  <c r="AE777"/>
  <c r="AE778"/>
  <c r="AE779"/>
  <c r="AE780"/>
  <c r="AE781"/>
  <c r="AE782"/>
  <c r="AE783"/>
  <c r="AE784"/>
  <c r="AE785"/>
  <c r="AE786"/>
  <c r="AE787"/>
  <c r="AE788"/>
  <c r="AE789"/>
  <c r="AE790"/>
  <c r="AE791"/>
  <c r="AE792"/>
  <c r="AE793"/>
  <c r="AE794"/>
  <c r="AE795"/>
  <c r="AE796"/>
  <c r="AE797"/>
  <c r="AE798"/>
  <c r="AE799"/>
  <c r="AE800"/>
  <c r="AE801"/>
  <c r="AE802"/>
  <c r="AE803"/>
  <c r="AE804"/>
  <c r="AE805"/>
  <c r="AE806"/>
  <c r="AE807"/>
  <c r="AE808"/>
  <c r="AE809"/>
  <c r="AE810"/>
  <c r="AE811"/>
  <c r="AE812"/>
  <c r="AE813"/>
  <c r="AE814"/>
  <c r="AE815"/>
  <c r="AE816"/>
  <c r="AE817"/>
  <c r="AE818"/>
  <c r="AE819"/>
  <c r="AE820"/>
  <c r="AE821"/>
  <c r="AE822"/>
  <c r="AE823"/>
  <c r="AE824"/>
  <c r="AE825"/>
  <c r="AE826"/>
  <c r="AE827"/>
  <c r="AE828"/>
  <c r="AE829"/>
  <c r="AE830"/>
  <c r="AE831"/>
  <c r="AE832"/>
  <c r="AE833"/>
  <c r="AE834"/>
  <c r="AE835"/>
  <c r="AE836"/>
  <c r="AE837"/>
  <c r="AE838"/>
  <c r="AE839"/>
  <c r="AE840"/>
  <c r="AE841"/>
  <c r="AE842"/>
  <c r="AE843"/>
  <c r="AE844"/>
  <c r="AE845"/>
  <c r="AE846"/>
  <c r="AE847"/>
  <c r="AE848"/>
  <c r="AE849"/>
  <c r="AE850"/>
  <c r="AE851"/>
  <c r="AE852"/>
  <c r="AE853"/>
  <c r="AE854"/>
  <c r="AE855"/>
  <c r="AE856"/>
  <c r="AE857"/>
  <c r="AE858"/>
  <c r="AE859"/>
  <c r="AE860"/>
  <c r="AE861"/>
  <c r="AE862"/>
  <c r="AE863"/>
  <c r="AE864"/>
  <c r="AE865"/>
  <c r="AE866"/>
  <c r="AE867"/>
  <c r="AE868"/>
  <c r="AE869"/>
  <c r="AE870"/>
  <c r="AE871"/>
  <c r="AE872"/>
  <c r="AE873"/>
  <c r="AE874"/>
  <c r="AE875"/>
  <c r="AE876"/>
  <c r="AE877"/>
  <c r="AE878"/>
  <c r="AE879"/>
  <c r="AE880"/>
  <c r="AE881"/>
  <c r="AE882"/>
  <c r="AE883"/>
  <c r="AE884"/>
  <c r="AE885"/>
  <c r="AE886"/>
  <c r="AE887"/>
  <c r="AE888"/>
  <c r="AE889"/>
  <c r="AE890"/>
  <c r="AE891"/>
  <c r="AE892"/>
  <c r="AE893"/>
  <c r="AE894"/>
  <c r="AE895"/>
  <c r="AE896"/>
  <c r="AE897"/>
  <c r="AE898"/>
  <c r="AE899"/>
  <c r="AE900"/>
  <c r="AE901"/>
  <c r="AE902"/>
  <c r="AE903"/>
  <c r="AE904"/>
  <c r="AE905"/>
  <c r="AE906"/>
  <c r="AE907"/>
  <c r="AE908"/>
  <c r="AE909"/>
  <c r="AE910"/>
  <c r="AE911"/>
  <c r="AE912"/>
  <c r="AE913"/>
  <c r="AE914"/>
  <c r="AE915"/>
  <c r="AE916"/>
  <c r="AE917"/>
  <c r="AE918"/>
  <c r="AE919"/>
  <c r="AE920"/>
  <c r="AE921"/>
  <c r="AE922"/>
  <c r="AE923"/>
  <c r="AE924"/>
  <c r="AE925"/>
  <c r="AE926"/>
  <c r="AE927"/>
  <c r="AE928"/>
  <c r="AE929"/>
  <c r="AE930"/>
  <c r="AE931"/>
  <c r="AE932"/>
  <c r="AE933"/>
  <c r="AE934"/>
  <c r="AE935"/>
  <c r="AE936"/>
  <c r="AE937"/>
  <c r="AE938"/>
  <c r="AE939"/>
  <c r="AE940"/>
  <c r="AE941"/>
  <c r="AE942"/>
  <c r="AE943"/>
  <c r="AE944"/>
  <c r="AE945"/>
  <c r="AE946"/>
  <c r="AE947"/>
  <c r="AE948"/>
  <c r="AE949"/>
  <c r="AE950"/>
  <c r="AE951"/>
  <c r="AE952"/>
  <c r="AE953"/>
  <c r="AE954"/>
  <c r="AE955"/>
  <c r="AE956"/>
  <c r="AE957"/>
  <c r="AE958"/>
  <c r="AE959"/>
  <c r="AE960"/>
  <c r="AE961"/>
  <c r="AE962"/>
  <c r="AE963"/>
  <c r="AE964"/>
  <c r="AE965"/>
  <c r="AE966"/>
  <c r="AE967"/>
  <c r="AE968"/>
  <c r="AE969"/>
  <c r="AE970"/>
  <c r="AE971"/>
  <c r="AE972"/>
  <c r="AE973"/>
  <c r="AE974"/>
  <c r="AE975"/>
  <c r="AE976"/>
  <c r="AE977"/>
  <c r="J54" i="28"/>
  <c r="J55"/>
  <c r="J56"/>
  <c r="J57"/>
  <c r="J58"/>
  <c r="J59"/>
  <c r="J60"/>
  <c r="J61"/>
  <c r="J62"/>
  <c r="J63"/>
  <c r="J64"/>
  <c r="J65"/>
  <c r="J66"/>
  <c r="J67"/>
  <c r="J68"/>
  <c r="J69"/>
  <c r="J53"/>
  <c r="J43"/>
  <c r="J44"/>
  <c r="J45"/>
  <c r="J46"/>
  <c r="J47"/>
  <c r="J48"/>
  <c r="J49"/>
  <c r="J50"/>
  <c r="J51"/>
  <c r="J42"/>
  <c r="I42"/>
  <c r="I43"/>
  <c r="I44"/>
  <c r="I45"/>
  <c r="I46"/>
  <c r="I47"/>
  <c r="I48"/>
  <c r="I49"/>
  <c r="I50"/>
  <c r="I51"/>
  <c r="I53"/>
  <c r="I54"/>
  <c r="I55"/>
  <c r="I56"/>
  <c r="I57"/>
  <c r="I58"/>
  <c r="I59"/>
  <c r="I60"/>
  <c r="I61"/>
  <c r="I62"/>
  <c r="I63"/>
  <c r="I64"/>
  <c r="I65"/>
  <c r="I66"/>
  <c r="I67"/>
  <c r="I68"/>
  <c r="I69"/>
  <c r="AH6" i="1"/>
  <c r="AH7"/>
  <c r="AH8"/>
  <c r="AH9"/>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H49"/>
  <c r="AH50"/>
  <c r="AH51"/>
  <c r="AH52"/>
  <c r="AH53"/>
  <c r="AH54"/>
  <c r="AH55"/>
  <c r="AH56"/>
  <c r="AH57"/>
  <c r="AH58"/>
  <c r="AH59"/>
  <c r="AH60"/>
  <c r="AH61"/>
  <c r="AH62"/>
  <c r="AH63"/>
  <c r="AH64"/>
  <c r="AH65"/>
  <c r="AH66"/>
  <c r="AH67"/>
  <c r="AH68"/>
  <c r="AH69"/>
  <c r="AH70"/>
  <c r="AH71"/>
  <c r="AH72"/>
  <c r="AH73"/>
  <c r="AH74"/>
  <c r="AH75"/>
  <c r="AH76"/>
  <c r="AH77"/>
  <c r="AH78"/>
  <c r="AH79"/>
  <c r="AH80"/>
  <c r="AH81"/>
  <c r="AH82"/>
  <c r="AH83"/>
  <c r="AH84"/>
  <c r="AH85"/>
  <c r="AH86"/>
  <c r="AH87"/>
  <c r="AH88"/>
  <c r="AH89"/>
  <c r="AH90"/>
  <c r="AH91"/>
  <c r="AH92"/>
  <c r="AH93"/>
  <c r="AH94"/>
  <c r="AH95"/>
  <c r="AH96"/>
  <c r="AH97"/>
  <c r="AH98"/>
  <c r="AH99"/>
  <c r="AH100"/>
  <c r="AH101"/>
  <c r="AH102"/>
  <c r="AH103"/>
  <c r="AH104"/>
  <c r="AH105"/>
  <c r="AH106"/>
  <c r="AH107"/>
  <c r="AH108"/>
  <c r="AH109"/>
  <c r="AH110"/>
  <c r="AH111"/>
  <c r="AH112"/>
  <c r="AH113"/>
  <c r="AH114"/>
  <c r="AH115"/>
  <c r="AH116"/>
  <c r="AH117"/>
  <c r="AH118"/>
  <c r="AH119"/>
  <c r="AH120"/>
  <c r="AH121"/>
  <c r="AH122"/>
  <c r="AH123"/>
  <c r="AH124"/>
  <c r="AH125"/>
  <c r="AH126"/>
  <c r="AH127"/>
  <c r="AH128"/>
  <c r="AH129"/>
  <c r="AH130"/>
  <c r="AH131"/>
  <c r="AH132"/>
  <c r="AH133"/>
  <c r="AH134"/>
  <c r="AH135"/>
  <c r="AH136"/>
  <c r="AH137"/>
  <c r="AH138"/>
  <c r="AH139"/>
  <c r="AH140"/>
  <c r="AH141"/>
  <c r="AH142"/>
  <c r="AH143"/>
  <c r="AH144"/>
  <c r="AH145"/>
  <c r="AH146"/>
  <c r="AH147"/>
  <c r="AH148"/>
  <c r="AH149"/>
  <c r="AH150"/>
  <c r="AH151"/>
  <c r="AH152"/>
  <c r="AH153"/>
  <c r="AH154"/>
  <c r="AH155"/>
  <c r="AH156"/>
  <c r="AH157"/>
  <c r="AH158"/>
  <c r="AH159"/>
  <c r="AH160"/>
  <c r="AH161"/>
  <c r="AH162"/>
  <c r="AH163"/>
  <c r="AH164"/>
  <c r="AH165"/>
  <c r="AH166"/>
  <c r="AH167"/>
  <c r="AH168"/>
  <c r="AH169"/>
  <c r="AH170"/>
  <c r="AH171"/>
  <c r="AH172"/>
  <c r="AH173"/>
  <c r="AH174"/>
  <c r="AH175"/>
  <c r="AH176"/>
  <c r="AH177"/>
  <c r="AH178"/>
  <c r="AH179"/>
  <c r="AH180"/>
  <c r="AH181"/>
  <c r="AH182"/>
  <c r="AH183"/>
  <c r="AH184"/>
  <c r="AH185"/>
  <c r="AH186"/>
  <c r="AH187"/>
  <c r="AH188"/>
  <c r="AH189"/>
  <c r="AH190"/>
  <c r="AH191"/>
  <c r="AH192"/>
  <c r="AH193"/>
  <c r="AH194"/>
  <c r="AH195"/>
  <c r="AH196"/>
  <c r="AH197"/>
  <c r="AH198"/>
  <c r="AH199"/>
  <c r="AH200"/>
  <c r="AH201"/>
  <c r="AH202"/>
  <c r="AH203"/>
  <c r="AH204"/>
  <c r="AH205"/>
  <c r="AH206"/>
  <c r="AH207"/>
  <c r="AH208"/>
  <c r="AH209"/>
  <c r="AH210"/>
  <c r="AH211"/>
  <c r="AH212"/>
  <c r="AH213"/>
  <c r="AH214"/>
  <c r="AH215"/>
  <c r="AH217"/>
  <c r="AH218"/>
  <c r="AH219"/>
  <c r="AH220"/>
  <c r="AH221"/>
  <c r="AH222"/>
  <c r="AH223"/>
  <c r="AH224"/>
  <c r="AH225"/>
  <c r="AH226"/>
  <c r="AH227"/>
  <c r="AH228"/>
  <c r="AH229"/>
  <c r="AH230"/>
  <c r="AH231"/>
  <c r="AH232"/>
  <c r="AH233"/>
  <c r="AH234"/>
  <c r="AH235"/>
  <c r="AH236"/>
  <c r="AH237"/>
  <c r="AH238"/>
  <c r="AH239"/>
  <c r="AH240"/>
  <c r="AH241"/>
  <c r="AH242"/>
  <c r="AH243"/>
  <c r="AH244"/>
  <c r="AH245"/>
  <c r="AH246"/>
  <c r="AH247"/>
  <c r="AH248"/>
  <c r="AH249"/>
  <c r="AH250"/>
  <c r="AH251"/>
  <c r="AH252"/>
  <c r="AH253"/>
  <c r="AH254"/>
  <c r="AH255"/>
  <c r="AH256"/>
  <c r="AH257"/>
  <c r="AH258"/>
  <c r="AH259"/>
  <c r="AH260"/>
  <c r="AH261"/>
  <c r="AH262"/>
  <c r="AH263"/>
  <c r="AH264"/>
  <c r="AH265"/>
  <c r="AH266"/>
  <c r="AH267"/>
  <c r="AH268"/>
  <c r="AH269"/>
  <c r="AH270"/>
  <c r="AH271"/>
  <c r="AH272"/>
  <c r="AH273"/>
  <c r="AH274"/>
  <c r="AH275"/>
  <c r="AH276"/>
  <c r="AH277"/>
  <c r="AH278"/>
  <c r="AH279"/>
  <c r="AH280"/>
  <c r="AH281"/>
  <c r="AH282"/>
  <c r="AH283"/>
  <c r="AH284"/>
  <c r="AH285"/>
  <c r="AH286"/>
  <c r="AH287"/>
  <c r="AH288"/>
  <c r="AH289"/>
  <c r="AH290"/>
  <c r="AH291"/>
  <c r="AH292"/>
  <c r="AH293"/>
  <c r="AH294"/>
  <c r="AH295"/>
  <c r="AH296"/>
  <c r="AH297"/>
  <c r="AH298"/>
  <c r="AH299"/>
  <c r="AH300"/>
  <c r="AH301"/>
  <c r="AH302"/>
  <c r="AH303"/>
  <c r="AH304"/>
  <c r="AH305"/>
  <c r="AH306"/>
  <c r="AH307"/>
  <c r="AH308"/>
  <c r="AH309"/>
  <c r="AH310"/>
  <c r="AH311"/>
  <c r="AH312"/>
  <c r="AH313"/>
  <c r="AH314"/>
  <c r="AH315"/>
  <c r="AH316"/>
  <c r="AH317"/>
  <c r="AH318"/>
  <c r="AH319"/>
  <c r="AH320"/>
  <c r="AH321"/>
  <c r="AH322"/>
  <c r="AH323"/>
  <c r="AH324"/>
  <c r="AH325"/>
  <c r="AH326"/>
  <c r="AH327"/>
  <c r="AH328"/>
  <c r="AH329"/>
  <c r="AH330"/>
  <c r="AH331"/>
  <c r="AH332"/>
  <c r="AH333"/>
  <c r="AH334"/>
  <c r="AH335"/>
  <c r="AH336"/>
  <c r="AH337"/>
  <c r="AH338"/>
  <c r="AH339"/>
  <c r="AH340"/>
  <c r="AH341"/>
  <c r="AH342"/>
  <c r="AH343"/>
  <c r="AH344"/>
  <c r="AH345"/>
  <c r="AH346"/>
  <c r="AH347"/>
  <c r="AH348"/>
  <c r="AH349"/>
  <c r="AH350"/>
  <c r="AH351"/>
  <c r="AH352"/>
  <c r="AH353"/>
  <c r="AH354"/>
  <c r="AH355"/>
  <c r="AH356"/>
  <c r="AH357"/>
  <c r="AH358"/>
  <c r="AH359"/>
  <c r="AH360"/>
  <c r="AH361"/>
  <c r="AH362"/>
  <c r="AH363"/>
  <c r="AH364"/>
  <c r="AH365"/>
  <c r="AH366"/>
  <c r="AH367"/>
  <c r="AH368"/>
  <c r="AH369"/>
  <c r="AH370"/>
  <c r="AH371"/>
  <c r="AH372"/>
  <c r="AH373"/>
  <c r="AH374"/>
  <c r="AH375"/>
  <c r="AH376"/>
  <c r="AH377"/>
  <c r="AH378"/>
  <c r="AH379"/>
  <c r="AH380"/>
  <c r="AH381"/>
  <c r="AH382"/>
  <c r="AH383"/>
  <c r="AH384"/>
  <c r="AH385"/>
  <c r="AH386"/>
  <c r="AH387"/>
  <c r="AH388"/>
  <c r="AH389"/>
  <c r="AH390"/>
  <c r="AH391"/>
  <c r="AH392"/>
  <c r="AH393"/>
  <c r="AH394"/>
  <c r="AH395"/>
  <c r="AH396"/>
  <c r="AH397"/>
  <c r="AH398"/>
  <c r="AH399"/>
  <c r="AH400"/>
  <c r="AH401"/>
  <c r="AH402"/>
  <c r="AH403"/>
  <c r="AH404"/>
  <c r="AH405"/>
  <c r="AH406"/>
  <c r="AH407"/>
  <c r="AH408"/>
  <c r="AH409"/>
  <c r="AH410"/>
  <c r="AH411"/>
  <c r="AH412"/>
  <c r="AH413"/>
  <c r="AH414"/>
  <c r="AH415"/>
  <c r="AH416"/>
  <c r="AH417"/>
  <c r="AH418"/>
  <c r="AH419"/>
  <c r="AH420"/>
  <c r="AH421"/>
  <c r="AH422"/>
  <c r="AH423"/>
  <c r="AH424"/>
  <c r="AH425"/>
  <c r="AH426"/>
  <c r="AH427"/>
  <c r="AH428"/>
  <c r="AH429"/>
  <c r="AH430"/>
  <c r="AH431"/>
  <c r="AH432"/>
  <c r="AH433"/>
  <c r="AH434"/>
  <c r="AH435"/>
  <c r="AH436"/>
  <c r="AH437"/>
  <c r="AH438"/>
  <c r="AH439"/>
  <c r="AH440"/>
  <c r="AH441"/>
  <c r="AH442"/>
  <c r="AH443"/>
  <c r="AH444"/>
  <c r="AH445"/>
  <c r="AH446"/>
  <c r="AH447"/>
  <c r="AH448"/>
  <c r="AH449"/>
  <c r="AH450"/>
  <c r="AH451"/>
  <c r="AH452"/>
  <c r="AH453"/>
  <c r="AH454"/>
  <c r="AH455"/>
  <c r="AH456"/>
  <c r="AH457"/>
  <c r="AH458"/>
  <c r="AH459"/>
  <c r="AH460"/>
  <c r="AH461"/>
  <c r="AH462"/>
  <c r="AH463"/>
  <c r="AH464"/>
  <c r="AH465"/>
  <c r="AH466"/>
  <c r="AH467"/>
  <c r="AH468"/>
  <c r="AH469"/>
  <c r="AH470"/>
  <c r="AH471"/>
  <c r="AH472"/>
  <c r="AH473"/>
  <c r="AH474"/>
  <c r="AH475"/>
  <c r="AH476"/>
  <c r="AH477"/>
  <c r="AH478"/>
  <c r="AH479"/>
  <c r="AH480"/>
  <c r="AH481"/>
  <c r="AH482"/>
  <c r="AH483"/>
  <c r="AH484"/>
  <c r="AH485"/>
  <c r="AH486"/>
  <c r="AH487"/>
  <c r="AH488"/>
  <c r="AH489"/>
  <c r="AH490"/>
  <c r="AH491"/>
  <c r="AH492"/>
  <c r="AH493"/>
  <c r="AH494"/>
  <c r="AH495"/>
  <c r="AH496"/>
  <c r="AH497"/>
  <c r="AH498"/>
  <c r="AH499"/>
  <c r="AH500"/>
  <c r="AH501"/>
  <c r="AH502"/>
  <c r="AH503"/>
  <c r="AH504"/>
  <c r="AH505"/>
  <c r="AH506"/>
  <c r="AH507"/>
  <c r="AH508"/>
  <c r="AH509"/>
  <c r="AH510"/>
  <c r="AH511"/>
  <c r="AH512"/>
  <c r="AH513"/>
  <c r="AH514"/>
  <c r="AH515"/>
  <c r="AH516"/>
  <c r="AH517"/>
  <c r="AH518"/>
  <c r="AH519"/>
  <c r="AH520"/>
  <c r="AH521"/>
  <c r="AH522"/>
  <c r="AH523"/>
  <c r="AH524"/>
  <c r="AH525"/>
  <c r="AH526"/>
  <c r="AH527"/>
  <c r="AH528"/>
  <c r="AH529"/>
  <c r="AH530"/>
  <c r="AH531"/>
  <c r="AH532"/>
  <c r="AH533"/>
  <c r="AH534"/>
  <c r="AH535"/>
  <c r="AH536"/>
  <c r="AH537"/>
  <c r="AH538"/>
  <c r="AH539"/>
  <c r="AH540"/>
  <c r="AH541"/>
  <c r="AH542"/>
  <c r="AH543"/>
  <c r="AH544"/>
  <c r="AH545"/>
  <c r="AH546"/>
  <c r="AH547"/>
  <c r="AH548"/>
  <c r="AH549"/>
  <c r="AH550"/>
  <c r="AH551"/>
  <c r="AH552"/>
  <c r="AH553"/>
  <c r="AH554"/>
  <c r="AH555"/>
  <c r="AH556"/>
  <c r="AH557"/>
  <c r="AH558"/>
  <c r="AH559"/>
  <c r="AH560"/>
  <c r="AH561"/>
  <c r="AH562"/>
  <c r="AH563"/>
  <c r="AH564"/>
  <c r="AH565"/>
  <c r="AH566"/>
  <c r="AH567"/>
  <c r="AH568"/>
  <c r="AH569"/>
  <c r="AH570"/>
  <c r="AH571"/>
  <c r="AH572"/>
  <c r="AH573"/>
  <c r="AH574"/>
  <c r="AH575"/>
  <c r="AH576"/>
  <c r="AH577"/>
  <c r="AH578"/>
  <c r="AH579"/>
  <c r="AH580"/>
  <c r="AH581"/>
  <c r="AH582"/>
  <c r="AH583"/>
  <c r="AH584"/>
  <c r="AH585"/>
  <c r="AH586"/>
  <c r="AH587"/>
  <c r="AH588"/>
  <c r="AH589"/>
  <c r="AH590"/>
  <c r="AH591"/>
  <c r="AH592"/>
  <c r="AH593"/>
  <c r="AH594"/>
  <c r="AH595"/>
  <c r="AH596"/>
  <c r="AH597"/>
  <c r="AH598"/>
  <c r="AH599"/>
  <c r="AH600"/>
  <c r="AH601"/>
  <c r="AH602"/>
  <c r="AH603"/>
  <c r="AH604"/>
  <c r="AH605"/>
  <c r="AH606"/>
  <c r="AH607"/>
  <c r="AH608"/>
  <c r="AH609"/>
  <c r="AH610"/>
  <c r="AH611"/>
  <c r="AH612"/>
  <c r="AH613"/>
  <c r="AH614"/>
  <c r="AH615"/>
  <c r="AH616"/>
  <c r="AH617"/>
  <c r="AH618"/>
  <c r="AH619"/>
  <c r="AH620"/>
  <c r="AH621"/>
  <c r="AH622"/>
  <c r="AH623"/>
  <c r="AH624"/>
  <c r="AH625"/>
  <c r="AH626"/>
  <c r="AH627"/>
  <c r="AH628"/>
  <c r="AH629"/>
  <c r="AH630"/>
  <c r="AH631"/>
  <c r="AH632"/>
  <c r="AH633"/>
  <c r="AH634"/>
  <c r="AH635"/>
  <c r="AH636"/>
  <c r="AH637"/>
  <c r="AH638"/>
  <c r="AH639"/>
  <c r="AH640"/>
  <c r="AH641"/>
  <c r="AH642"/>
  <c r="AH643"/>
  <c r="AH644"/>
  <c r="AH645"/>
  <c r="AH646"/>
  <c r="AH647"/>
  <c r="AH648"/>
  <c r="AH649"/>
  <c r="AH650"/>
  <c r="AH651"/>
  <c r="AH652"/>
  <c r="AH653"/>
  <c r="AH654"/>
  <c r="AH655"/>
  <c r="AH656"/>
  <c r="AH657"/>
  <c r="AH658"/>
  <c r="AH659"/>
  <c r="AH660"/>
  <c r="AH661"/>
  <c r="AH662"/>
  <c r="AH663"/>
  <c r="AH664"/>
  <c r="AH665"/>
  <c r="AH666"/>
  <c r="AH667"/>
  <c r="AH668"/>
  <c r="AH669"/>
  <c r="AH670"/>
  <c r="AH671"/>
  <c r="AH672"/>
  <c r="AH673"/>
  <c r="AH674"/>
  <c r="AH675"/>
  <c r="AH676"/>
  <c r="AH677"/>
  <c r="AH678"/>
  <c r="AH679"/>
  <c r="AH680"/>
  <c r="AH681"/>
  <c r="AH682"/>
  <c r="AH683"/>
  <c r="AH684"/>
  <c r="AH685"/>
  <c r="AH686"/>
  <c r="AH687"/>
  <c r="AH688"/>
  <c r="AH689"/>
  <c r="AH690"/>
  <c r="AH691"/>
  <c r="AH692"/>
  <c r="AH693"/>
  <c r="AH694"/>
  <c r="AH695"/>
  <c r="AH696"/>
  <c r="AH697"/>
  <c r="AH698"/>
  <c r="AH699"/>
  <c r="AH700"/>
  <c r="AH701"/>
  <c r="AH702"/>
  <c r="AH703"/>
  <c r="AH704"/>
  <c r="AH705"/>
  <c r="AH706"/>
  <c r="AH707"/>
  <c r="AH708"/>
  <c r="AH709"/>
  <c r="AH710"/>
  <c r="AH711"/>
  <c r="AH712"/>
  <c r="AH713"/>
  <c r="AH714"/>
  <c r="AH715"/>
  <c r="AH716"/>
  <c r="AH717"/>
  <c r="AH718"/>
  <c r="AH719"/>
  <c r="AH720"/>
  <c r="AH721"/>
  <c r="AH722"/>
  <c r="AH723"/>
  <c r="AH724"/>
  <c r="AH725"/>
  <c r="AH726"/>
  <c r="AH727"/>
  <c r="AH728"/>
  <c r="AH729"/>
  <c r="AH730"/>
  <c r="AH731"/>
  <c r="AH732"/>
  <c r="AH733"/>
  <c r="AH734"/>
  <c r="AH735"/>
  <c r="AH736"/>
  <c r="AH737"/>
  <c r="AH738"/>
  <c r="AH739"/>
  <c r="AH740"/>
  <c r="AH741"/>
  <c r="AH742"/>
  <c r="AH743"/>
  <c r="AH744"/>
  <c r="AH745"/>
  <c r="AH746"/>
  <c r="AH747"/>
  <c r="AH748"/>
  <c r="AH749"/>
  <c r="AH750"/>
  <c r="AH751"/>
  <c r="AH752"/>
  <c r="AH753"/>
  <c r="AH754"/>
  <c r="AH755"/>
  <c r="AH756"/>
  <c r="AH757"/>
  <c r="AH758"/>
  <c r="AH759"/>
  <c r="AH760"/>
  <c r="AH761"/>
  <c r="AH762"/>
  <c r="AH763"/>
  <c r="AH764"/>
  <c r="AH765"/>
  <c r="AH766"/>
  <c r="AH767"/>
  <c r="AH768"/>
  <c r="AH769"/>
  <c r="AH770"/>
  <c r="AH771"/>
  <c r="AH772"/>
  <c r="AH773"/>
  <c r="AH774"/>
  <c r="AH775"/>
  <c r="AH776"/>
  <c r="AH777"/>
  <c r="AH778"/>
  <c r="AH779"/>
  <c r="AH780"/>
  <c r="AH781"/>
  <c r="AH782"/>
  <c r="AH783"/>
  <c r="AH784"/>
  <c r="AH785"/>
  <c r="AH786"/>
  <c r="AH787"/>
  <c r="AH788"/>
  <c r="AH789"/>
  <c r="AH790"/>
  <c r="AH791"/>
  <c r="AH792"/>
  <c r="AH793"/>
  <c r="AH794"/>
  <c r="AH795"/>
  <c r="AH796"/>
  <c r="AH797"/>
  <c r="AH798"/>
  <c r="AH799"/>
  <c r="AH800"/>
  <c r="AH801"/>
  <c r="AH802"/>
  <c r="AH803"/>
  <c r="AH804"/>
  <c r="AH805"/>
  <c r="AH806"/>
  <c r="AH807"/>
  <c r="AH808"/>
  <c r="AH809"/>
  <c r="AH810"/>
  <c r="AH811"/>
  <c r="AH812"/>
  <c r="AH813"/>
  <c r="AH814"/>
  <c r="AH815"/>
  <c r="AH816"/>
  <c r="AH817"/>
  <c r="AH818"/>
  <c r="AH819"/>
  <c r="AH820"/>
  <c r="AH821"/>
  <c r="AH822"/>
  <c r="AH823"/>
  <c r="AH824"/>
  <c r="AH825"/>
  <c r="AH826"/>
  <c r="AH827"/>
  <c r="AH828"/>
  <c r="AH829"/>
  <c r="AH830"/>
  <c r="AH831"/>
  <c r="AH832"/>
  <c r="AH833"/>
  <c r="AH834"/>
  <c r="AH835"/>
  <c r="AH836"/>
  <c r="AH837"/>
  <c r="AH838"/>
  <c r="AH839"/>
  <c r="AH840"/>
  <c r="AH841"/>
  <c r="AH842"/>
  <c r="AH843"/>
  <c r="AH844"/>
  <c r="AH845"/>
  <c r="AH846"/>
  <c r="AH847"/>
  <c r="AH848"/>
  <c r="AH849"/>
  <c r="AH850"/>
  <c r="AH851"/>
  <c r="AH852"/>
  <c r="AH853"/>
  <c r="AH854"/>
  <c r="AH855"/>
  <c r="AH856"/>
  <c r="AH857"/>
  <c r="AH858"/>
  <c r="AH859"/>
  <c r="AH860"/>
  <c r="AH861"/>
  <c r="AH862"/>
  <c r="AH863"/>
  <c r="AH864"/>
  <c r="AH865"/>
  <c r="AH866"/>
  <c r="AH867"/>
  <c r="AH868"/>
  <c r="AH869"/>
  <c r="AH870"/>
  <c r="AH871"/>
  <c r="AH872"/>
  <c r="AH873"/>
  <c r="AH874"/>
  <c r="AH875"/>
  <c r="AH876"/>
  <c r="AH877"/>
  <c r="AH878"/>
  <c r="AH879"/>
  <c r="AH880"/>
  <c r="AH881"/>
  <c r="AH882"/>
  <c r="AH883"/>
  <c r="AH884"/>
  <c r="AH885"/>
  <c r="AH886"/>
  <c r="AH887"/>
  <c r="AH888"/>
  <c r="AH889"/>
  <c r="AH890"/>
  <c r="AH891"/>
  <c r="AH892"/>
  <c r="AH893"/>
  <c r="AH894"/>
  <c r="AH895"/>
  <c r="AH896"/>
  <c r="AH897"/>
  <c r="AH898"/>
  <c r="AH899"/>
  <c r="AH900"/>
  <c r="AH901"/>
  <c r="AH902"/>
  <c r="AH903"/>
  <c r="AH904"/>
  <c r="AH905"/>
  <c r="AH906"/>
  <c r="AH907"/>
  <c r="AH908"/>
  <c r="AH909"/>
  <c r="AH910"/>
  <c r="AH911"/>
  <c r="AH912"/>
  <c r="AH913"/>
  <c r="AH914"/>
  <c r="AH915"/>
  <c r="AH916"/>
  <c r="AH917"/>
  <c r="AH918"/>
  <c r="AH919"/>
  <c r="AH920"/>
  <c r="AH921"/>
  <c r="AH922"/>
  <c r="AH923"/>
  <c r="AH924"/>
  <c r="AH925"/>
  <c r="AH926"/>
  <c r="AH927"/>
  <c r="AH928"/>
  <c r="AH929"/>
  <c r="AH930"/>
  <c r="AH931"/>
  <c r="AH932"/>
  <c r="AH933"/>
  <c r="AH934"/>
  <c r="AH935"/>
  <c r="AH936"/>
  <c r="AH937"/>
  <c r="AH938"/>
  <c r="AH939"/>
  <c r="AH940"/>
  <c r="AH941"/>
  <c r="AH942"/>
  <c r="AH943"/>
  <c r="AH944"/>
  <c r="AH945"/>
  <c r="AH946"/>
  <c r="AH947"/>
  <c r="AH948"/>
  <c r="AH949"/>
  <c r="AH950"/>
  <c r="AH951"/>
  <c r="AH952"/>
  <c r="AH953"/>
  <c r="AH954"/>
  <c r="AH955"/>
  <c r="AH956"/>
  <c r="AH957"/>
  <c r="AH958"/>
  <c r="AH959"/>
  <c r="AH960"/>
  <c r="AH961"/>
  <c r="AH962"/>
  <c r="AH963"/>
  <c r="AH964"/>
  <c r="AH965"/>
  <c r="AH966"/>
  <c r="AH967"/>
  <c r="AH968"/>
  <c r="AH969"/>
  <c r="AH970"/>
  <c r="AH971"/>
  <c r="AH972"/>
  <c r="AH973"/>
  <c r="AH974"/>
  <c r="AH975"/>
  <c r="AH976"/>
  <c r="AH977"/>
  <c r="AF6"/>
  <c r="AF7"/>
  <c r="AF8"/>
  <c r="AF9"/>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F73"/>
  <c r="AF74"/>
  <c r="AF75"/>
  <c r="AF76"/>
  <c r="AF77"/>
  <c r="AF78"/>
  <c r="AF79"/>
  <c r="AF80"/>
  <c r="AF81"/>
  <c r="AF82"/>
  <c r="AF83"/>
  <c r="AF84"/>
  <c r="AF85"/>
  <c r="AF86"/>
  <c r="AF87"/>
  <c r="AF88"/>
  <c r="AF89"/>
  <c r="AF90"/>
  <c r="AF91"/>
  <c r="AF92"/>
  <c r="AF93"/>
  <c r="AF94"/>
  <c r="AF95"/>
  <c r="AF96"/>
  <c r="AF97"/>
  <c r="AF98"/>
  <c r="AF99"/>
  <c r="AF100"/>
  <c r="AF101"/>
  <c r="AF102"/>
  <c r="AF103"/>
  <c r="AF104"/>
  <c r="AF105"/>
  <c r="AF106"/>
  <c r="AF107"/>
  <c r="AF108"/>
  <c r="AF109"/>
  <c r="AF110"/>
  <c r="AF111"/>
  <c r="AF112"/>
  <c r="AF113"/>
  <c r="AF114"/>
  <c r="AF115"/>
  <c r="AF116"/>
  <c r="AF117"/>
  <c r="AF118"/>
  <c r="AF119"/>
  <c r="AF120"/>
  <c r="AF121"/>
  <c r="AF122"/>
  <c r="AF123"/>
  <c r="AF124"/>
  <c r="AF125"/>
  <c r="AF126"/>
  <c r="AF127"/>
  <c r="AF128"/>
  <c r="AF129"/>
  <c r="AF130"/>
  <c r="AF131"/>
  <c r="AF132"/>
  <c r="AF133"/>
  <c r="AF134"/>
  <c r="AF135"/>
  <c r="AF136"/>
  <c r="AF137"/>
  <c r="AF138"/>
  <c r="AF139"/>
  <c r="AF140"/>
  <c r="AF141"/>
  <c r="AF142"/>
  <c r="AF143"/>
  <c r="AF144"/>
  <c r="AF145"/>
  <c r="AF146"/>
  <c r="AF147"/>
  <c r="AF148"/>
  <c r="AF149"/>
  <c r="AF150"/>
  <c r="AF151"/>
  <c r="AF152"/>
  <c r="AF153"/>
  <c r="AF154"/>
  <c r="AF155"/>
  <c r="AF156"/>
  <c r="AF157"/>
  <c r="AF158"/>
  <c r="AF159"/>
  <c r="AF160"/>
  <c r="AF161"/>
  <c r="AF162"/>
  <c r="AF163"/>
  <c r="AF164"/>
  <c r="AF165"/>
  <c r="AF166"/>
  <c r="AF167"/>
  <c r="AF168"/>
  <c r="AF169"/>
  <c r="AF170"/>
  <c r="AF171"/>
  <c r="AF172"/>
  <c r="AF173"/>
  <c r="AF174"/>
  <c r="AF175"/>
  <c r="AF176"/>
  <c r="AF177"/>
  <c r="AF178"/>
  <c r="AF179"/>
  <c r="AF180"/>
  <c r="AF181"/>
  <c r="AF182"/>
  <c r="AF183"/>
  <c r="AF184"/>
  <c r="AF185"/>
  <c r="AF186"/>
  <c r="AF187"/>
  <c r="AF188"/>
  <c r="AF189"/>
  <c r="AF190"/>
  <c r="AF191"/>
  <c r="AF192"/>
  <c r="AF193"/>
  <c r="AF194"/>
  <c r="AF195"/>
  <c r="AF196"/>
  <c r="AF197"/>
  <c r="AF198"/>
  <c r="AF199"/>
  <c r="AF200"/>
  <c r="AF201"/>
  <c r="AF202"/>
  <c r="AF203"/>
  <c r="AF204"/>
  <c r="AF205"/>
  <c r="AF206"/>
  <c r="AF207"/>
  <c r="AF208"/>
  <c r="AF209"/>
  <c r="AF210"/>
  <c r="AF211"/>
  <c r="AF212"/>
  <c r="AF213"/>
  <c r="AF214"/>
  <c r="AF215"/>
  <c r="AF217"/>
  <c r="AF218"/>
  <c r="AF219"/>
  <c r="AF220"/>
  <c r="AF221"/>
  <c r="AF222"/>
  <c r="AF223"/>
  <c r="AF224"/>
  <c r="AF225"/>
  <c r="AF226"/>
  <c r="AF227"/>
  <c r="AF228"/>
  <c r="AF229"/>
  <c r="AF230"/>
  <c r="AF231"/>
  <c r="AF232"/>
  <c r="AF233"/>
  <c r="AF234"/>
  <c r="AF235"/>
  <c r="AF236"/>
  <c r="AF237"/>
  <c r="AF238"/>
  <c r="AF239"/>
  <c r="AF240"/>
  <c r="AF241"/>
  <c r="AF242"/>
  <c r="AF243"/>
  <c r="AF244"/>
  <c r="AF245"/>
  <c r="AF246"/>
  <c r="AF247"/>
  <c r="AF248"/>
  <c r="AF249"/>
  <c r="AF250"/>
  <c r="AF251"/>
  <c r="AF252"/>
  <c r="AF253"/>
  <c r="AF254"/>
  <c r="AF255"/>
  <c r="AF256"/>
  <c r="AF257"/>
  <c r="AF258"/>
  <c r="AF259"/>
  <c r="AF260"/>
  <c r="AF261"/>
  <c r="AF262"/>
  <c r="AF263"/>
  <c r="AF264"/>
  <c r="AF265"/>
  <c r="AF266"/>
  <c r="AF267"/>
  <c r="AF268"/>
  <c r="AF269"/>
  <c r="AF270"/>
  <c r="AF271"/>
  <c r="AF272"/>
  <c r="AF273"/>
  <c r="AF274"/>
  <c r="AF275"/>
  <c r="AF276"/>
  <c r="AF277"/>
  <c r="AF278"/>
  <c r="AF279"/>
  <c r="AF280"/>
  <c r="AF281"/>
  <c r="AF282"/>
  <c r="AF283"/>
  <c r="AF284"/>
  <c r="AF285"/>
  <c r="AF286"/>
  <c r="AF287"/>
  <c r="AF288"/>
  <c r="AF289"/>
  <c r="AF290"/>
  <c r="AF291"/>
  <c r="AF292"/>
  <c r="AF293"/>
  <c r="AF294"/>
  <c r="AF295"/>
  <c r="AF296"/>
  <c r="AF297"/>
  <c r="AF298"/>
  <c r="AF299"/>
  <c r="AF300"/>
  <c r="AF301"/>
  <c r="AF302"/>
  <c r="AF303"/>
  <c r="AF304"/>
  <c r="AF305"/>
  <c r="AF306"/>
  <c r="AF307"/>
  <c r="AF308"/>
  <c r="AF309"/>
  <c r="AF310"/>
  <c r="AF311"/>
  <c r="AF312"/>
  <c r="AF313"/>
  <c r="AF314"/>
  <c r="AF315"/>
  <c r="AF316"/>
  <c r="AF317"/>
  <c r="AF318"/>
  <c r="AF319"/>
  <c r="AF320"/>
  <c r="AF321"/>
  <c r="AF322"/>
  <c r="AF323"/>
  <c r="AF324"/>
  <c r="AF325"/>
  <c r="AF326"/>
  <c r="AF327"/>
  <c r="AF328"/>
  <c r="AF329"/>
  <c r="AF330"/>
  <c r="AF331"/>
  <c r="AF332"/>
  <c r="AF333"/>
  <c r="AF334"/>
  <c r="AF335"/>
  <c r="AF336"/>
  <c r="AF337"/>
  <c r="AF338"/>
  <c r="AF339"/>
  <c r="AF340"/>
  <c r="AF341"/>
  <c r="AF342"/>
  <c r="AF343"/>
  <c r="AF344"/>
  <c r="AF345"/>
  <c r="AF346"/>
  <c r="AF347"/>
  <c r="AF348"/>
  <c r="AF349"/>
  <c r="AF350"/>
  <c r="AF351"/>
  <c r="AF352"/>
  <c r="AF353"/>
  <c r="AF354"/>
  <c r="AF355"/>
  <c r="AF356"/>
  <c r="AF357"/>
  <c r="AF358"/>
  <c r="AF359"/>
  <c r="AF360"/>
  <c r="AF361"/>
  <c r="AF362"/>
  <c r="AF363"/>
  <c r="AF364"/>
  <c r="AF365"/>
  <c r="AF366"/>
  <c r="AF367"/>
  <c r="AF368"/>
  <c r="AF369"/>
  <c r="AF370"/>
  <c r="AF371"/>
  <c r="AF372"/>
  <c r="AF373"/>
  <c r="AF374"/>
  <c r="AF375"/>
  <c r="AF376"/>
  <c r="AF377"/>
  <c r="AF378"/>
  <c r="AF379"/>
  <c r="AF380"/>
  <c r="AF381"/>
  <c r="AF382"/>
  <c r="AF383"/>
  <c r="AF384"/>
  <c r="AF385"/>
  <c r="AF386"/>
  <c r="AF387"/>
  <c r="AF388"/>
  <c r="AF389"/>
  <c r="AF390"/>
  <c r="AF391"/>
  <c r="AF392"/>
  <c r="AF393"/>
  <c r="AF394"/>
  <c r="AF395"/>
  <c r="AF396"/>
  <c r="AF397"/>
  <c r="AF398"/>
  <c r="AF399"/>
  <c r="AF400"/>
  <c r="AF401"/>
  <c r="AF402"/>
  <c r="AF403"/>
  <c r="AF404"/>
  <c r="AF405"/>
  <c r="AF406"/>
  <c r="AF407"/>
  <c r="AF408"/>
  <c r="AF409"/>
  <c r="AF410"/>
  <c r="AF411"/>
  <c r="AF412"/>
  <c r="AF413"/>
  <c r="AF414"/>
  <c r="AF415"/>
  <c r="AF416"/>
  <c r="AF417"/>
  <c r="AF418"/>
  <c r="AF419"/>
  <c r="AF420"/>
  <c r="AF421"/>
  <c r="AF422"/>
  <c r="AF423"/>
  <c r="AF424"/>
  <c r="AF425"/>
  <c r="AF426"/>
  <c r="AF427"/>
  <c r="AF428"/>
  <c r="AF429"/>
  <c r="AF430"/>
  <c r="AF431"/>
  <c r="AF432"/>
  <c r="AF433"/>
  <c r="AF434"/>
  <c r="AF435"/>
  <c r="AF436"/>
  <c r="AF437"/>
  <c r="AF438"/>
  <c r="AF439"/>
  <c r="AF440"/>
  <c r="AF441"/>
  <c r="AF442"/>
  <c r="AF443"/>
  <c r="AF444"/>
  <c r="AF445"/>
  <c r="AF446"/>
  <c r="AF447"/>
  <c r="AF448"/>
  <c r="AF449"/>
  <c r="AF450"/>
  <c r="AF451"/>
  <c r="AF452"/>
  <c r="AF453"/>
  <c r="AF454"/>
  <c r="AF455"/>
  <c r="AF456"/>
  <c r="AF457"/>
  <c r="AF458"/>
  <c r="AF459"/>
  <c r="AF460"/>
  <c r="AF461"/>
  <c r="AF462"/>
  <c r="AF463"/>
  <c r="AF464"/>
  <c r="AF465"/>
  <c r="AF466"/>
  <c r="AF467"/>
  <c r="AF468"/>
  <c r="AF469"/>
  <c r="AF470"/>
  <c r="AF471"/>
  <c r="AF472"/>
  <c r="AF473"/>
  <c r="AF474"/>
  <c r="AF475"/>
  <c r="AF476"/>
  <c r="AF477"/>
  <c r="AF478"/>
  <c r="AF479"/>
  <c r="AF480"/>
  <c r="AF481"/>
  <c r="AF482"/>
  <c r="AF483"/>
  <c r="AF484"/>
  <c r="AF485"/>
  <c r="AF486"/>
  <c r="AF487"/>
  <c r="AF488"/>
  <c r="AF489"/>
  <c r="AF490"/>
  <c r="AF491"/>
  <c r="AF492"/>
  <c r="AF493"/>
  <c r="AF494"/>
  <c r="AF495"/>
  <c r="AF496"/>
  <c r="AF497"/>
  <c r="AF498"/>
  <c r="AF499"/>
  <c r="AF500"/>
  <c r="AF501"/>
  <c r="AF502"/>
  <c r="AF503"/>
  <c r="AF504"/>
  <c r="AF505"/>
  <c r="AF506"/>
  <c r="AF507"/>
  <c r="AF508"/>
  <c r="AF509"/>
  <c r="AF510"/>
  <c r="AF511"/>
  <c r="AF512"/>
  <c r="AF513"/>
  <c r="AF514"/>
  <c r="AF515"/>
  <c r="AF516"/>
  <c r="AF517"/>
  <c r="AF518"/>
  <c r="AF519"/>
  <c r="AF520"/>
  <c r="AF521"/>
  <c r="AF522"/>
  <c r="AF523"/>
  <c r="AF524"/>
  <c r="AF525"/>
  <c r="AF526"/>
  <c r="AF527"/>
  <c r="AF528"/>
  <c r="AF529"/>
  <c r="AF530"/>
  <c r="AF531"/>
  <c r="AF532"/>
  <c r="AF533"/>
  <c r="AF534"/>
  <c r="AF535"/>
  <c r="AF536"/>
  <c r="AF537"/>
  <c r="AF538"/>
  <c r="AF539"/>
  <c r="AF540"/>
  <c r="AF541"/>
  <c r="AF542"/>
  <c r="AF543"/>
  <c r="AF544"/>
  <c r="AF545"/>
  <c r="AF546"/>
  <c r="AF547"/>
  <c r="AF548"/>
  <c r="AF549"/>
  <c r="AF550"/>
  <c r="AF551"/>
  <c r="AF552"/>
  <c r="AF553"/>
  <c r="AF554"/>
  <c r="AF555"/>
  <c r="AF556"/>
  <c r="AF557"/>
  <c r="AF558"/>
  <c r="AF559"/>
  <c r="AF560"/>
  <c r="AF561"/>
  <c r="AF562"/>
  <c r="AF563"/>
  <c r="AF564"/>
  <c r="AF565"/>
  <c r="AF566"/>
  <c r="AF567"/>
  <c r="AF568"/>
  <c r="AF569"/>
  <c r="AF570"/>
  <c r="AF571"/>
  <c r="AF572"/>
  <c r="AF573"/>
  <c r="AF574"/>
  <c r="AF575"/>
  <c r="AF576"/>
  <c r="AF577"/>
  <c r="AF578"/>
  <c r="AF579"/>
  <c r="AF580"/>
  <c r="AF581"/>
  <c r="AF582"/>
  <c r="AF583"/>
  <c r="AF584"/>
  <c r="AF585"/>
  <c r="AF586"/>
  <c r="AF587"/>
  <c r="AF588"/>
  <c r="AF589"/>
  <c r="AF590"/>
  <c r="AF591"/>
  <c r="AF592"/>
  <c r="AF593"/>
  <c r="AF594"/>
  <c r="AF595"/>
  <c r="AF596"/>
  <c r="AF597"/>
  <c r="AF598"/>
  <c r="AF599"/>
  <c r="AF600"/>
  <c r="AF601"/>
  <c r="AF602"/>
  <c r="AF603"/>
  <c r="AF604"/>
  <c r="AF605"/>
  <c r="AF606"/>
  <c r="AF607"/>
  <c r="AF608"/>
  <c r="AF609"/>
  <c r="AF610"/>
  <c r="AF611"/>
  <c r="AF612"/>
  <c r="AF613"/>
  <c r="AF614"/>
  <c r="AF615"/>
  <c r="AF616"/>
  <c r="AF617"/>
  <c r="AF618"/>
  <c r="AF619"/>
  <c r="AF620"/>
  <c r="AF621"/>
  <c r="AF622"/>
  <c r="AF623"/>
  <c r="AF624"/>
  <c r="AF625"/>
  <c r="AF626"/>
  <c r="AF627"/>
  <c r="AF628"/>
  <c r="AF629"/>
  <c r="AF630"/>
  <c r="AF631"/>
  <c r="AF632"/>
  <c r="AF633"/>
  <c r="AF634"/>
  <c r="AF635"/>
  <c r="AF636"/>
  <c r="AF637"/>
  <c r="AF638"/>
  <c r="AF639"/>
  <c r="AF640"/>
  <c r="AF641"/>
  <c r="AF642"/>
  <c r="AF643"/>
  <c r="AF644"/>
  <c r="AF645"/>
  <c r="AF646"/>
  <c r="AF647"/>
  <c r="AF648"/>
  <c r="AF649"/>
  <c r="AF650"/>
  <c r="AF651"/>
  <c r="AF652"/>
  <c r="AF653"/>
  <c r="AF654"/>
  <c r="AF655"/>
  <c r="AF656"/>
  <c r="AF657"/>
  <c r="AF658"/>
  <c r="AF659"/>
  <c r="AF660"/>
  <c r="AF661"/>
  <c r="AF662"/>
  <c r="AF663"/>
  <c r="AF664"/>
  <c r="AF665"/>
  <c r="AF666"/>
  <c r="AF667"/>
  <c r="AF668"/>
  <c r="AF669"/>
  <c r="AF670"/>
  <c r="AF671"/>
  <c r="AF672"/>
  <c r="AF673"/>
  <c r="AF674"/>
  <c r="AF675"/>
  <c r="AF676"/>
  <c r="AF677"/>
  <c r="AF678"/>
  <c r="AF679"/>
  <c r="AF680"/>
  <c r="AF681"/>
  <c r="AF682"/>
  <c r="AF683"/>
  <c r="AF684"/>
  <c r="AF685"/>
  <c r="AF686"/>
  <c r="AF687"/>
  <c r="AF688"/>
  <c r="AF689"/>
  <c r="AF690"/>
  <c r="AF691"/>
  <c r="AF692"/>
  <c r="AF693"/>
  <c r="AF694"/>
  <c r="AF695"/>
  <c r="AF696"/>
  <c r="AF697"/>
  <c r="AF698"/>
  <c r="AF699"/>
  <c r="AF700"/>
  <c r="AF701"/>
  <c r="AF702"/>
  <c r="AF703"/>
  <c r="AF704"/>
  <c r="AF705"/>
  <c r="AF706"/>
  <c r="AF707"/>
  <c r="AF708"/>
  <c r="AF709"/>
  <c r="AF710"/>
  <c r="AF711"/>
  <c r="AF712"/>
  <c r="AF713"/>
  <c r="AF714"/>
  <c r="AF715"/>
  <c r="AF716"/>
  <c r="AF717"/>
  <c r="AF718"/>
  <c r="AF719"/>
  <c r="AF720"/>
  <c r="AF721"/>
  <c r="AF722"/>
  <c r="AF723"/>
  <c r="AF724"/>
  <c r="AF725"/>
  <c r="AF726"/>
  <c r="AF727"/>
  <c r="AF728"/>
  <c r="AF729"/>
  <c r="AF730"/>
  <c r="AF731"/>
  <c r="AF732"/>
  <c r="AF733"/>
  <c r="AF734"/>
  <c r="AF735"/>
  <c r="AF736"/>
  <c r="AF737"/>
  <c r="AF738"/>
  <c r="AF739"/>
  <c r="AF740"/>
  <c r="AF741"/>
  <c r="AF742"/>
  <c r="AF743"/>
  <c r="AF744"/>
  <c r="AF745"/>
  <c r="AF746"/>
  <c r="AF747"/>
  <c r="AF748"/>
  <c r="AF749"/>
  <c r="AF750"/>
  <c r="AF751"/>
  <c r="AF752"/>
  <c r="AF753"/>
  <c r="AF754"/>
  <c r="AF755"/>
  <c r="AF756"/>
  <c r="AF757"/>
  <c r="AF758"/>
  <c r="AF759"/>
  <c r="AF760"/>
  <c r="AF761"/>
  <c r="AF762"/>
  <c r="AF763"/>
  <c r="AF764"/>
  <c r="AF765"/>
  <c r="AF766"/>
  <c r="AF767"/>
  <c r="AF768"/>
  <c r="AF769"/>
  <c r="AF770"/>
  <c r="AF771"/>
  <c r="AF772"/>
  <c r="AF773"/>
  <c r="AF774"/>
  <c r="AF775"/>
  <c r="AF776"/>
  <c r="AF777"/>
  <c r="AF778"/>
  <c r="AF779"/>
  <c r="AF780"/>
  <c r="AF781"/>
  <c r="AF782"/>
  <c r="AF783"/>
  <c r="AF784"/>
  <c r="AF785"/>
  <c r="AF786"/>
  <c r="AF787"/>
  <c r="AF788"/>
  <c r="AF789"/>
  <c r="AF790"/>
  <c r="AF791"/>
  <c r="AF792"/>
  <c r="AF793"/>
  <c r="AF794"/>
  <c r="AF795"/>
  <c r="AF796"/>
  <c r="AF797"/>
  <c r="AF798"/>
  <c r="AF799"/>
  <c r="AF800"/>
  <c r="AF801"/>
  <c r="AF802"/>
  <c r="AF803"/>
  <c r="AF804"/>
  <c r="AF805"/>
  <c r="AF806"/>
  <c r="AF807"/>
  <c r="AF808"/>
  <c r="AF809"/>
  <c r="AF810"/>
  <c r="AF811"/>
  <c r="AF812"/>
  <c r="AF813"/>
  <c r="AF814"/>
  <c r="AF815"/>
  <c r="AF816"/>
  <c r="AF817"/>
  <c r="AF818"/>
  <c r="AF819"/>
  <c r="AF820"/>
  <c r="AF821"/>
  <c r="AF822"/>
  <c r="AF823"/>
  <c r="AF824"/>
  <c r="AF825"/>
  <c r="AF826"/>
  <c r="AF827"/>
  <c r="AF828"/>
  <c r="AF829"/>
  <c r="AF830"/>
  <c r="AF831"/>
  <c r="AF832"/>
  <c r="AF833"/>
  <c r="AF834"/>
  <c r="AF835"/>
  <c r="AF836"/>
  <c r="AF837"/>
  <c r="AF838"/>
  <c r="AF839"/>
  <c r="AF840"/>
  <c r="AF841"/>
  <c r="AF842"/>
  <c r="AF843"/>
  <c r="AF844"/>
  <c r="AF845"/>
  <c r="AF846"/>
  <c r="AF847"/>
  <c r="AF848"/>
  <c r="AF849"/>
  <c r="AF850"/>
  <c r="AF851"/>
  <c r="AF852"/>
  <c r="AF853"/>
  <c r="AF854"/>
  <c r="AF855"/>
  <c r="AF856"/>
  <c r="AF857"/>
  <c r="AF858"/>
  <c r="AF859"/>
  <c r="AF860"/>
  <c r="AF861"/>
  <c r="AF862"/>
  <c r="AF863"/>
  <c r="AF864"/>
  <c r="AF865"/>
  <c r="AF866"/>
  <c r="AF867"/>
  <c r="AF868"/>
  <c r="AF869"/>
  <c r="AF870"/>
  <c r="AF871"/>
  <c r="AF872"/>
  <c r="AF873"/>
  <c r="AF874"/>
  <c r="AF875"/>
  <c r="AF876"/>
  <c r="AF877"/>
  <c r="AF878"/>
  <c r="AF879"/>
  <c r="AF880"/>
  <c r="AF881"/>
  <c r="AF882"/>
  <c r="AF883"/>
  <c r="AF884"/>
  <c r="AF885"/>
  <c r="AF886"/>
  <c r="AF887"/>
  <c r="AF888"/>
  <c r="AF889"/>
  <c r="AF890"/>
  <c r="AF891"/>
  <c r="AF892"/>
  <c r="AF893"/>
  <c r="AF894"/>
  <c r="AF895"/>
  <c r="AF896"/>
  <c r="AF897"/>
  <c r="AF898"/>
  <c r="AF899"/>
  <c r="AF900"/>
  <c r="AF901"/>
  <c r="AF902"/>
  <c r="AF903"/>
  <c r="AF904"/>
  <c r="AF905"/>
  <c r="AF906"/>
  <c r="AF907"/>
  <c r="AF908"/>
  <c r="AF909"/>
  <c r="AF910"/>
  <c r="AF911"/>
  <c r="AF912"/>
  <c r="AF913"/>
  <c r="AF914"/>
  <c r="AF915"/>
  <c r="AF916"/>
  <c r="AF917"/>
  <c r="AF918"/>
  <c r="AF919"/>
  <c r="AF920"/>
  <c r="AF921"/>
  <c r="AF922"/>
  <c r="AF923"/>
  <c r="AF924"/>
  <c r="AF925"/>
  <c r="AF926"/>
  <c r="AF927"/>
  <c r="AF928"/>
  <c r="AF929"/>
  <c r="AF930"/>
  <c r="AF931"/>
  <c r="AF932"/>
  <c r="AF933"/>
  <c r="AF934"/>
  <c r="AF935"/>
  <c r="AF936"/>
  <c r="AF937"/>
  <c r="AF938"/>
  <c r="AF939"/>
  <c r="AF940"/>
  <c r="AF941"/>
  <c r="AF942"/>
  <c r="AF943"/>
  <c r="AF944"/>
  <c r="AF945"/>
  <c r="AF946"/>
  <c r="AF947"/>
  <c r="AF948"/>
  <c r="AF949"/>
  <c r="AF950"/>
  <c r="AF951"/>
  <c r="AF952"/>
  <c r="AF953"/>
  <c r="AF954"/>
  <c r="AF955"/>
  <c r="AF956"/>
  <c r="AF957"/>
  <c r="AF958"/>
  <c r="AF959"/>
  <c r="AF960"/>
  <c r="AF961"/>
  <c r="AF962"/>
  <c r="AF963"/>
  <c r="AF964"/>
  <c r="AF965"/>
  <c r="AF966"/>
  <c r="AF967"/>
  <c r="AF968"/>
  <c r="AF969"/>
  <c r="AF970"/>
  <c r="AF971"/>
  <c r="AF972"/>
  <c r="AF973"/>
  <c r="AF974"/>
  <c r="AF975"/>
  <c r="AF976"/>
  <c r="AF977"/>
  <c r="C36" i="28"/>
  <c r="Z216" i="1"/>
  <c r="AH216" s="1"/>
  <c r="AF216" l="1"/>
  <c r="G24" i="28" l="1"/>
  <c r="G25" s="1"/>
  <c r="F24"/>
  <c r="F25" s="1"/>
  <c r="E24"/>
  <c r="E25" s="1"/>
  <c r="D24"/>
  <c r="D25" s="1"/>
  <c r="G16"/>
  <c r="F16"/>
  <c r="E16"/>
  <c r="D16"/>
  <c r="D137"/>
  <c r="C137"/>
  <c r="E135"/>
  <c r="E134"/>
  <c r="E133"/>
  <c r="AI977" i="1"/>
  <c r="T977"/>
  <c r="AI976"/>
  <c r="T976"/>
  <c r="AI975"/>
  <c r="T975"/>
  <c r="AI974"/>
  <c r="T974"/>
  <c r="AI973"/>
  <c r="AG973"/>
  <c r="T973"/>
  <c r="AI972"/>
  <c r="T972"/>
  <c r="AI971"/>
  <c r="AG971"/>
  <c r="T971"/>
  <c r="AI970"/>
  <c r="T970"/>
  <c r="AI969"/>
  <c r="T969"/>
  <c r="AI968"/>
  <c r="T968"/>
  <c r="AI967"/>
  <c r="T967"/>
  <c r="AI966"/>
  <c r="AJ966"/>
  <c r="T966"/>
  <c r="AI965"/>
  <c r="T965"/>
  <c r="AI964"/>
  <c r="T964"/>
  <c r="AI963"/>
  <c r="T963"/>
  <c r="AI962"/>
  <c r="T962"/>
  <c r="AI961"/>
  <c r="T961"/>
  <c r="AI960"/>
  <c r="T960"/>
  <c r="AI959"/>
  <c r="T959"/>
  <c r="AI958"/>
  <c r="T958"/>
  <c r="AI957"/>
  <c r="AG957"/>
  <c r="T957"/>
  <c r="AI956"/>
  <c r="T956"/>
  <c r="AI955"/>
  <c r="T955"/>
  <c r="AI954"/>
  <c r="T954"/>
  <c r="AI953"/>
  <c r="T953"/>
  <c r="AI952"/>
  <c r="T952"/>
  <c r="AI951"/>
  <c r="T951"/>
  <c r="AI950"/>
  <c r="T950"/>
  <c r="AI949"/>
  <c r="T949"/>
  <c r="AI948"/>
  <c r="T948"/>
  <c r="AI947"/>
  <c r="T947"/>
  <c r="AI946"/>
  <c r="T946"/>
  <c r="AI945"/>
  <c r="AG945"/>
  <c r="T945"/>
  <c r="AI944"/>
  <c r="T944"/>
  <c r="AI943"/>
  <c r="T943"/>
  <c r="AI942"/>
  <c r="T942"/>
  <c r="AI941"/>
  <c r="T941"/>
  <c r="AI940"/>
  <c r="T940"/>
  <c r="AI939"/>
  <c r="T939"/>
  <c r="AI938"/>
  <c r="AG938"/>
  <c r="T938"/>
  <c r="AI937"/>
  <c r="T937"/>
  <c r="AI936"/>
  <c r="AJ936"/>
  <c r="T936"/>
  <c r="AI935"/>
  <c r="T935"/>
  <c r="AI934"/>
  <c r="AJ934"/>
  <c r="T934"/>
  <c r="AI933"/>
  <c r="T933"/>
  <c r="AI932"/>
  <c r="T932"/>
  <c r="AI931"/>
  <c r="T931"/>
  <c r="AI930"/>
  <c r="T930"/>
  <c r="AI929"/>
  <c r="T929"/>
  <c r="AI928"/>
  <c r="T928"/>
  <c r="AI927"/>
  <c r="T927"/>
  <c r="AI926"/>
  <c r="T926"/>
  <c r="AI925"/>
  <c r="T925"/>
  <c r="AI924"/>
  <c r="T924"/>
  <c r="AI923"/>
  <c r="T923"/>
  <c r="AI922"/>
  <c r="T922"/>
  <c r="AI921"/>
  <c r="AG921"/>
  <c r="T921"/>
  <c r="AI920"/>
  <c r="T920"/>
  <c r="AI919"/>
  <c r="T919"/>
  <c r="AI918"/>
  <c r="T918"/>
  <c r="AI917"/>
  <c r="T917"/>
  <c r="AI916"/>
  <c r="T916"/>
  <c r="AI915"/>
  <c r="T915"/>
  <c r="AI914"/>
  <c r="T914"/>
  <c r="AI913"/>
  <c r="T913"/>
  <c r="AI912"/>
  <c r="T912"/>
  <c r="AI911"/>
  <c r="AJ911"/>
  <c r="T911"/>
  <c r="AI910"/>
  <c r="T910"/>
  <c r="AI909"/>
  <c r="T909"/>
  <c r="AI908"/>
  <c r="T908"/>
  <c r="AI907"/>
  <c r="AG907"/>
  <c r="T907"/>
  <c r="AI906"/>
  <c r="T906"/>
  <c r="AI905"/>
  <c r="AG905"/>
  <c r="T905"/>
  <c r="AI904"/>
  <c r="AJ904"/>
  <c r="T904"/>
  <c r="AI903"/>
  <c r="T903"/>
  <c r="AI902"/>
  <c r="T902"/>
  <c r="AI901"/>
  <c r="AG901"/>
  <c r="T901"/>
  <c r="AI900"/>
  <c r="T900"/>
  <c r="AI899"/>
  <c r="T899"/>
  <c r="AI898"/>
  <c r="T898"/>
  <c r="AI897"/>
  <c r="T897"/>
  <c r="AI896"/>
  <c r="T896"/>
  <c r="AI895"/>
  <c r="T895"/>
  <c r="AI894"/>
  <c r="T894"/>
  <c r="AI893"/>
  <c r="AG893"/>
  <c r="T893"/>
  <c r="AI892"/>
  <c r="AG892"/>
  <c r="T892"/>
  <c r="AI891"/>
  <c r="AG891"/>
  <c r="T891"/>
  <c r="AI890"/>
  <c r="T890"/>
  <c r="AI889"/>
  <c r="AJ889"/>
  <c r="T889"/>
  <c r="AI888"/>
  <c r="T888"/>
  <c r="AI887"/>
  <c r="T887"/>
  <c r="AI886"/>
  <c r="T886"/>
  <c r="AI885"/>
  <c r="AJ885"/>
  <c r="T885"/>
  <c r="AI884"/>
  <c r="AJ884"/>
  <c r="T884"/>
  <c r="AI883"/>
  <c r="T883"/>
  <c r="AI882"/>
  <c r="AG882"/>
  <c r="T882"/>
  <c r="AI881"/>
  <c r="T881"/>
  <c r="AI880"/>
  <c r="AG880"/>
  <c r="T880"/>
  <c r="AI879"/>
  <c r="T879"/>
  <c r="AI878"/>
  <c r="AG878"/>
  <c r="T878"/>
  <c r="AI877"/>
  <c r="AJ877"/>
  <c r="T877"/>
  <c r="AI876"/>
  <c r="T876"/>
  <c r="AI875"/>
  <c r="T875"/>
  <c r="AI874"/>
  <c r="AG874"/>
  <c r="T874"/>
  <c r="AI873"/>
  <c r="T873"/>
  <c r="AI872"/>
  <c r="T872"/>
  <c r="AI871"/>
  <c r="T871"/>
  <c r="AI870"/>
  <c r="AG870"/>
  <c r="T870"/>
  <c r="AI869"/>
  <c r="T869"/>
  <c r="AI868"/>
  <c r="T868"/>
  <c r="AI867"/>
  <c r="AG867"/>
  <c r="T867"/>
  <c r="AI866"/>
  <c r="AJ866"/>
  <c r="T866"/>
  <c r="AI865"/>
  <c r="T865"/>
  <c r="AI864"/>
  <c r="AJ864"/>
  <c r="T864"/>
  <c r="AI863"/>
  <c r="T863"/>
  <c r="AI862"/>
  <c r="AG862"/>
  <c r="T862"/>
  <c r="AI861"/>
  <c r="T861"/>
  <c r="AI860"/>
  <c r="T860"/>
  <c r="AI859"/>
  <c r="T859"/>
  <c r="AI858"/>
  <c r="T858"/>
  <c r="AI857"/>
  <c r="T857"/>
  <c r="AI856"/>
  <c r="T856"/>
  <c r="AI855"/>
  <c r="T855"/>
  <c r="AI854"/>
  <c r="T854"/>
  <c r="AI853"/>
  <c r="AJ853"/>
  <c r="T853"/>
  <c r="AI852"/>
  <c r="T852"/>
  <c r="AI851"/>
  <c r="T851"/>
  <c r="AI850"/>
  <c r="T850"/>
  <c r="AI849"/>
  <c r="AG849"/>
  <c r="T849"/>
  <c r="AI848"/>
  <c r="T848"/>
  <c r="AI847"/>
  <c r="T847"/>
  <c r="AI846"/>
  <c r="T846"/>
  <c r="AI845"/>
  <c r="T845"/>
  <c r="AI844"/>
  <c r="T844"/>
  <c r="AI843"/>
  <c r="T843"/>
  <c r="AI842"/>
  <c r="T842"/>
  <c r="AI841"/>
  <c r="AG841"/>
  <c r="T841"/>
  <c r="AI840"/>
  <c r="AG840"/>
  <c r="T840"/>
  <c r="AI839"/>
  <c r="AJ839"/>
  <c r="T839"/>
  <c r="AI838"/>
  <c r="T838"/>
  <c r="AI837"/>
  <c r="AG837"/>
  <c r="T837"/>
  <c r="AI836"/>
  <c r="T836"/>
  <c r="AI835"/>
  <c r="T835"/>
  <c r="AI834"/>
  <c r="T834"/>
  <c r="AI833"/>
  <c r="T833"/>
  <c r="AI832"/>
  <c r="T832"/>
  <c r="AI831"/>
  <c r="T831"/>
  <c r="AI830"/>
  <c r="T830"/>
  <c r="AI829"/>
  <c r="T829"/>
  <c r="AI828"/>
  <c r="AG828"/>
  <c r="T828"/>
  <c r="AI827"/>
  <c r="AG827"/>
  <c r="T827"/>
  <c r="AI826"/>
  <c r="AJ826"/>
  <c r="T826"/>
  <c r="AI825"/>
  <c r="T825"/>
  <c r="AI824"/>
  <c r="T824"/>
  <c r="AI823"/>
  <c r="T823"/>
  <c r="AI822"/>
  <c r="AG822"/>
  <c r="T822"/>
  <c r="AI821"/>
  <c r="T821"/>
  <c r="AI820"/>
  <c r="T820"/>
  <c r="AI819"/>
  <c r="AG819"/>
  <c r="T819"/>
  <c r="AI818"/>
  <c r="T818"/>
  <c r="AI817"/>
  <c r="T817"/>
  <c r="AI816"/>
  <c r="T816"/>
  <c r="AI815"/>
  <c r="T815"/>
  <c r="AI814"/>
  <c r="AG814"/>
  <c r="T814"/>
  <c r="AI813"/>
  <c r="AG813"/>
  <c r="T813"/>
  <c r="AI812"/>
  <c r="AG812"/>
  <c r="T812"/>
  <c r="AI811"/>
  <c r="T811"/>
  <c r="AI810"/>
  <c r="T810"/>
  <c r="AI809"/>
  <c r="T809"/>
  <c r="AI808"/>
  <c r="T808"/>
  <c r="AI807"/>
  <c r="T807"/>
  <c r="AI806"/>
  <c r="T806"/>
  <c r="AI805"/>
  <c r="T805"/>
  <c r="AI804"/>
  <c r="T804"/>
  <c r="AI803"/>
  <c r="AJ803"/>
  <c r="T803"/>
  <c r="AI802"/>
  <c r="T802"/>
  <c r="AI801"/>
  <c r="AJ801"/>
  <c r="T801"/>
  <c r="AI800"/>
  <c r="AJ800"/>
  <c r="AK800" s="1"/>
  <c r="T800"/>
  <c r="AI799"/>
  <c r="T799"/>
  <c r="AI798"/>
  <c r="T798"/>
  <c r="AI797"/>
  <c r="T797"/>
  <c r="AI796"/>
  <c r="T796"/>
  <c r="AI795"/>
  <c r="T795"/>
  <c r="AI794"/>
  <c r="AJ794"/>
  <c r="T794"/>
  <c r="AI793"/>
  <c r="T793"/>
  <c r="AI792"/>
  <c r="T792"/>
  <c r="AI791"/>
  <c r="AG791"/>
  <c r="T791"/>
  <c r="AI790"/>
  <c r="AG790"/>
  <c r="T790"/>
  <c r="AI789"/>
  <c r="T789"/>
  <c r="AI788"/>
  <c r="T788"/>
  <c r="AI787"/>
  <c r="T787"/>
  <c r="AI786"/>
  <c r="T786"/>
  <c r="AI785"/>
  <c r="T785"/>
  <c r="AI784"/>
  <c r="AJ784"/>
  <c r="T784"/>
  <c r="AI783"/>
  <c r="T783"/>
  <c r="AI782"/>
  <c r="AG782"/>
  <c r="T782"/>
  <c r="AI781"/>
  <c r="T781"/>
  <c r="AI780"/>
  <c r="T780"/>
  <c r="AI779"/>
  <c r="T779"/>
  <c r="AI778"/>
  <c r="AJ778"/>
  <c r="T778"/>
  <c r="AI777"/>
  <c r="AG777"/>
  <c r="T777"/>
  <c r="AI776"/>
  <c r="T776"/>
  <c r="AI775"/>
  <c r="T775"/>
  <c r="AI774"/>
  <c r="T774"/>
  <c r="AI773"/>
  <c r="T773"/>
  <c r="AI772"/>
  <c r="T772"/>
  <c r="AI771"/>
  <c r="T771"/>
  <c r="AI770"/>
  <c r="AJ770"/>
  <c r="T770"/>
  <c r="AI769"/>
  <c r="AG769"/>
  <c r="T769"/>
  <c r="AI768"/>
  <c r="AG768"/>
  <c r="T768"/>
  <c r="AI767"/>
  <c r="T767"/>
  <c r="AI766"/>
  <c r="T766"/>
  <c r="AI765"/>
  <c r="T765"/>
  <c r="AI764"/>
  <c r="T764"/>
  <c r="AI763"/>
  <c r="T763"/>
  <c r="AI762"/>
  <c r="T762"/>
  <c r="AI761"/>
  <c r="T761"/>
  <c r="AI760"/>
  <c r="T760"/>
  <c r="AI759"/>
  <c r="T759"/>
  <c r="AI758"/>
  <c r="T758"/>
  <c r="AI757"/>
  <c r="T757"/>
  <c r="AI756"/>
  <c r="T756"/>
  <c r="AI755"/>
  <c r="T755"/>
  <c r="AI754"/>
  <c r="AJ754"/>
  <c r="T754"/>
  <c r="AI753"/>
  <c r="T753"/>
  <c r="AI752"/>
  <c r="T752"/>
  <c r="AI751"/>
  <c r="T751"/>
  <c r="AI750"/>
  <c r="T750"/>
  <c r="AI749"/>
  <c r="T749"/>
  <c r="AI748"/>
  <c r="T748"/>
  <c r="AI747"/>
  <c r="AJ747"/>
  <c r="T747"/>
  <c r="AI746"/>
  <c r="T746"/>
  <c r="AI745"/>
  <c r="T745"/>
  <c r="AI744"/>
  <c r="T744"/>
  <c r="AI743"/>
  <c r="T743"/>
  <c r="AI742"/>
  <c r="T742"/>
  <c r="AI741"/>
  <c r="T741"/>
  <c r="AI740"/>
  <c r="T740"/>
  <c r="AI739"/>
  <c r="AG739"/>
  <c r="T739"/>
  <c r="AI738"/>
  <c r="T738"/>
  <c r="AI737"/>
  <c r="T737"/>
  <c r="AI736"/>
  <c r="T736"/>
  <c r="AI735"/>
  <c r="T735"/>
  <c r="AI734"/>
  <c r="T734"/>
  <c r="AI733"/>
  <c r="T733"/>
  <c r="AI732"/>
  <c r="T732"/>
  <c r="AI731"/>
  <c r="T731"/>
  <c r="AI730"/>
  <c r="AG730"/>
  <c r="T730"/>
  <c r="AI729"/>
  <c r="T729"/>
  <c r="AI728"/>
  <c r="T728"/>
  <c r="AI727"/>
  <c r="T727"/>
  <c r="AI726"/>
  <c r="AJ726"/>
  <c r="T726"/>
  <c r="AI725"/>
  <c r="T725"/>
  <c r="AI724"/>
  <c r="T724"/>
  <c r="AI723"/>
  <c r="T723"/>
  <c r="AI722"/>
  <c r="T722"/>
  <c r="AI721"/>
  <c r="T721"/>
  <c r="AI720"/>
  <c r="AJ720"/>
  <c r="T720"/>
  <c r="AI719"/>
  <c r="T719"/>
  <c r="AI718"/>
  <c r="T718"/>
  <c r="AI717"/>
  <c r="T717"/>
  <c r="AI716"/>
  <c r="AG716"/>
  <c r="T716"/>
  <c r="AI715"/>
  <c r="T715"/>
  <c r="AI714"/>
  <c r="AG714"/>
  <c r="T714"/>
  <c r="AI713"/>
  <c r="T713"/>
  <c r="AI712"/>
  <c r="T712"/>
  <c r="AI711"/>
  <c r="T711"/>
  <c r="AI710"/>
  <c r="T710"/>
  <c r="AI709"/>
  <c r="T709"/>
  <c r="AI708"/>
  <c r="AG708"/>
  <c r="T708"/>
  <c r="AI707"/>
  <c r="T707"/>
  <c r="AI706"/>
  <c r="T706"/>
  <c r="AI705"/>
  <c r="T705"/>
  <c r="AI704"/>
  <c r="T704"/>
  <c r="AI703"/>
  <c r="T703"/>
  <c r="AI702"/>
  <c r="T702"/>
  <c r="AI701"/>
  <c r="T701"/>
  <c r="AI700"/>
  <c r="T700"/>
  <c r="AI699"/>
  <c r="T699"/>
  <c r="AI698"/>
  <c r="T698"/>
  <c r="AI697"/>
  <c r="T697"/>
  <c r="AI696"/>
  <c r="T696"/>
  <c r="AI695"/>
  <c r="T695"/>
  <c r="AI694"/>
  <c r="T694"/>
  <c r="AI693"/>
  <c r="AG693"/>
  <c r="T693"/>
  <c r="AI692"/>
  <c r="T692"/>
  <c r="AI691"/>
  <c r="T691"/>
  <c r="AI690"/>
  <c r="AG690"/>
  <c r="T690"/>
  <c r="AI689"/>
  <c r="AG689"/>
  <c r="T689"/>
  <c r="AI688"/>
  <c r="T688"/>
  <c r="AI687"/>
  <c r="AJ687"/>
  <c r="T687"/>
  <c r="AI686"/>
  <c r="T686"/>
  <c r="AI685"/>
  <c r="AJ685"/>
  <c r="T685"/>
  <c r="AI684"/>
  <c r="T684"/>
  <c r="AI683"/>
  <c r="T683"/>
  <c r="AI682"/>
  <c r="T682"/>
  <c r="AI681"/>
  <c r="T681"/>
  <c r="AI680"/>
  <c r="AG680"/>
  <c r="T680"/>
  <c r="AI679"/>
  <c r="T679"/>
  <c r="AI678"/>
  <c r="T678"/>
  <c r="AI677"/>
  <c r="T677"/>
  <c r="AI676"/>
  <c r="T676"/>
  <c r="AI675"/>
  <c r="T675"/>
  <c r="AI674"/>
  <c r="T674"/>
  <c r="AI673"/>
  <c r="T673"/>
  <c r="AI672"/>
  <c r="T672"/>
  <c r="AI671"/>
  <c r="T671"/>
  <c r="AI670"/>
  <c r="AG670"/>
  <c r="T670"/>
  <c r="AI669"/>
  <c r="AG669"/>
  <c r="T669"/>
  <c r="AI668"/>
  <c r="T668"/>
  <c r="AI667"/>
  <c r="AJ667"/>
  <c r="T667"/>
  <c r="AI666"/>
  <c r="T666"/>
  <c r="AI665"/>
  <c r="AJ665"/>
  <c r="T665"/>
  <c r="AI664"/>
  <c r="AG664"/>
  <c r="T664"/>
  <c r="AI663"/>
  <c r="T663"/>
  <c r="AI662"/>
  <c r="T662"/>
  <c r="AI661"/>
  <c r="AG661"/>
  <c r="T661"/>
  <c r="AI660"/>
  <c r="AJ660"/>
  <c r="T660"/>
  <c r="AI659"/>
  <c r="T659"/>
  <c r="AI658"/>
  <c r="T658"/>
  <c r="AI657"/>
  <c r="T657"/>
  <c r="AI656"/>
  <c r="T656"/>
  <c r="AI655"/>
  <c r="T655"/>
  <c r="AI654"/>
  <c r="T654"/>
  <c r="AI653"/>
  <c r="AG653"/>
  <c r="T653"/>
  <c r="AI652"/>
  <c r="T652"/>
  <c r="AI651"/>
  <c r="T651"/>
  <c r="AI650"/>
  <c r="AJ650"/>
  <c r="T650"/>
  <c r="AI649"/>
  <c r="T649"/>
  <c r="AI648"/>
  <c r="AG648"/>
  <c r="T648"/>
  <c r="AI647"/>
  <c r="T647"/>
  <c r="AI646"/>
  <c r="AG646"/>
  <c r="T646"/>
  <c r="AI645"/>
  <c r="T645"/>
  <c r="AI644"/>
  <c r="T644"/>
  <c r="AI643"/>
  <c r="T643"/>
  <c r="AI642"/>
  <c r="T642"/>
  <c r="AI641"/>
  <c r="T641"/>
  <c r="AI640"/>
  <c r="AG640"/>
  <c r="T640"/>
  <c r="AI639"/>
  <c r="T639"/>
  <c r="AI638"/>
  <c r="T638"/>
  <c r="AI637"/>
  <c r="T637"/>
  <c r="AI636"/>
  <c r="T636"/>
  <c r="AI635"/>
  <c r="T635"/>
  <c r="AI634"/>
  <c r="AG634"/>
  <c r="T634"/>
  <c r="AI633"/>
  <c r="AJ633"/>
  <c r="T633"/>
  <c r="AI632"/>
  <c r="AG632"/>
  <c r="T632"/>
  <c r="AI631"/>
  <c r="T631"/>
  <c r="AI630"/>
  <c r="AG630"/>
  <c r="T630"/>
  <c r="AI629"/>
  <c r="AG629"/>
  <c r="T629"/>
  <c r="AI628"/>
  <c r="T628"/>
  <c r="AI627"/>
  <c r="T627"/>
  <c r="AI626"/>
  <c r="T626"/>
  <c r="AI625"/>
  <c r="T625"/>
  <c r="AI624"/>
  <c r="AG624"/>
  <c r="T624"/>
  <c r="AI623"/>
  <c r="T623"/>
  <c r="AI622"/>
  <c r="T622"/>
  <c r="AI621"/>
  <c r="T621"/>
  <c r="AI620"/>
  <c r="T620"/>
  <c r="AI619"/>
  <c r="T619"/>
  <c r="AI618"/>
  <c r="T618"/>
  <c r="AI617"/>
  <c r="T617"/>
  <c r="AI616"/>
  <c r="AG616"/>
  <c r="T616"/>
  <c r="AI615"/>
  <c r="T615"/>
  <c r="AI614"/>
  <c r="T614"/>
  <c r="AI613"/>
  <c r="T613"/>
  <c r="AI612"/>
  <c r="AJ612"/>
  <c r="T612"/>
  <c r="AI611"/>
  <c r="T611"/>
  <c r="AI610"/>
  <c r="AJ610"/>
  <c r="T610"/>
  <c r="AI609"/>
  <c r="T609"/>
  <c r="AI608"/>
  <c r="AG608"/>
  <c r="T608"/>
  <c r="AI607"/>
  <c r="T607"/>
  <c r="AI606"/>
  <c r="AG606"/>
  <c r="T606"/>
  <c r="AI605"/>
  <c r="T605"/>
  <c r="AI604"/>
  <c r="T604"/>
  <c r="AI603"/>
  <c r="T603"/>
  <c r="AI602"/>
  <c r="T602"/>
  <c r="AI601"/>
  <c r="T601"/>
  <c r="AI600"/>
  <c r="AG600"/>
  <c r="T600"/>
  <c r="AI599"/>
  <c r="T599"/>
  <c r="AI598"/>
  <c r="T598"/>
  <c r="AI597"/>
  <c r="AG597"/>
  <c r="T597"/>
  <c r="AI596"/>
  <c r="T596"/>
  <c r="AI595"/>
  <c r="T595"/>
  <c r="AI594"/>
  <c r="T594"/>
  <c r="AI593"/>
  <c r="T593"/>
  <c r="AI592"/>
  <c r="T592"/>
  <c r="AI591"/>
  <c r="T591"/>
  <c r="AI590"/>
  <c r="T590"/>
  <c r="AI589"/>
  <c r="AG589"/>
  <c r="T589"/>
  <c r="AI588"/>
  <c r="AG588"/>
  <c r="T588"/>
  <c r="AI587"/>
  <c r="T587"/>
  <c r="AI586"/>
  <c r="T586"/>
  <c r="AI585"/>
  <c r="AJ585"/>
  <c r="T585"/>
  <c r="AI584"/>
  <c r="T584"/>
  <c r="AI583"/>
  <c r="T583"/>
  <c r="AI582"/>
  <c r="T582"/>
  <c r="AI581"/>
  <c r="T581"/>
  <c r="AI580"/>
  <c r="T580"/>
  <c r="AI579"/>
  <c r="AJ579"/>
  <c r="T579"/>
  <c r="AI578"/>
  <c r="T578"/>
  <c r="AI577"/>
  <c r="T577"/>
  <c r="AI576"/>
  <c r="T576"/>
  <c r="AI575"/>
  <c r="T575"/>
  <c r="AI574"/>
  <c r="AG574"/>
  <c r="T574"/>
  <c r="AI573"/>
  <c r="T573"/>
  <c r="AI572"/>
  <c r="T572"/>
  <c r="AI571"/>
  <c r="T571"/>
  <c r="AI570"/>
  <c r="T570"/>
  <c r="AI569"/>
  <c r="T569"/>
  <c r="AI568"/>
  <c r="AJ568"/>
  <c r="T568"/>
  <c r="AI567"/>
  <c r="AJ567"/>
  <c r="T567"/>
  <c r="AI566"/>
  <c r="T566"/>
  <c r="AI565"/>
  <c r="T565"/>
  <c r="AI564"/>
  <c r="AG564"/>
  <c r="T564"/>
  <c r="AI563"/>
  <c r="T563"/>
  <c r="AI562"/>
  <c r="T562"/>
  <c r="AI561"/>
  <c r="T561"/>
  <c r="AI560"/>
  <c r="T560"/>
  <c r="AI559"/>
  <c r="T559"/>
  <c r="AI558"/>
  <c r="T558"/>
  <c r="AI557"/>
  <c r="T557"/>
  <c r="AI556"/>
  <c r="T556"/>
  <c r="AI555"/>
  <c r="T555"/>
  <c r="AI554"/>
  <c r="T554"/>
  <c r="AI553"/>
  <c r="T553"/>
  <c r="AI552"/>
  <c r="AG552"/>
  <c r="T552"/>
  <c r="AI551"/>
  <c r="T551"/>
  <c r="AI550"/>
  <c r="T550"/>
  <c r="AI549"/>
  <c r="AG549"/>
  <c r="T549"/>
  <c r="AI548"/>
  <c r="T548"/>
  <c r="AI547"/>
  <c r="T547"/>
  <c r="AI546"/>
  <c r="T546"/>
  <c r="AI545"/>
  <c r="T545"/>
  <c r="AI544"/>
  <c r="T544"/>
  <c r="AI543"/>
  <c r="T543"/>
  <c r="AI542"/>
  <c r="T542"/>
  <c r="AI541"/>
  <c r="AG541"/>
  <c r="T541"/>
  <c r="AI540"/>
  <c r="T540"/>
  <c r="AI539"/>
  <c r="T539"/>
  <c r="AI538"/>
  <c r="T538"/>
  <c r="AI537"/>
  <c r="T537"/>
  <c r="AI536"/>
  <c r="AG536"/>
  <c r="T536"/>
  <c r="AI535"/>
  <c r="T535"/>
  <c r="AI534"/>
  <c r="AG534"/>
  <c r="T534"/>
  <c r="AI533"/>
  <c r="T533"/>
  <c r="AI532"/>
  <c r="T532"/>
  <c r="AI531"/>
  <c r="T531"/>
  <c r="AI530"/>
  <c r="AJ530"/>
  <c r="T530"/>
  <c r="AI529"/>
  <c r="AG529"/>
  <c r="T529"/>
  <c r="AI528"/>
  <c r="AG528"/>
  <c r="T528"/>
  <c r="AI527"/>
  <c r="AG527"/>
  <c r="T527"/>
  <c r="AI526"/>
  <c r="T526"/>
  <c r="AI525"/>
  <c r="AJ525"/>
  <c r="T525"/>
  <c r="AI524"/>
  <c r="T524"/>
  <c r="AI523"/>
  <c r="T523"/>
  <c r="AI522"/>
  <c r="T522"/>
  <c r="AI521"/>
  <c r="T521"/>
  <c r="AI520"/>
  <c r="AG520"/>
  <c r="T520"/>
  <c r="AI519"/>
  <c r="T519"/>
  <c r="AI518"/>
  <c r="T518"/>
  <c r="AI517"/>
  <c r="T517"/>
  <c r="AI516"/>
  <c r="AG516"/>
  <c r="T516"/>
  <c r="AI515"/>
  <c r="AJ515"/>
  <c r="T515"/>
  <c r="AI514"/>
  <c r="T514"/>
  <c r="AI513"/>
  <c r="T513"/>
  <c r="AI512"/>
  <c r="T512"/>
  <c r="AI511"/>
  <c r="AG511"/>
  <c r="T511"/>
  <c r="AI510"/>
  <c r="AG510"/>
  <c r="T510"/>
  <c r="AI509"/>
  <c r="AJ509"/>
  <c r="T509"/>
  <c r="AI508"/>
  <c r="AJ508"/>
  <c r="T508"/>
  <c r="AI507"/>
  <c r="T507"/>
  <c r="AI506"/>
  <c r="T506"/>
  <c r="AI505"/>
  <c r="T505"/>
  <c r="AI504"/>
  <c r="T504"/>
  <c r="AI503"/>
  <c r="AG503"/>
  <c r="T503"/>
  <c r="AI502"/>
  <c r="T502"/>
  <c r="AI501"/>
  <c r="T501"/>
  <c r="AI500"/>
  <c r="T500"/>
  <c r="AI499"/>
  <c r="T499"/>
  <c r="AI498"/>
  <c r="T498"/>
  <c r="AI497"/>
  <c r="T497"/>
  <c r="AI496"/>
  <c r="T496"/>
  <c r="AI495"/>
  <c r="T495"/>
  <c r="AI494"/>
  <c r="T494"/>
  <c r="AI493"/>
  <c r="T493"/>
  <c r="AI492"/>
  <c r="T492"/>
  <c r="AI491"/>
  <c r="T491"/>
  <c r="AI490"/>
  <c r="T490"/>
  <c r="AI489"/>
  <c r="T489"/>
  <c r="AI488"/>
  <c r="T488"/>
  <c r="AI487"/>
  <c r="T487"/>
  <c r="AI486"/>
  <c r="T486"/>
  <c r="AI485"/>
  <c r="T485"/>
  <c r="AI484"/>
  <c r="T484"/>
  <c r="AI483"/>
  <c r="T483"/>
  <c r="AI482"/>
  <c r="T482"/>
  <c r="AI481"/>
  <c r="T481"/>
  <c r="AI480"/>
  <c r="T480"/>
  <c r="AI479"/>
  <c r="T479"/>
  <c r="AI478"/>
  <c r="T478"/>
  <c r="AI477"/>
  <c r="T477"/>
  <c r="AI476"/>
  <c r="T476"/>
  <c r="AI475"/>
  <c r="T475"/>
  <c r="AI474"/>
  <c r="T474"/>
  <c r="AI473"/>
  <c r="AG473"/>
  <c r="T473"/>
  <c r="AI472"/>
  <c r="T472"/>
  <c r="AI471"/>
  <c r="T471"/>
  <c r="AI470"/>
  <c r="T470"/>
  <c r="AI469"/>
  <c r="T469"/>
  <c r="AI468"/>
  <c r="T468"/>
  <c r="AI467"/>
  <c r="T467"/>
  <c r="AI466"/>
  <c r="T466"/>
  <c r="AI465"/>
  <c r="T465"/>
  <c r="AI464"/>
  <c r="T464"/>
  <c r="AI463"/>
  <c r="AG463"/>
  <c r="T463"/>
  <c r="AI462"/>
  <c r="AJ462"/>
  <c r="T462"/>
  <c r="AI461"/>
  <c r="T461"/>
  <c r="AI460"/>
  <c r="T460"/>
  <c r="AI459"/>
  <c r="AG459"/>
  <c r="T459"/>
  <c r="AI458"/>
  <c r="T458"/>
  <c r="AI457"/>
  <c r="AG457"/>
  <c r="T457"/>
  <c r="AI456"/>
  <c r="AG456"/>
  <c r="T456"/>
  <c r="AI455"/>
  <c r="AG455"/>
  <c r="T455"/>
  <c r="AI454"/>
  <c r="AJ454"/>
  <c r="T454"/>
  <c r="AI453"/>
  <c r="AG453"/>
  <c r="T453"/>
  <c r="AI452"/>
  <c r="AG452"/>
  <c r="T452"/>
  <c r="AI451"/>
  <c r="T451"/>
  <c r="AI450"/>
  <c r="T450"/>
  <c r="AI449"/>
  <c r="AG449"/>
  <c r="T449"/>
  <c r="AI448"/>
  <c r="AG448"/>
  <c r="T448"/>
  <c r="AI447"/>
  <c r="AG447"/>
  <c r="T447"/>
  <c r="AI446"/>
  <c r="T446"/>
  <c r="AI445"/>
  <c r="T445"/>
  <c r="AI444"/>
  <c r="T444"/>
  <c r="AI443"/>
  <c r="T443"/>
  <c r="AI442"/>
  <c r="AG442"/>
  <c r="T442"/>
  <c r="AI441"/>
  <c r="AG441"/>
  <c r="T441"/>
  <c r="AI440"/>
  <c r="AG440"/>
  <c r="T440"/>
  <c r="AI439"/>
  <c r="AG439"/>
  <c r="T439"/>
  <c r="AI438"/>
  <c r="T438"/>
  <c r="AI437"/>
  <c r="AG437"/>
  <c r="T437"/>
  <c r="AI436"/>
  <c r="T436"/>
  <c r="AI435"/>
  <c r="T435"/>
  <c r="AI434"/>
  <c r="T434"/>
  <c r="AI433"/>
  <c r="AG433"/>
  <c r="T433"/>
  <c r="AI432"/>
  <c r="AG432"/>
  <c r="T432"/>
  <c r="AI431"/>
  <c r="AG431"/>
  <c r="T431"/>
  <c r="AI430"/>
  <c r="AJ430"/>
  <c r="T430"/>
  <c r="AI429"/>
  <c r="T429"/>
  <c r="AI428"/>
  <c r="T428"/>
  <c r="AI427"/>
  <c r="AG427"/>
  <c r="T427"/>
  <c r="AI426"/>
  <c r="T426"/>
  <c r="AI425"/>
  <c r="AG425"/>
  <c r="T425"/>
  <c r="AI424"/>
  <c r="AG424"/>
  <c r="T424"/>
  <c r="AI423"/>
  <c r="AG423"/>
  <c r="T423"/>
  <c r="AI422"/>
  <c r="T422"/>
  <c r="AI421"/>
  <c r="AG421"/>
  <c r="T421"/>
  <c r="AI420"/>
  <c r="T420"/>
  <c r="AI419"/>
  <c r="T419"/>
  <c r="AI418"/>
  <c r="T418"/>
  <c r="AI417"/>
  <c r="AG417"/>
  <c r="T417"/>
  <c r="AI416"/>
  <c r="AG416"/>
  <c r="T416"/>
  <c r="AI415"/>
  <c r="AG415"/>
  <c r="T415"/>
  <c r="AI414"/>
  <c r="AJ414"/>
  <c r="T414"/>
  <c r="AI413"/>
  <c r="T413"/>
  <c r="AI412"/>
  <c r="T412"/>
  <c r="AI411"/>
  <c r="AG411"/>
  <c r="T411"/>
  <c r="AI410"/>
  <c r="AG410"/>
  <c r="T410"/>
  <c r="AI409"/>
  <c r="AG409"/>
  <c r="T409"/>
  <c r="AI408"/>
  <c r="AG408"/>
  <c r="T408"/>
  <c r="AI407"/>
  <c r="AG407"/>
  <c r="T407"/>
  <c r="AI406"/>
  <c r="T406"/>
  <c r="AI405"/>
  <c r="T405"/>
  <c r="AI404"/>
  <c r="T404"/>
  <c r="AI403"/>
  <c r="AG403"/>
  <c r="T403"/>
  <c r="AI402"/>
  <c r="AG402"/>
  <c r="T402"/>
  <c r="AI401"/>
  <c r="AG401"/>
  <c r="T401"/>
  <c r="AI400"/>
  <c r="AG400"/>
  <c r="T400"/>
  <c r="AI399"/>
  <c r="T399"/>
  <c r="AI398"/>
  <c r="T398"/>
  <c r="AI397"/>
  <c r="T397"/>
  <c r="AI396"/>
  <c r="T396"/>
  <c r="AI395"/>
  <c r="AG395"/>
  <c r="T395"/>
  <c r="AI394"/>
  <c r="AG394"/>
  <c r="T394"/>
  <c r="AI393"/>
  <c r="AG393"/>
  <c r="T393"/>
  <c r="AI392"/>
  <c r="T392"/>
  <c r="AI391"/>
  <c r="AG391"/>
  <c r="T391"/>
  <c r="AI390"/>
  <c r="AG390"/>
  <c r="T390"/>
  <c r="AI389"/>
  <c r="AG389"/>
  <c r="T389"/>
  <c r="AI388"/>
  <c r="T388"/>
  <c r="AI387"/>
  <c r="AG387"/>
  <c r="T387"/>
  <c r="AI386"/>
  <c r="AG386"/>
  <c r="T386"/>
  <c r="AI385"/>
  <c r="AG385"/>
  <c r="T385"/>
  <c r="AI384"/>
  <c r="T384"/>
  <c r="AI383"/>
  <c r="T383"/>
  <c r="AI382"/>
  <c r="T382"/>
  <c r="AI381"/>
  <c r="T381"/>
  <c r="AI380"/>
  <c r="T380"/>
  <c r="AI379"/>
  <c r="T379"/>
  <c r="AI378"/>
  <c r="T378"/>
  <c r="AI377"/>
  <c r="AG377"/>
  <c r="T377"/>
  <c r="AI376"/>
  <c r="T376"/>
  <c r="AI375"/>
  <c r="AJ375"/>
  <c r="T375"/>
  <c r="AI374"/>
  <c r="T374"/>
  <c r="AI373"/>
  <c r="T373"/>
  <c r="AI372"/>
  <c r="T372"/>
  <c r="AI371"/>
  <c r="T371"/>
  <c r="AI370"/>
  <c r="T370"/>
  <c r="AI369"/>
  <c r="AG369"/>
  <c r="T369"/>
  <c r="AI368"/>
  <c r="T368"/>
  <c r="AI367"/>
  <c r="AJ367"/>
  <c r="T367"/>
  <c r="AI366"/>
  <c r="T366"/>
  <c r="AI365"/>
  <c r="T365"/>
  <c r="AI364"/>
  <c r="T364"/>
  <c r="AI363"/>
  <c r="AG363"/>
  <c r="T363"/>
  <c r="AI362"/>
  <c r="T362"/>
  <c r="AI361"/>
  <c r="AG361"/>
  <c r="T361"/>
  <c r="AI360"/>
  <c r="T360"/>
  <c r="AI359"/>
  <c r="AJ359"/>
  <c r="T359"/>
  <c r="AI358"/>
  <c r="T358"/>
  <c r="AI357"/>
  <c r="T357"/>
  <c r="AI356"/>
  <c r="AG356"/>
  <c r="T356"/>
  <c r="AI355"/>
  <c r="T355"/>
  <c r="AI354"/>
  <c r="AG354"/>
  <c r="T354"/>
  <c r="AI353"/>
  <c r="AG353"/>
  <c r="T353"/>
  <c r="AI352"/>
  <c r="T352"/>
  <c r="AI351"/>
  <c r="T351"/>
  <c r="AI350"/>
  <c r="AJ350"/>
  <c r="T350"/>
  <c r="AI349"/>
  <c r="T349"/>
  <c r="AI348"/>
  <c r="T348"/>
  <c r="AI347"/>
  <c r="T347"/>
  <c r="AI346"/>
  <c r="T346"/>
  <c r="AI345"/>
  <c r="AG345"/>
  <c r="T345"/>
  <c r="AI344"/>
  <c r="T344"/>
  <c r="AI343"/>
  <c r="AJ343"/>
  <c r="T343"/>
  <c r="AI342"/>
  <c r="AJ342"/>
  <c r="T342"/>
  <c r="AI341"/>
  <c r="AG341"/>
  <c r="T341"/>
  <c r="AI340"/>
  <c r="AG340"/>
  <c r="T340"/>
  <c r="AI339"/>
  <c r="T339"/>
  <c r="AI338"/>
  <c r="T338"/>
  <c r="AI337"/>
  <c r="T337"/>
  <c r="AI336"/>
  <c r="T336"/>
  <c r="AI335"/>
  <c r="T335"/>
  <c r="AI334"/>
  <c r="T334"/>
  <c r="AI333"/>
  <c r="T333"/>
  <c r="AI332"/>
  <c r="T332"/>
  <c r="AI331"/>
  <c r="T331"/>
  <c r="AI330"/>
  <c r="T330"/>
  <c r="AI329"/>
  <c r="T329"/>
  <c r="AI328"/>
  <c r="T328"/>
  <c r="AI327"/>
  <c r="AJ327"/>
  <c r="T327"/>
  <c r="AI326"/>
  <c r="T326"/>
  <c r="AI325"/>
  <c r="T325"/>
  <c r="AI324"/>
  <c r="AG324"/>
  <c r="T324"/>
  <c r="AI323"/>
  <c r="T323"/>
  <c r="AI322"/>
  <c r="AJ322"/>
  <c r="T322"/>
  <c r="AI321"/>
  <c r="T321"/>
  <c r="AI320"/>
  <c r="AJ320"/>
  <c r="T320"/>
  <c r="AI319"/>
  <c r="T319"/>
  <c r="AI318"/>
  <c r="AJ318"/>
  <c r="T318"/>
  <c r="AI317"/>
  <c r="T317"/>
  <c r="AI316"/>
  <c r="T316"/>
  <c r="AI315"/>
  <c r="T315"/>
  <c r="AI314"/>
  <c r="AG314"/>
  <c r="T314"/>
  <c r="AI313"/>
  <c r="T313"/>
  <c r="AI312"/>
  <c r="AG312"/>
  <c r="T312"/>
  <c r="AI311"/>
  <c r="T311"/>
  <c r="AI310"/>
  <c r="AG310"/>
  <c r="T310"/>
  <c r="AI309"/>
  <c r="T309"/>
  <c r="AI308"/>
  <c r="T308"/>
  <c r="AI307"/>
  <c r="T307"/>
  <c r="AI306"/>
  <c r="T306"/>
  <c r="AI305"/>
  <c r="AJ305"/>
  <c r="T305"/>
  <c r="AI304"/>
  <c r="T304"/>
  <c r="AI303"/>
  <c r="T303"/>
  <c r="AI302"/>
  <c r="AG302"/>
  <c r="T302"/>
  <c r="AI301"/>
  <c r="T301"/>
  <c r="AI300"/>
  <c r="T300"/>
  <c r="AI299"/>
  <c r="T299"/>
  <c r="AI298"/>
  <c r="AG298"/>
  <c r="T298"/>
  <c r="AI297"/>
  <c r="T297"/>
  <c r="AI296"/>
  <c r="AG296"/>
  <c r="T296"/>
  <c r="AI295"/>
  <c r="T295"/>
  <c r="AI294"/>
  <c r="T294"/>
  <c r="AI293"/>
  <c r="T293"/>
  <c r="AI292"/>
  <c r="T292"/>
  <c r="AI291"/>
  <c r="AG291"/>
  <c r="T291"/>
  <c r="AI290"/>
  <c r="T290"/>
  <c r="AI289"/>
  <c r="AJ289"/>
  <c r="T289"/>
  <c r="AI288"/>
  <c r="T288"/>
  <c r="AI287"/>
  <c r="T287"/>
  <c r="AI286"/>
  <c r="T286"/>
  <c r="AI285"/>
  <c r="T285"/>
  <c r="AI284"/>
  <c r="T284"/>
  <c r="AI283"/>
  <c r="T283"/>
  <c r="AI282"/>
  <c r="AJ282"/>
  <c r="T282"/>
  <c r="AI281"/>
  <c r="T281"/>
  <c r="AI280"/>
  <c r="T280"/>
  <c r="AI279"/>
  <c r="T279"/>
  <c r="AI278"/>
  <c r="T278"/>
  <c r="AI277"/>
  <c r="T277"/>
  <c r="AI276"/>
  <c r="T276"/>
  <c r="AI275"/>
  <c r="AJ275"/>
  <c r="T275"/>
  <c r="AI274"/>
  <c r="T274"/>
  <c r="AI273"/>
  <c r="T273"/>
  <c r="AI272"/>
  <c r="T272"/>
  <c r="AI271"/>
  <c r="AJ271"/>
  <c r="T271"/>
  <c r="AI270"/>
  <c r="T270"/>
  <c r="AI269"/>
  <c r="T269"/>
  <c r="AI268"/>
  <c r="T268"/>
  <c r="AI267"/>
  <c r="T267"/>
  <c r="AI266"/>
  <c r="T266"/>
  <c r="AI265"/>
  <c r="T265"/>
  <c r="AI264"/>
  <c r="AG264"/>
  <c r="T264"/>
  <c r="AI263"/>
  <c r="AJ263"/>
  <c r="T263"/>
  <c r="AI262"/>
  <c r="T262"/>
  <c r="AI261"/>
  <c r="T261"/>
  <c r="AI260"/>
  <c r="AG260"/>
  <c r="T260"/>
  <c r="AI259"/>
  <c r="T259"/>
  <c r="AI258"/>
  <c r="T258"/>
  <c r="AI257"/>
  <c r="T257"/>
  <c r="AI256"/>
  <c r="T256"/>
  <c r="AI255"/>
  <c r="T255"/>
  <c r="AI254"/>
  <c r="T254"/>
  <c r="AI253"/>
  <c r="T253"/>
  <c r="AI252"/>
  <c r="T252"/>
  <c r="AI251"/>
  <c r="T251"/>
  <c r="AI250"/>
  <c r="T250"/>
  <c r="AI249"/>
  <c r="T249"/>
  <c r="AI248"/>
  <c r="T248"/>
  <c r="AI247"/>
  <c r="AJ247"/>
  <c r="T247"/>
  <c r="AI246"/>
  <c r="T246"/>
  <c r="AI245"/>
  <c r="AJ245"/>
  <c r="T245"/>
  <c r="AI244"/>
  <c r="T244"/>
  <c r="AI243"/>
  <c r="T243"/>
  <c r="AI242"/>
  <c r="T242"/>
  <c r="AI241"/>
  <c r="T241"/>
  <c r="AI240"/>
  <c r="AJ240"/>
  <c r="T240"/>
  <c r="AI239"/>
  <c r="AJ239"/>
  <c r="T239"/>
  <c r="AI238"/>
  <c r="T238"/>
  <c r="AI237"/>
  <c r="T237"/>
  <c r="AI236"/>
  <c r="T236"/>
  <c r="AI235"/>
  <c r="T235"/>
  <c r="AI234"/>
  <c r="AJ234"/>
  <c r="AK234" s="1"/>
  <c r="T234"/>
  <c r="AI233"/>
  <c r="T233"/>
  <c r="AI232"/>
  <c r="T232"/>
  <c r="AI231"/>
  <c r="T231"/>
  <c r="AI230"/>
  <c r="AJ230"/>
  <c r="T230"/>
  <c r="AI229"/>
  <c r="T229"/>
  <c r="AI228"/>
  <c r="T228"/>
  <c r="AI227"/>
  <c r="AG227"/>
  <c r="T227"/>
  <c r="AI226"/>
  <c r="T226"/>
  <c r="AI225"/>
  <c r="T225"/>
  <c r="AI224"/>
  <c r="T224"/>
  <c r="AI223"/>
  <c r="T223"/>
  <c r="AI222"/>
  <c r="T222"/>
  <c r="AI221"/>
  <c r="T221"/>
  <c r="AI220"/>
  <c r="T220"/>
  <c r="AI219"/>
  <c r="T219"/>
  <c r="AI218"/>
  <c r="AG218"/>
  <c r="T218"/>
  <c r="AI217"/>
  <c r="AG217"/>
  <c r="T217"/>
  <c r="Y216"/>
  <c r="AE216" s="1"/>
  <c r="T216"/>
  <c r="AI215"/>
  <c r="T215"/>
  <c r="AI214"/>
  <c r="T214"/>
  <c r="AI213"/>
  <c r="AJ213"/>
  <c r="T213"/>
  <c r="AI212"/>
  <c r="T212"/>
  <c r="AI211"/>
  <c r="T211"/>
  <c r="AI210"/>
  <c r="AJ210"/>
  <c r="T210"/>
  <c r="AI209"/>
  <c r="T209"/>
  <c r="AI208"/>
  <c r="AG208"/>
  <c r="T208"/>
  <c r="AI207"/>
  <c r="T207"/>
  <c r="AI206"/>
  <c r="T206"/>
  <c r="AI205"/>
  <c r="T205"/>
  <c r="AI204"/>
  <c r="T204"/>
  <c r="AI203"/>
  <c r="T203"/>
  <c r="AI202"/>
  <c r="T202"/>
  <c r="AI201"/>
  <c r="T201"/>
  <c r="AI200"/>
  <c r="T200"/>
  <c r="AI199"/>
  <c r="T199"/>
  <c r="AI198"/>
  <c r="T198"/>
  <c r="AI197"/>
  <c r="T197"/>
  <c r="AI196"/>
  <c r="T196"/>
  <c r="AI195"/>
  <c r="T195"/>
  <c r="AI194"/>
  <c r="T194"/>
  <c r="AI193"/>
  <c r="T193"/>
  <c r="AI192"/>
  <c r="T192"/>
  <c r="AI191"/>
  <c r="T191"/>
  <c r="AI190"/>
  <c r="T190"/>
  <c r="AI189"/>
  <c r="T189"/>
  <c r="AI188"/>
  <c r="T188"/>
  <c r="AI187"/>
  <c r="T187"/>
  <c r="AI186"/>
  <c r="T186"/>
  <c r="AI185"/>
  <c r="T185"/>
  <c r="AI184"/>
  <c r="T184"/>
  <c r="AI183"/>
  <c r="AJ183"/>
  <c r="T183"/>
  <c r="AI182"/>
  <c r="T182"/>
  <c r="AI181"/>
  <c r="T181"/>
  <c r="AI180"/>
  <c r="T180"/>
  <c r="AI179"/>
  <c r="T179"/>
  <c r="AI178"/>
  <c r="T178"/>
  <c r="AI177"/>
  <c r="T177"/>
  <c r="AI176"/>
  <c r="AG176"/>
  <c r="T176"/>
  <c r="AI175"/>
  <c r="T175"/>
  <c r="AI174"/>
  <c r="AG174"/>
  <c r="T174"/>
  <c r="AI173"/>
  <c r="T173"/>
  <c r="AI172"/>
  <c r="T172"/>
  <c r="AI171"/>
  <c r="T171"/>
  <c r="AI170"/>
  <c r="T170"/>
  <c r="AI169"/>
  <c r="T169"/>
  <c r="AI168"/>
  <c r="T168"/>
  <c r="AI167"/>
  <c r="T167"/>
  <c r="AI166"/>
  <c r="T166"/>
  <c r="AI165"/>
  <c r="AG165"/>
  <c r="T165"/>
  <c r="AI164"/>
  <c r="T164"/>
  <c r="AI163"/>
  <c r="T163"/>
  <c r="AI162"/>
  <c r="T162"/>
  <c r="AI161"/>
  <c r="AG161"/>
  <c r="T161"/>
  <c r="AI160"/>
  <c r="AJ160"/>
  <c r="T160"/>
  <c r="AI159"/>
  <c r="T159"/>
  <c r="AI158"/>
  <c r="T158"/>
  <c r="AI157"/>
  <c r="AG157"/>
  <c r="T157"/>
  <c r="AI156"/>
  <c r="AG156"/>
  <c r="T156"/>
  <c r="AI155"/>
  <c r="AG155"/>
  <c r="T155"/>
  <c r="AI154"/>
  <c r="T154"/>
  <c r="AI153"/>
  <c r="T153"/>
  <c r="AI152"/>
  <c r="AG152"/>
  <c r="T152"/>
  <c r="AI151"/>
  <c r="T151"/>
  <c r="AI150"/>
  <c r="T150"/>
  <c r="AI149"/>
  <c r="T149"/>
  <c r="AI148"/>
  <c r="T148"/>
  <c r="AI147"/>
  <c r="T147"/>
  <c r="AI146"/>
  <c r="T146"/>
  <c r="AI145"/>
  <c r="T145"/>
  <c r="AI144"/>
  <c r="AJ144"/>
  <c r="AK144" s="1"/>
  <c r="T144"/>
  <c r="AI143"/>
  <c r="T143"/>
  <c r="AI142"/>
  <c r="T142"/>
  <c r="AI141"/>
  <c r="T141"/>
  <c r="AI140"/>
  <c r="T140"/>
  <c r="AI139"/>
  <c r="T139"/>
  <c r="AI138"/>
  <c r="T138"/>
  <c r="AI137"/>
  <c r="AG137"/>
  <c r="T137"/>
  <c r="AI136"/>
  <c r="T136"/>
  <c r="AI135"/>
  <c r="T135"/>
  <c r="AI134"/>
  <c r="T134"/>
  <c r="AI133"/>
  <c r="AJ133"/>
  <c r="T133"/>
  <c r="AI132"/>
  <c r="T132"/>
  <c r="AI131"/>
  <c r="T131"/>
  <c r="AI130"/>
  <c r="T130"/>
  <c r="AI129"/>
  <c r="AG129"/>
  <c r="T129"/>
  <c r="AI128"/>
  <c r="T128"/>
  <c r="AI127"/>
  <c r="T127"/>
  <c r="AI126"/>
  <c r="T126"/>
  <c r="AI125"/>
  <c r="T125"/>
  <c r="AI124"/>
  <c r="T124"/>
  <c r="AI123"/>
  <c r="T123"/>
  <c r="AI122"/>
  <c r="T122"/>
  <c r="AI121"/>
  <c r="AG121"/>
  <c r="T121"/>
  <c r="AI120"/>
  <c r="T120"/>
  <c r="AI119"/>
  <c r="T119"/>
  <c r="AI118"/>
  <c r="T118"/>
  <c r="AI117"/>
  <c r="T117"/>
  <c r="AI116"/>
  <c r="T116"/>
  <c r="AI115"/>
  <c r="T115"/>
  <c r="AI114"/>
  <c r="T114"/>
  <c r="AI113"/>
  <c r="AG113"/>
  <c r="T113"/>
  <c r="AI112"/>
  <c r="T112"/>
  <c r="AI111"/>
  <c r="T111"/>
  <c r="AI110"/>
  <c r="T110"/>
  <c r="AI109"/>
  <c r="T109"/>
  <c r="AI108"/>
  <c r="T108"/>
  <c r="AI107"/>
  <c r="T107"/>
  <c r="AI106"/>
  <c r="T106"/>
  <c r="AI105"/>
  <c r="AG105"/>
  <c r="T105"/>
  <c r="AI104"/>
  <c r="T104"/>
  <c r="AI103"/>
  <c r="T103"/>
  <c r="AI102"/>
  <c r="T102"/>
  <c r="AI101"/>
  <c r="AJ101"/>
  <c r="T101"/>
  <c r="AI100"/>
  <c r="T100"/>
  <c r="AI99"/>
  <c r="T99"/>
  <c r="AI98"/>
  <c r="T98"/>
  <c r="AI97"/>
  <c r="AG97"/>
  <c r="T97"/>
  <c r="AI96"/>
  <c r="T96"/>
  <c r="AI95"/>
  <c r="T95"/>
  <c r="AI94"/>
  <c r="T94"/>
  <c r="AI93"/>
  <c r="T93"/>
  <c r="AI92"/>
  <c r="T92"/>
  <c r="AI91"/>
  <c r="T91"/>
  <c r="AI90"/>
  <c r="T90"/>
  <c r="AI89"/>
  <c r="AG89"/>
  <c r="T89"/>
  <c r="AI88"/>
  <c r="T88"/>
  <c r="AI87"/>
  <c r="T87"/>
  <c r="AI86"/>
  <c r="AG86"/>
  <c r="T86"/>
  <c r="AI85"/>
  <c r="T85"/>
  <c r="AI84"/>
  <c r="T84"/>
  <c r="AI83"/>
  <c r="T83"/>
  <c r="AI82"/>
  <c r="T82"/>
  <c r="AI81"/>
  <c r="T81"/>
  <c r="AI80"/>
  <c r="T80"/>
  <c r="AI79"/>
  <c r="T79"/>
  <c r="AI78"/>
  <c r="AG78"/>
  <c r="T78"/>
  <c r="AI77"/>
  <c r="T77"/>
  <c r="AI76"/>
  <c r="T76"/>
  <c r="AI75"/>
  <c r="T75"/>
  <c r="AI74"/>
  <c r="T74"/>
  <c r="AI73"/>
  <c r="T73"/>
  <c r="AI72"/>
  <c r="T72"/>
  <c r="AI71"/>
  <c r="T71"/>
  <c r="AI70"/>
  <c r="AG70"/>
  <c r="T70"/>
  <c r="AI69"/>
  <c r="T69"/>
  <c r="AI68"/>
  <c r="T68"/>
  <c r="AI67"/>
  <c r="T67"/>
  <c r="AI66"/>
  <c r="T66"/>
  <c r="AI65"/>
  <c r="T65"/>
  <c r="AI64"/>
  <c r="T64"/>
  <c r="AI63"/>
  <c r="T63"/>
  <c r="AI62"/>
  <c r="T62"/>
  <c r="AI61"/>
  <c r="T61"/>
  <c r="AI60"/>
  <c r="AG60"/>
  <c r="T60"/>
  <c r="AI59"/>
  <c r="AG59"/>
  <c r="T59"/>
  <c r="AI58"/>
  <c r="AG58"/>
  <c r="T58"/>
  <c r="AI57"/>
  <c r="T57"/>
  <c r="AI56"/>
  <c r="T56"/>
  <c r="AI55"/>
  <c r="T55"/>
  <c r="AI54"/>
  <c r="T54"/>
  <c r="AI53"/>
  <c r="T53"/>
  <c r="AI52"/>
  <c r="T52"/>
  <c r="AI51"/>
  <c r="T51"/>
  <c r="AI50"/>
  <c r="AG50"/>
  <c r="T50"/>
  <c r="AI49"/>
  <c r="T49"/>
  <c r="AI48"/>
  <c r="T48"/>
  <c r="AI47"/>
  <c r="T47"/>
  <c r="AI46"/>
  <c r="T46"/>
  <c r="AI45"/>
  <c r="T45"/>
  <c r="AI44"/>
  <c r="T44"/>
  <c r="AI43"/>
  <c r="T43"/>
  <c r="AI42"/>
  <c r="AG42"/>
  <c r="T42"/>
  <c r="AI41"/>
  <c r="AG41"/>
  <c r="T41"/>
  <c r="AI40"/>
  <c r="AG40"/>
  <c r="T40"/>
  <c r="AI39"/>
  <c r="T39"/>
  <c r="AI38"/>
  <c r="T38"/>
  <c r="AI37"/>
  <c r="T37"/>
  <c r="AI36"/>
  <c r="T36"/>
  <c r="AI35"/>
  <c r="T35"/>
  <c r="AI34"/>
  <c r="T34"/>
  <c r="AI33"/>
  <c r="T33"/>
  <c r="AI32"/>
  <c r="AG32"/>
  <c r="T32"/>
  <c r="AI31"/>
  <c r="T31"/>
  <c r="AI30"/>
  <c r="T30"/>
  <c r="AI29"/>
  <c r="T29"/>
  <c r="AI28"/>
  <c r="T28"/>
  <c r="AI27"/>
  <c r="T27"/>
  <c r="AI26"/>
  <c r="T26"/>
  <c r="AI25"/>
  <c r="T25"/>
  <c r="AI24"/>
  <c r="AG24"/>
  <c r="T24"/>
  <c r="AI23"/>
  <c r="T23"/>
  <c r="AI22"/>
  <c r="T22"/>
  <c r="AI21"/>
  <c r="T21"/>
  <c r="AI20"/>
  <c r="T20"/>
  <c r="AI19"/>
  <c r="AG19"/>
  <c r="T19"/>
  <c r="AI18"/>
  <c r="AG18"/>
  <c r="T18"/>
  <c r="AI17"/>
  <c r="T17"/>
  <c r="AI16"/>
  <c r="T16"/>
  <c r="AI15"/>
  <c r="T15"/>
  <c r="AI14"/>
  <c r="T14"/>
  <c r="AI13"/>
  <c r="AG13"/>
  <c r="T13"/>
  <c r="AI12"/>
  <c r="T12"/>
  <c r="AI11"/>
  <c r="T11"/>
  <c r="AI10"/>
  <c r="AJ10"/>
  <c r="T10"/>
  <c r="AI9"/>
  <c r="T9"/>
  <c r="AI8"/>
  <c r="AG8"/>
  <c r="T8"/>
  <c r="AI7"/>
  <c r="T7"/>
  <c r="AI6"/>
  <c r="T6"/>
  <c r="A182" i="4"/>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G84"/>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AB40"/>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A19"/>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BB41" l="1"/>
  <c r="AH41"/>
  <c r="AU41"/>
  <c r="AI41"/>
  <c r="AZ41"/>
  <c r="AV41"/>
  <c r="AR41"/>
  <c r="AN41"/>
  <c r="AJ41"/>
  <c r="AF41"/>
  <c r="AB41"/>
  <c r="BD40"/>
  <c r="BE40" s="1"/>
  <c r="BE41" s="1"/>
  <c r="BA41"/>
  <c r="AW41"/>
  <c r="AS41"/>
  <c r="AO41"/>
  <c r="AK41"/>
  <c r="AG41"/>
  <c r="AC41"/>
  <c r="AT41"/>
  <c r="AP41"/>
  <c r="AD41"/>
  <c r="BC41"/>
  <c r="AQ41"/>
  <c r="AE41"/>
  <c r="AX41"/>
  <c r="AL41"/>
  <c r="AY41"/>
  <c r="AM41"/>
  <c r="AA41"/>
  <c r="E137" i="28"/>
  <c r="AG99" i="1"/>
  <c r="AI216"/>
  <c r="AG565"/>
  <c r="AG591"/>
  <c r="AG599"/>
  <c r="AG96"/>
  <c r="AG108"/>
  <c r="AG115"/>
  <c r="AG625"/>
  <c r="AG277"/>
  <c r="AG319"/>
  <c r="AG380"/>
  <c r="AG877"/>
  <c r="AG107"/>
  <c r="AG266"/>
  <c r="AG268"/>
  <c r="AG270"/>
  <c r="AG460"/>
  <c r="AG736"/>
  <c r="AG741"/>
  <c r="AG9"/>
  <c r="AG22"/>
  <c r="AJ497"/>
  <c r="AG851"/>
  <c r="AG699"/>
  <c r="AG859"/>
  <c r="AG873"/>
  <c r="AG890"/>
  <c r="AJ217"/>
  <c r="AG35"/>
  <c r="AG37"/>
  <c r="AG83"/>
  <c r="AG122"/>
  <c r="AG138"/>
  <c r="AG209"/>
  <c r="AG436"/>
  <c r="AJ438"/>
  <c r="AJ969"/>
  <c r="AG237"/>
  <c r="AG286"/>
  <c r="AG300"/>
  <c r="AG398"/>
  <c r="AG405"/>
  <c r="AG428"/>
  <c r="AG469"/>
  <c r="AG482"/>
  <c r="AG554"/>
  <c r="AG566"/>
  <c r="AG762"/>
  <c r="AG832"/>
  <c r="AG857"/>
  <c r="AJ862"/>
  <c r="AJ869"/>
  <c r="AG885"/>
  <c r="AG965"/>
  <c r="AG968"/>
  <c r="AG80"/>
  <c r="AG84"/>
  <c r="AG258"/>
  <c r="AG288"/>
  <c r="AJ291"/>
  <c r="AG333"/>
  <c r="AG372"/>
  <c r="AG426"/>
  <c r="AJ554"/>
  <c r="AJ559"/>
  <c r="AG575"/>
  <c r="AG641"/>
  <c r="AG906"/>
  <c r="AG950"/>
  <c r="AG963"/>
  <c r="AJ251"/>
  <c r="AK251" s="1"/>
  <c r="AG899"/>
  <c r="AG959"/>
  <c r="AJ129"/>
  <c r="AK129" s="1"/>
  <c r="AJ368"/>
  <c r="AK368" s="1"/>
  <c r="AJ514"/>
  <c r="AJ676"/>
  <c r="AJ865"/>
  <c r="AG919"/>
  <c r="AG962"/>
  <c r="AG33"/>
  <c r="AG38"/>
  <c r="AG63"/>
  <c r="AG68"/>
  <c r="AG81"/>
  <c r="AG109"/>
  <c r="AG124"/>
  <c r="AG131"/>
  <c r="AG139"/>
  <c r="AG141"/>
  <c r="AG153"/>
  <c r="AJ165"/>
  <c r="AK165" s="1"/>
  <c r="AG178"/>
  <c r="AG201"/>
  <c r="AJ229"/>
  <c r="AJ237"/>
  <c r="AK237" s="1"/>
  <c r="AG245"/>
  <c r="AJ306"/>
  <c r="AG332"/>
  <c r="AG357"/>
  <c r="AG396"/>
  <c r="AJ507"/>
  <c r="AG557"/>
  <c r="AJ573"/>
  <c r="AK573" s="1"/>
  <c r="AG636"/>
  <c r="AG647"/>
  <c r="AG663"/>
  <c r="AG692"/>
  <c r="AG694"/>
  <c r="AG696"/>
  <c r="AG712"/>
  <c r="AJ727"/>
  <c r="AK727" s="1"/>
  <c r="AG786"/>
  <c r="AJ787"/>
  <c r="AK787" s="1"/>
  <c r="AG805"/>
  <c r="AG833"/>
  <c r="AG848"/>
  <c r="AG852"/>
  <c r="AG898"/>
  <c r="AG7"/>
  <c r="AG34"/>
  <c r="AG69"/>
  <c r="AG79"/>
  <c r="AG85"/>
  <c r="AG106"/>
  <c r="AG116"/>
  <c r="AG146"/>
  <c r="AG188"/>
  <c r="AG284"/>
  <c r="AG315"/>
  <c r="AG348"/>
  <c r="AG419"/>
  <c r="AG461"/>
  <c r="AG468"/>
  <c r="AG488"/>
  <c r="AG514"/>
  <c r="AG684"/>
  <c r="AG707"/>
  <c r="AG709"/>
  <c r="AG735"/>
  <c r="AG775"/>
  <c r="AG843"/>
  <c r="AG865"/>
  <c r="AG955"/>
  <c r="AG964"/>
  <c r="AG970"/>
  <c r="AJ248"/>
  <c r="AG290"/>
  <c r="AG307"/>
  <c r="AJ422"/>
  <c r="AG490"/>
  <c r="AG613"/>
  <c r="AG691"/>
  <c r="AG789"/>
  <c r="AJ910"/>
  <c r="AJ933"/>
  <c r="AK933" s="1"/>
  <c r="AG933"/>
  <c r="AG947"/>
  <c r="AG158"/>
  <c r="AG225"/>
  <c r="AJ225"/>
  <c r="AK245"/>
  <c r="AJ249"/>
  <c r="AG261"/>
  <c r="AG603"/>
  <c r="AG635"/>
  <c r="AG671"/>
  <c r="AG679"/>
  <c r="AG751"/>
  <c r="AG759"/>
  <c r="AG168"/>
  <c r="AG219"/>
  <c r="AJ219"/>
  <c r="AK219" s="1"/>
  <c r="AK247"/>
  <c r="AG326"/>
  <c r="AG381"/>
  <c r="AG418"/>
  <c r="AG497"/>
  <c r="AJ547"/>
  <c r="AK547" s="1"/>
  <c r="AG587"/>
  <c r="AJ594"/>
  <c r="AJ637"/>
  <c r="AG645"/>
  <c r="AJ657"/>
  <c r="AG700"/>
  <c r="AG753"/>
  <c r="AJ810"/>
  <c r="AK810" s="1"/>
  <c r="AG850"/>
  <c r="AG908"/>
  <c r="AJ929"/>
  <c r="AJ314"/>
  <c r="AK314" s="1"/>
  <c r="AJ406"/>
  <c r="AG20"/>
  <c r="AG23"/>
  <c r="AG61"/>
  <c r="AJ109"/>
  <c r="AG164"/>
  <c r="AG166"/>
  <c r="AG193"/>
  <c r="AG215"/>
  <c r="AJ218"/>
  <c r="AK218" s="1"/>
  <c r="AG308"/>
  <c r="AJ325"/>
  <c r="AG339"/>
  <c r="AJ358"/>
  <c r="AG362"/>
  <c r="AJ382"/>
  <c r="AK382" s="1"/>
  <c r="AJ392"/>
  <c r="AK392" s="1"/>
  <c r="AG429"/>
  <c r="AJ446"/>
  <c r="AG450"/>
  <c r="AG480"/>
  <c r="AG274"/>
  <c r="AJ337"/>
  <c r="AK337" s="1"/>
  <c r="AG553"/>
  <c r="AG590"/>
  <c r="AG598"/>
  <c r="AJ668"/>
  <c r="AK668" s="1"/>
  <c r="AG702"/>
  <c r="AG809"/>
  <c r="AJ872"/>
  <c r="AJ265"/>
  <c r="AG278"/>
  <c r="AG309"/>
  <c r="AG451"/>
  <c r="AG476"/>
  <c r="AJ493"/>
  <c r="AG493"/>
  <c r="AG550"/>
  <c r="AG662"/>
  <c r="AG723"/>
  <c r="AJ883"/>
  <c r="AG883"/>
  <c r="AJ140"/>
  <c r="AG239"/>
  <c r="AJ280"/>
  <c r="AK280" s="1"/>
  <c r="AG349"/>
  <c r="AG373"/>
  <c r="AG397"/>
  <c r="AG481"/>
  <c r="AG483"/>
  <c r="AG531"/>
  <c r="AG551"/>
  <c r="AG631"/>
  <c r="AJ682"/>
  <c r="AG798"/>
  <c r="AG820"/>
  <c r="AJ169"/>
  <c r="AG12"/>
  <c r="AG39"/>
  <c r="AG62"/>
  <c r="AG67"/>
  <c r="AG90"/>
  <c r="AG92"/>
  <c r="AJ97"/>
  <c r="AK97" s="1"/>
  <c r="AG110"/>
  <c r="AG114"/>
  <c r="AG128"/>
  <c r="AG169"/>
  <c r="AG252"/>
  <c r="AJ254"/>
  <c r="AK254" s="1"/>
  <c r="AG285"/>
  <c r="AJ295"/>
  <c r="AG304"/>
  <c r="AG347"/>
  <c r="AJ366"/>
  <c r="AJ374"/>
  <c r="AG458"/>
  <c r="AG467"/>
  <c r="AJ611"/>
  <c r="AK611" s="1"/>
  <c r="AJ621"/>
  <c r="AJ675"/>
  <c r="AK675" s="1"/>
  <c r="AJ930"/>
  <c r="AJ540"/>
  <c r="AJ595"/>
  <c r="AK595" s="1"/>
  <c r="AJ729"/>
  <c r="AK729" s="1"/>
  <c r="AJ773"/>
  <c r="AJ845"/>
  <c r="AJ945"/>
  <c r="AG532"/>
  <c r="AG558"/>
  <c r="AG578"/>
  <c r="AG701"/>
  <c r="AG746"/>
  <c r="AG808"/>
  <c r="AG831"/>
  <c r="AG931"/>
  <c r="AK322"/>
  <c r="AG143"/>
  <c r="AG159"/>
  <c r="AJ241"/>
  <c r="AJ243"/>
  <c r="AJ253"/>
  <c r="AG269"/>
  <c r="AG346"/>
  <c r="AG371"/>
  <c r="AG379"/>
  <c r="AJ470"/>
  <c r="AG491"/>
  <c r="AG582"/>
  <c r="AG602"/>
  <c r="AJ628"/>
  <c r="AG672"/>
  <c r="AG717"/>
  <c r="AG734"/>
  <c r="AG760"/>
  <c r="AG766"/>
  <c r="AG781"/>
  <c r="AG821"/>
  <c r="AG829"/>
  <c r="AG836"/>
  <c r="AG856"/>
  <c r="AG175"/>
  <c r="AG190"/>
  <c r="AG197"/>
  <c r="AJ203"/>
  <c r="AJ206"/>
  <c r="AG228"/>
  <c r="AG242"/>
  <c r="AJ242"/>
  <c r="AG244"/>
  <c r="AG254"/>
  <c r="AJ255"/>
  <c r="AG276"/>
  <c r="AG292"/>
  <c r="AG321"/>
  <c r="AG364"/>
  <c r="AG435"/>
  <c r="AG445"/>
  <c r="AG466"/>
  <c r="AJ466"/>
  <c r="AG478"/>
  <c r="AG484"/>
  <c r="AJ485"/>
  <c r="AG500"/>
  <c r="AG512"/>
  <c r="AG515"/>
  <c r="AJ516"/>
  <c r="AG518"/>
  <c r="AG535"/>
  <c r="AG569"/>
  <c r="AG586"/>
  <c r="AG609"/>
  <c r="AG615"/>
  <c r="AG622"/>
  <c r="AG639"/>
  <c r="AG642"/>
  <c r="AG673"/>
  <c r="AG677"/>
  <c r="AG698"/>
  <c r="AG722"/>
  <c r="AG728"/>
  <c r="AG740"/>
  <c r="AG748"/>
  <c r="AG749"/>
  <c r="AJ749"/>
  <c r="AG756"/>
  <c r="AG772"/>
  <c r="AG816"/>
  <c r="AJ857"/>
  <c r="AG860"/>
  <c r="AJ860"/>
  <c r="AK866"/>
  <c r="AJ901"/>
  <c r="AK901" s="1"/>
  <c r="AG912"/>
  <c r="AG917"/>
  <c r="AJ917"/>
  <c r="AG926"/>
  <c r="AG14"/>
  <c r="AG15"/>
  <c r="AG17"/>
  <c r="AG25"/>
  <c r="AG26"/>
  <c r="AG27"/>
  <c r="AG29"/>
  <c r="AG31"/>
  <c r="AG43"/>
  <c r="AG44"/>
  <c r="AG45"/>
  <c r="AG47"/>
  <c r="AG49"/>
  <c r="AG56"/>
  <c r="AG76"/>
  <c r="AG93"/>
  <c r="AG100"/>
  <c r="AG111"/>
  <c r="AG112"/>
  <c r="AG125"/>
  <c r="AG132"/>
  <c r="AG140"/>
  <c r="AG147"/>
  <c r="AG154"/>
  <c r="AG471"/>
  <c r="AG486"/>
  <c r="AG220"/>
  <c r="AG262"/>
  <c r="AG322"/>
  <c r="AG331"/>
  <c r="AG434"/>
  <c r="AG444"/>
  <c r="AG498"/>
  <c r="AG607"/>
  <c r="AG617"/>
  <c r="AG620"/>
  <c r="AG142"/>
  <c r="AG160"/>
  <c r="AJ161"/>
  <c r="AG207"/>
  <c r="AG230"/>
  <c r="AJ231"/>
  <c r="AG233"/>
  <c r="AJ233"/>
  <c r="AG301"/>
  <c r="AJ302"/>
  <c r="AG323"/>
  <c r="AG338"/>
  <c r="AG365"/>
  <c r="AG412"/>
  <c r="AG489"/>
  <c r="AG501"/>
  <c r="AG513"/>
  <c r="AG537"/>
  <c r="AG542"/>
  <c r="AG567"/>
  <c r="AG584"/>
  <c r="AG623"/>
  <c r="AJ626"/>
  <c r="AG626"/>
  <c r="AJ674"/>
  <c r="AK674" s="1"/>
  <c r="AG688"/>
  <c r="AG724"/>
  <c r="AG750"/>
  <c r="AG752"/>
  <c r="AJ757"/>
  <c r="AG792"/>
  <c r="AG806"/>
  <c r="AG897"/>
  <c r="AG948"/>
  <c r="AG954"/>
  <c r="AJ113"/>
  <c r="AK113" s="1"/>
  <c r="AJ159"/>
  <c r="AG273"/>
  <c r="AG465"/>
  <c r="AJ498"/>
  <c r="AG703"/>
  <c r="AJ238"/>
  <c r="AG259"/>
  <c r="AJ259"/>
  <c r="AG293"/>
  <c r="AG521"/>
  <c r="AG655"/>
  <c r="AG144"/>
  <c r="AJ222"/>
  <c r="AG256"/>
  <c r="AG271"/>
  <c r="AG317"/>
  <c r="AJ344"/>
  <c r="AK344" s="1"/>
  <c r="AG355"/>
  <c r="AG404"/>
  <c r="AG413"/>
  <c r="AG475"/>
  <c r="AG495"/>
  <c r="AG502"/>
  <c r="AG519"/>
  <c r="AG526"/>
  <c r="AG530"/>
  <c r="AJ531"/>
  <c r="AG548"/>
  <c r="AJ552"/>
  <c r="AK552" s="1"/>
  <c r="AG577"/>
  <c r="AJ643"/>
  <c r="AJ743"/>
  <c r="AK743" s="1"/>
  <c r="AG774"/>
  <c r="AG788"/>
  <c r="AG796"/>
  <c r="AG868"/>
  <c r="AJ868"/>
  <c r="AG875"/>
  <c r="AJ895"/>
  <c r="AK895" s="1"/>
  <c r="AG900"/>
  <c r="AG956"/>
  <c r="AG6"/>
  <c r="AG30"/>
  <c r="AG48"/>
  <c r="AG51"/>
  <c r="AG52"/>
  <c r="AG53"/>
  <c r="AG55"/>
  <c r="AG57"/>
  <c r="AG71"/>
  <c r="AG72"/>
  <c r="AG73"/>
  <c r="AG75"/>
  <c r="AG77"/>
  <c r="AG91"/>
  <c r="AJ93"/>
  <c r="AG94"/>
  <c r="AG95"/>
  <c r="AG98"/>
  <c r="AG123"/>
  <c r="AJ125"/>
  <c r="AG126"/>
  <c r="AG127"/>
  <c r="AG130"/>
  <c r="AG145"/>
  <c r="AG162"/>
  <c r="AG163"/>
  <c r="AG167"/>
  <c r="AG202"/>
  <c r="AG232"/>
  <c r="AG236"/>
  <c r="AG294"/>
  <c r="AG316"/>
  <c r="AG330"/>
  <c r="AG370"/>
  <c r="AG378"/>
  <c r="AG388"/>
  <c r="AG420"/>
  <c r="AG443"/>
  <c r="AG474"/>
  <c r="AG492"/>
  <c r="AG543"/>
  <c r="AG576"/>
  <c r="AG581"/>
  <c r="AG939"/>
  <c r="AG952"/>
  <c r="AG958"/>
  <c r="AG618"/>
  <c r="AG633"/>
  <c r="AJ634"/>
  <c r="AG654"/>
  <c r="AG665"/>
  <c r="AG681"/>
  <c r="AG683"/>
  <c r="AG718"/>
  <c r="AG780"/>
  <c r="AG797"/>
  <c r="AG804"/>
  <c r="AG830"/>
  <c r="AG835"/>
  <c r="AG872"/>
  <c r="AG927"/>
  <c r="AG940"/>
  <c r="AG706"/>
  <c r="AG732"/>
  <c r="AG742"/>
  <c r="AG844"/>
  <c r="AG920"/>
  <c r="AG974"/>
  <c r="AG614"/>
  <c r="AG619"/>
  <c r="AG638"/>
  <c r="AG733"/>
  <c r="AG776"/>
  <c r="AG811"/>
  <c r="AG815"/>
  <c r="AG871"/>
  <c r="AG888"/>
  <c r="AJ894"/>
  <c r="AJ896"/>
  <c r="AG932"/>
  <c r="AG935"/>
  <c r="AJ937"/>
  <c r="AK937" s="1"/>
  <c r="AJ176"/>
  <c r="AK176" s="1"/>
  <c r="AJ188"/>
  <c r="AK188" s="1"/>
  <c r="AJ227"/>
  <c r="AJ352"/>
  <c r="AK352" s="1"/>
  <c r="AJ376"/>
  <c r="AJ384"/>
  <c r="AJ473"/>
  <c r="AJ481"/>
  <c r="AJ532"/>
  <c r="AJ553"/>
  <c r="AG656"/>
  <c r="AG678"/>
  <c r="AG686"/>
  <c r="AG715"/>
  <c r="AG719"/>
  <c r="AG725"/>
  <c r="AG731"/>
  <c r="AG738"/>
  <c r="AG758"/>
  <c r="AG761"/>
  <c r="AG767"/>
  <c r="AG783"/>
  <c r="AG785"/>
  <c r="AG793"/>
  <c r="AG799"/>
  <c r="AG802"/>
  <c r="AG807"/>
  <c r="AG817"/>
  <c r="AG838"/>
  <c r="AG842"/>
  <c r="AG863"/>
  <c r="AG918"/>
  <c r="AG928"/>
  <c r="AG946"/>
  <c r="AG972"/>
  <c r="AJ874"/>
  <c r="AJ880"/>
  <c r="AJ953"/>
  <c r="AK953" s="1"/>
  <c r="AK101"/>
  <c r="AK133"/>
  <c r="AK10"/>
  <c r="AG191"/>
  <c r="AG194"/>
  <c r="AG198"/>
  <c r="AG211"/>
  <c r="AG221"/>
  <c r="AJ221"/>
  <c r="AG223"/>
  <c r="AJ223"/>
  <c r="AK275"/>
  <c r="AG183"/>
  <c r="AG189"/>
  <c r="AG226"/>
  <c r="AJ226"/>
  <c r="AG240"/>
  <c r="AJ8"/>
  <c r="AJ24"/>
  <c r="AJ40"/>
  <c r="AJ41"/>
  <c r="AJ42"/>
  <c r="AJ58"/>
  <c r="AJ59"/>
  <c r="AJ60"/>
  <c r="AJ70"/>
  <c r="AJ102"/>
  <c r="AJ119"/>
  <c r="AJ134"/>
  <c r="AJ136"/>
  <c r="AJ150"/>
  <c r="AJ6"/>
  <c r="AJ7"/>
  <c r="AG10"/>
  <c r="AG11"/>
  <c r="AJ12"/>
  <c r="AG16"/>
  <c r="AJ17"/>
  <c r="AG21"/>
  <c r="AJ22"/>
  <c r="AJ23"/>
  <c r="AG28"/>
  <c r="AJ29"/>
  <c r="AJ30"/>
  <c r="AJ31"/>
  <c r="AG36"/>
  <c r="AJ37"/>
  <c r="AJ38"/>
  <c r="AJ39"/>
  <c r="AG46"/>
  <c r="AJ47"/>
  <c r="AJ48"/>
  <c r="AJ49"/>
  <c r="AG54"/>
  <c r="AJ55"/>
  <c r="AJ56"/>
  <c r="AJ57"/>
  <c r="AG64"/>
  <c r="AG65"/>
  <c r="AG66"/>
  <c r="AJ67"/>
  <c r="AJ68"/>
  <c r="AJ69"/>
  <c r="AG74"/>
  <c r="AJ75"/>
  <c r="AJ76"/>
  <c r="AJ77"/>
  <c r="AG82"/>
  <c r="AJ83"/>
  <c r="AJ84"/>
  <c r="AJ85"/>
  <c r="AG88"/>
  <c r="AJ94"/>
  <c r="AJ96"/>
  <c r="AG101"/>
  <c r="AG103"/>
  <c r="AJ105"/>
  <c r="AJ111"/>
  <c r="AJ117"/>
  <c r="AG118"/>
  <c r="AG120"/>
  <c r="AJ126"/>
  <c r="AJ128"/>
  <c r="AG133"/>
  <c r="AG135"/>
  <c r="AJ137"/>
  <c r="AJ142"/>
  <c r="AJ148"/>
  <c r="AG149"/>
  <c r="AG151"/>
  <c r="AJ155"/>
  <c r="AJ157"/>
  <c r="AJ163"/>
  <c r="AG181"/>
  <c r="AG182"/>
  <c r="AJ191"/>
  <c r="AJ211"/>
  <c r="AG170"/>
  <c r="AG171"/>
  <c r="AG172"/>
  <c r="AG179"/>
  <c r="AK183"/>
  <c r="AG186"/>
  <c r="AG213"/>
  <c r="AG214"/>
  <c r="AJ214"/>
  <c r="AK240"/>
  <c r="AG246"/>
  <c r="AJ246"/>
  <c r="AG257"/>
  <c r="AG272"/>
  <c r="AJ279"/>
  <c r="AG279"/>
  <c r="AG283"/>
  <c r="AJ283"/>
  <c r="AG287"/>
  <c r="AJ287"/>
  <c r="AG299"/>
  <c r="AJ299"/>
  <c r="AG351"/>
  <c r="AJ351"/>
  <c r="AJ13"/>
  <c r="AJ78"/>
  <c r="AJ87"/>
  <c r="AJ104"/>
  <c r="AJ11"/>
  <c r="AJ16"/>
  <c r="AJ64"/>
  <c r="AJ65"/>
  <c r="AJ66"/>
  <c r="AJ74"/>
  <c r="AJ82"/>
  <c r="AJ88"/>
  <c r="AJ103"/>
  <c r="AJ118"/>
  <c r="AJ120"/>
  <c r="AJ135"/>
  <c r="AJ149"/>
  <c r="AJ151"/>
  <c r="AJ189"/>
  <c r="AJ194"/>
  <c r="AJ198"/>
  <c r="AK263"/>
  <c r="AG203"/>
  <c r="AK213"/>
  <c r="AK282"/>
  <c r="AG303"/>
  <c r="AJ303"/>
  <c r="AG360"/>
  <c r="AJ360"/>
  <c r="AJ18"/>
  <c r="AJ19"/>
  <c r="AJ32"/>
  <c r="AJ50"/>
  <c r="AJ86"/>
  <c r="AJ21"/>
  <c r="AJ28"/>
  <c r="AJ36"/>
  <c r="AJ46"/>
  <c r="AJ54"/>
  <c r="AJ9"/>
  <c r="AJ14"/>
  <c r="AJ15"/>
  <c r="AJ20"/>
  <c r="AJ25"/>
  <c r="AJ26"/>
  <c r="AJ27"/>
  <c r="AJ33"/>
  <c r="AJ34"/>
  <c r="AJ35"/>
  <c r="AJ43"/>
  <c r="AJ44"/>
  <c r="AJ45"/>
  <c r="AJ51"/>
  <c r="AJ52"/>
  <c r="AJ53"/>
  <c r="AJ61"/>
  <c r="AJ62"/>
  <c r="AJ63"/>
  <c r="AJ71"/>
  <c r="AJ72"/>
  <c r="AJ73"/>
  <c r="AJ79"/>
  <c r="AJ80"/>
  <c r="AJ81"/>
  <c r="AG87"/>
  <c r="AJ89"/>
  <c r="AJ95"/>
  <c r="AG102"/>
  <c r="AG104"/>
  <c r="AJ110"/>
  <c r="AJ112"/>
  <c r="AG117"/>
  <c r="AG119"/>
  <c r="AJ121"/>
  <c r="AJ127"/>
  <c r="AG134"/>
  <c r="AG136"/>
  <c r="AJ141"/>
  <c r="AJ143"/>
  <c r="AG148"/>
  <c r="AG150"/>
  <c r="AJ152"/>
  <c r="AJ156"/>
  <c r="AK160"/>
  <c r="AJ162"/>
  <c r="AJ164"/>
  <c r="AJ170"/>
  <c r="AJ171"/>
  <c r="AJ172"/>
  <c r="AJ179"/>
  <c r="AJ181"/>
  <c r="AJ182"/>
  <c r="AJ186"/>
  <c r="AJ257"/>
  <c r="AJ272"/>
  <c r="AG234"/>
  <c r="AG248"/>
  <c r="AG251"/>
  <c r="AG267"/>
  <c r="AJ267"/>
  <c r="AG318"/>
  <c r="AG320"/>
  <c r="AG327"/>
  <c r="AG329"/>
  <c r="AJ329"/>
  <c r="AK343"/>
  <c r="AG383"/>
  <c r="AJ383"/>
  <c r="AJ90"/>
  <c r="AJ91"/>
  <c r="AJ92"/>
  <c r="AJ98"/>
  <c r="AJ99"/>
  <c r="AJ100"/>
  <c r="AJ106"/>
  <c r="AJ107"/>
  <c r="AJ108"/>
  <c r="AJ114"/>
  <c r="AJ115"/>
  <c r="AJ116"/>
  <c r="AJ122"/>
  <c r="AJ123"/>
  <c r="AJ124"/>
  <c r="AJ130"/>
  <c r="AJ131"/>
  <c r="AJ132"/>
  <c r="AJ138"/>
  <c r="AJ139"/>
  <c r="AJ145"/>
  <c r="AJ146"/>
  <c r="AJ147"/>
  <c r="AJ153"/>
  <c r="AJ154"/>
  <c r="AJ158"/>
  <c r="AJ166"/>
  <c r="AJ167"/>
  <c r="AJ168"/>
  <c r="AG173"/>
  <c r="AJ174"/>
  <c r="AJ175"/>
  <c r="AG177"/>
  <c r="AJ178"/>
  <c r="AG180"/>
  <c r="AG184"/>
  <c r="AG185"/>
  <c r="AG187"/>
  <c r="AJ190"/>
  <c r="AG192"/>
  <c r="AJ193"/>
  <c r="AG196"/>
  <c r="AJ197"/>
  <c r="AG200"/>
  <c r="AJ201"/>
  <c r="AJ202"/>
  <c r="AG210"/>
  <c r="AG212"/>
  <c r="AG222"/>
  <c r="AG224"/>
  <c r="AK230"/>
  <c r="AJ232"/>
  <c r="AG238"/>
  <c r="AG247"/>
  <c r="AG255"/>
  <c r="AJ264"/>
  <c r="AJ266"/>
  <c r="AG281"/>
  <c r="AJ298"/>
  <c r="AG235"/>
  <c r="AJ235"/>
  <c r="AG249"/>
  <c r="AG265"/>
  <c r="AG275"/>
  <c r="AG289"/>
  <c r="AG305"/>
  <c r="AG306"/>
  <c r="AK320"/>
  <c r="AK327"/>
  <c r="AG336"/>
  <c r="AK375"/>
  <c r="AJ173"/>
  <c r="AJ177"/>
  <c r="AJ180"/>
  <c r="AJ184"/>
  <c r="AJ185"/>
  <c r="AJ187"/>
  <c r="AJ192"/>
  <c r="AG195"/>
  <c r="AJ196"/>
  <c r="AG199"/>
  <c r="AJ200"/>
  <c r="AG204"/>
  <c r="AG205"/>
  <c r="AG206"/>
  <c r="AK210"/>
  <c r="AJ212"/>
  <c r="AJ224"/>
  <c r="AG229"/>
  <c r="AG231"/>
  <c r="AG253"/>
  <c r="AJ281"/>
  <c r="AJ296"/>
  <c r="AK318"/>
  <c r="AK239"/>
  <c r="AG241"/>
  <c r="AG243"/>
  <c r="AG250"/>
  <c r="AJ250"/>
  <c r="AG263"/>
  <c r="AK271"/>
  <c r="AG280"/>
  <c r="AG282"/>
  <c r="AK289"/>
  <c r="AK305"/>
  <c r="AJ310"/>
  <c r="AJ195"/>
  <c r="AJ199"/>
  <c r="AJ204"/>
  <c r="AJ205"/>
  <c r="AJ274"/>
  <c r="AJ312"/>
  <c r="AJ336"/>
  <c r="AG359"/>
  <c r="AG368"/>
  <c r="AJ505"/>
  <c r="AG505"/>
  <c r="AK509"/>
  <c r="AJ256"/>
  <c r="AJ258"/>
  <c r="AJ273"/>
  <c r="AJ288"/>
  <c r="AJ290"/>
  <c r="AG295"/>
  <c r="AG297"/>
  <c r="AJ304"/>
  <c r="AG311"/>
  <c r="AG313"/>
  <c r="AJ319"/>
  <c r="AJ321"/>
  <c r="AG325"/>
  <c r="AJ326"/>
  <c r="AG335"/>
  <c r="AJ335"/>
  <c r="AK342"/>
  <c r="AG344"/>
  <c r="AK359"/>
  <c r="AG367"/>
  <c r="AG376"/>
  <c r="AJ524"/>
  <c r="AG524"/>
  <c r="AJ545"/>
  <c r="AG545"/>
  <c r="AJ297"/>
  <c r="AJ311"/>
  <c r="AJ313"/>
  <c r="AG328"/>
  <c r="AG334"/>
  <c r="AG343"/>
  <c r="AK350"/>
  <c r="AG352"/>
  <c r="AK367"/>
  <c r="AG375"/>
  <c r="AG384"/>
  <c r="AG392"/>
  <c r="AG399"/>
  <c r="AJ399"/>
  <c r="AJ538"/>
  <c r="AG538"/>
  <c r="AJ328"/>
  <c r="AJ334"/>
  <c r="AG337"/>
  <c r="AG342"/>
  <c r="AG350"/>
  <c r="AG358"/>
  <c r="AG366"/>
  <c r="AG374"/>
  <c r="AG382"/>
  <c r="AG406"/>
  <c r="AG414"/>
  <c r="AG422"/>
  <c r="AG430"/>
  <c r="AG438"/>
  <c r="AG446"/>
  <c r="AG454"/>
  <c r="AG462"/>
  <c r="AJ477"/>
  <c r="AG477"/>
  <c r="AJ494"/>
  <c r="AG494"/>
  <c r="AJ504"/>
  <c r="AG504"/>
  <c r="AK508"/>
  <c r="AJ523"/>
  <c r="AG523"/>
  <c r="AJ544"/>
  <c r="AG544"/>
  <c r="AK568"/>
  <c r="AG570"/>
  <c r="AJ570"/>
  <c r="AG923"/>
  <c r="AJ923"/>
  <c r="AK414"/>
  <c r="AK430"/>
  <c r="AK454"/>
  <c r="AK462"/>
  <c r="AG464"/>
  <c r="AG479"/>
  <c r="AJ522"/>
  <c r="AG522"/>
  <c r="AG560"/>
  <c r="AJ496"/>
  <c r="AG496"/>
  <c r="AJ506"/>
  <c r="AG506"/>
  <c r="AK525"/>
  <c r="AJ539"/>
  <c r="AG539"/>
  <c r="AJ546"/>
  <c r="AG546"/>
  <c r="AK747"/>
  <c r="AK794"/>
  <c r="AJ464"/>
  <c r="AJ479"/>
  <c r="AJ560"/>
  <c r="AG507"/>
  <c r="AG508"/>
  <c r="AG509"/>
  <c r="AG525"/>
  <c r="AG540"/>
  <c r="AG547"/>
  <c r="AG568"/>
  <c r="AK579"/>
  <c r="AK610"/>
  <c r="AJ649"/>
  <c r="AG649"/>
  <c r="AK660"/>
  <c r="AK667"/>
  <c r="AG695"/>
  <c r="AJ695"/>
  <c r="AK720"/>
  <c r="AK726"/>
  <c r="AG745"/>
  <c r="AJ745"/>
  <c r="AJ345"/>
  <c r="AJ353"/>
  <c r="AJ361"/>
  <c r="AJ369"/>
  <c r="AJ377"/>
  <c r="AJ385"/>
  <c r="AJ386"/>
  <c r="AJ387"/>
  <c r="AJ393"/>
  <c r="AJ394"/>
  <c r="AJ395"/>
  <c r="AJ400"/>
  <c r="AJ401"/>
  <c r="AJ407"/>
  <c r="AJ408"/>
  <c r="AJ409"/>
  <c r="AJ415"/>
  <c r="AJ416"/>
  <c r="AJ417"/>
  <c r="AJ423"/>
  <c r="AJ424"/>
  <c r="AJ425"/>
  <c r="AJ431"/>
  <c r="AJ432"/>
  <c r="AJ433"/>
  <c r="AJ439"/>
  <c r="AJ440"/>
  <c r="AJ441"/>
  <c r="AJ447"/>
  <c r="AJ448"/>
  <c r="AJ449"/>
  <c r="AJ455"/>
  <c r="AJ456"/>
  <c r="AJ457"/>
  <c r="AJ463"/>
  <c r="AJ472"/>
  <c r="AJ487"/>
  <c r="AJ562"/>
  <c r="AG499"/>
  <c r="AG517"/>
  <c r="AG533"/>
  <c r="AG555"/>
  <c r="AK585"/>
  <c r="AG604"/>
  <c r="AG627"/>
  <c r="AJ627"/>
  <c r="AG652"/>
  <c r="AJ652"/>
  <c r="AG659"/>
  <c r="AJ659"/>
  <c r="AG666"/>
  <c r="AJ666"/>
  <c r="AG765"/>
  <c r="AJ765"/>
  <c r="AK770"/>
  <c r="AJ333"/>
  <c r="AJ341"/>
  <c r="AJ349"/>
  <c r="AJ357"/>
  <c r="AJ365"/>
  <c r="AJ373"/>
  <c r="AJ381"/>
  <c r="AJ389"/>
  <c r="AJ390"/>
  <c r="AJ391"/>
  <c r="AJ397"/>
  <c r="AJ398"/>
  <c r="AJ403"/>
  <c r="AJ404"/>
  <c r="AJ405"/>
  <c r="AJ411"/>
  <c r="AJ412"/>
  <c r="AJ413"/>
  <c r="AJ419"/>
  <c r="AJ420"/>
  <c r="AJ421"/>
  <c r="AJ427"/>
  <c r="AJ428"/>
  <c r="AJ429"/>
  <c r="AJ435"/>
  <c r="AJ436"/>
  <c r="AJ437"/>
  <c r="AJ443"/>
  <c r="AJ444"/>
  <c r="AJ445"/>
  <c r="AJ451"/>
  <c r="AJ452"/>
  <c r="AJ453"/>
  <c r="AJ459"/>
  <c r="AJ460"/>
  <c r="AJ461"/>
  <c r="AJ471"/>
  <c r="AJ486"/>
  <c r="AJ488"/>
  <c r="AG563"/>
  <c r="AJ563"/>
  <c r="AG572"/>
  <c r="AJ572"/>
  <c r="AG579"/>
  <c r="AG593"/>
  <c r="AJ593"/>
  <c r="AG610"/>
  <c r="AK685"/>
  <c r="AG697"/>
  <c r="AJ697"/>
  <c r="AG720"/>
  <c r="AG726"/>
  <c r="AG825"/>
  <c r="AJ825"/>
  <c r="AJ207"/>
  <c r="AJ208"/>
  <c r="AJ209"/>
  <c r="AJ215"/>
  <c r="AJ220"/>
  <c r="AJ228"/>
  <c r="AJ236"/>
  <c r="AJ244"/>
  <c r="AJ252"/>
  <c r="AJ260"/>
  <c r="AJ261"/>
  <c r="AJ262"/>
  <c r="AJ268"/>
  <c r="AJ269"/>
  <c r="AJ270"/>
  <c r="AJ276"/>
  <c r="AJ277"/>
  <c r="AJ278"/>
  <c r="AJ284"/>
  <c r="AJ285"/>
  <c r="AJ286"/>
  <c r="AJ292"/>
  <c r="AJ293"/>
  <c r="AJ294"/>
  <c r="AJ300"/>
  <c r="AJ301"/>
  <c r="AJ307"/>
  <c r="AJ308"/>
  <c r="AJ309"/>
  <c r="AJ315"/>
  <c r="AJ316"/>
  <c r="AJ317"/>
  <c r="AJ323"/>
  <c r="AJ324"/>
  <c r="AJ330"/>
  <c r="AJ331"/>
  <c r="AJ332"/>
  <c r="AJ338"/>
  <c r="AJ339"/>
  <c r="AJ340"/>
  <c r="AJ346"/>
  <c r="AJ347"/>
  <c r="AJ348"/>
  <c r="AJ354"/>
  <c r="AJ355"/>
  <c r="AJ356"/>
  <c r="AJ362"/>
  <c r="AJ363"/>
  <c r="AJ364"/>
  <c r="AJ370"/>
  <c r="AJ371"/>
  <c r="AJ372"/>
  <c r="AJ378"/>
  <c r="AJ379"/>
  <c r="AJ380"/>
  <c r="AJ388"/>
  <c r="AJ396"/>
  <c r="AJ402"/>
  <c r="AJ410"/>
  <c r="AJ418"/>
  <c r="AJ426"/>
  <c r="AJ434"/>
  <c r="AJ442"/>
  <c r="AJ450"/>
  <c r="AJ458"/>
  <c r="AJ465"/>
  <c r="AG470"/>
  <c r="AG472"/>
  <c r="AJ478"/>
  <c r="AJ480"/>
  <c r="AG485"/>
  <c r="AG487"/>
  <c r="AJ489"/>
  <c r="AJ495"/>
  <c r="AJ499"/>
  <c r="AK515"/>
  <c r="AJ517"/>
  <c r="AK530"/>
  <c r="AJ533"/>
  <c r="AJ555"/>
  <c r="AG562"/>
  <c r="AJ604"/>
  <c r="AJ556"/>
  <c r="AG573"/>
  <c r="AG585"/>
  <c r="AG594"/>
  <c r="AK612"/>
  <c r="AG621"/>
  <c r="AG628"/>
  <c r="AK650"/>
  <c r="AG660"/>
  <c r="AG667"/>
  <c r="AG674"/>
  <c r="AG675"/>
  <c r="AG676"/>
  <c r="AK687"/>
  <c r="AG743"/>
  <c r="AG764"/>
  <c r="AJ764"/>
  <c r="AG794"/>
  <c r="AK801"/>
  <c r="AK803"/>
  <c r="AG824"/>
  <c r="AJ824"/>
  <c r="AK864"/>
  <c r="AG922"/>
  <c r="AJ922"/>
  <c r="AJ500"/>
  <c r="AJ501"/>
  <c r="AJ502"/>
  <c r="AJ510"/>
  <c r="AJ511"/>
  <c r="AJ512"/>
  <c r="AJ518"/>
  <c r="AJ519"/>
  <c r="AJ520"/>
  <c r="AJ526"/>
  <c r="AJ527"/>
  <c r="AJ528"/>
  <c r="AJ534"/>
  <c r="AJ535"/>
  <c r="AJ536"/>
  <c r="AJ541"/>
  <c r="AJ542"/>
  <c r="AJ548"/>
  <c r="AJ549"/>
  <c r="AJ550"/>
  <c r="AJ561"/>
  <c r="AJ580"/>
  <c r="AJ583"/>
  <c r="AJ592"/>
  <c r="AJ601"/>
  <c r="AJ704"/>
  <c r="AJ710"/>
  <c r="AJ777"/>
  <c r="AG571"/>
  <c r="AG596"/>
  <c r="AG605"/>
  <c r="AG644"/>
  <c r="AG651"/>
  <c r="AG658"/>
  <c r="AG685"/>
  <c r="AG711"/>
  <c r="AG713"/>
  <c r="AK778"/>
  <c r="AK784"/>
  <c r="AG818"/>
  <c r="AJ818"/>
  <c r="AG855"/>
  <c r="AJ855"/>
  <c r="AK884"/>
  <c r="AJ913"/>
  <c r="AG913"/>
  <c r="AJ582"/>
  <c r="AJ603"/>
  <c r="AJ636"/>
  <c r="AJ642"/>
  <c r="AJ673"/>
  <c r="AJ681"/>
  <c r="AJ736"/>
  <c r="AJ742"/>
  <c r="AG595"/>
  <c r="AG611"/>
  <c r="AG612"/>
  <c r="AG637"/>
  <c r="AG643"/>
  <c r="AG650"/>
  <c r="AG668"/>
  <c r="AG682"/>
  <c r="AG687"/>
  <c r="AG727"/>
  <c r="AG729"/>
  <c r="AG770"/>
  <c r="AJ467"/>
  <c r="AJ468"/>
  <c r="AJ469"/>
  <c r="AJ474"/>
  <c r="AJ475"/>
  <c r="AJ476"/>
  <c r="AJ482"/>
  <c r="AJ483"/>
  <c r="AJ484"/>
  <c r="AJ490"/>
  <c r="AJ491"/>
  <c r="AJ492"/>
  <c r="AJ503"/>
  <c r="AJ513"/>
  <c r="AJ521"/>
  <c r="AJ529"/>
  <c r="AJ537"/>
  <c r="AJ543"/>
  <c r="AJ551"/>
  <c r="AG556"/>
  <c r="AG559"/>
  <c r="AG561"/>
  <c r="AK567"/>
  <c r="AJ569"/>
  <c r="AJ571"/>
  <c r="AG580"/>
  <c r="AJ581"/>
  <c r="AG583"/>
  <c r="AJ584"/>
  <c r="AG592"/>
  <c r="AJ596"/>
  <c r="AG601"/>
  <c r="AJ602"/>
  <c r="AJ605"/>
  <c r="AJ617"/>
  <c r="AJ618"/>
  <c r="AJ619"/>
  <c r="AJ620"/>
  <c r="AK633"/>
  <c r="AJ635"/>
  <c r="AJ644"/>
  <c r="AJ651"/>
  <c r="AG657"/>
  <c r="AJ658"/>
  <c r="AK665"/>
  <c r="AJ694"/>
  <c r="AG704"/>
  <c r="AG710"/>
  <c r="AJ711"/>
  <c r="AJ713"/>
  <c r="AJ693"/>
  <c r="AG747"/>
  <c r="AK754"/>
  <c r="AG778"/>
  <c r="AG795"/>
  <c r="AJ795"/>
  <c r="AG800"/>
  <c r="AG801"/>
  <c r="AG803"/>
  <c r="AK826"/>
  <c r="AG847"/>
  <c r="AJ847"/>
  <c r="AK853"/>
  <c r="AG881"/>
  <c r="AJ881"/>
  <c r="AG887"/>
  <c r="AJ887"/>
  <c r="AG909"/>
  <c r="AJ909"/>
  <c r="AG915"/>
  <c r="AJ915"/>
  <c r="AG977"/>
  <c r="AJ977"/>
  <c r="AJ557"/>
  <c r="AJ558"/>
  <c r="AJ564"/>
  <c r="AJ565"/>
  <c r="AJ566"/>
  <c r="AJ574"/>
  <c r="AJ575"/>
  <c r="AJ576"/>
  <c r="AJ586"/>
  <c r="AJ587"/>
  <c r="AJ588"/>
  <c r="AJ597"/>
  <c r="AJ598"/>
  <c r="AJ606"/>
  <c r="AJ607"/>
  <c r="AJ608"/>
  <c r="AJ613"/>
  <c r="AJ614"/>
  <c r="AJ622"/>
  <c r="AJ623"/>
  <c r="AJ624"/>
  <c r="AJ629"/>
  <c r="AJ630"/>
  <c r="AJ638"/>
  <c r="AJ639"/>
  <c r="AJ640"/>
  <c r="AJ645"/>
  <c r="AJ646"/>
  <c r="AJ653"/>
  <c r="AJ654"/>
  <c r="AJ661"/>
  <c r="AJ662"/>
  <c r="AJ669"/>
  <c r="AJ670"/>
  <c r="AJ677"/>
  <c r="AJ689"/>
  <c r="AJ696"/>
  <c r="AJ702"/>
  <c r="AJ705"/>
  <c r="AJ712"/>
  <c r="AJ718"/>
  <c r="AJ721"/>
  <c r="AJ728"/>
  <c r="AJ734"/>
  <c r="AJ737"/>
  <c r="AJ744"/>
  <c r="AJ763"/>
  <c r="AG705"/>
  <c r="AG721"/>
  <c r="AG737"/>
  <c r="AG754"/>
  <c r="AG779"/>
  <c r="AJ779"/>
  <c r="AG784"/>
  <c r="AG823"/>
  <c r="AJ823"/>
  <c r="AG853"/>
  <c r="AJ876"/>
  <c r="AG876"/>
  <c r="AG886"/>
  <c r="AJ886"/>
  <c r="AG949"/>
  <c r="AJ949"/>
  <c r="AJ577"/>
  <c r="AJ578"/>
  <c r="AJ589"/>
  <c r="AJ590"/>
  <c r="AJ591"/>
  <c r="AJ599"/>
  <c r="AJ600"/>
  <c r="AJ609"/>
  <c r="AJ615"/>
  <c r="AJ616"/>
  <c r="AJ625"/>
  <c r="AJ631"/>
  <c r="AJ632"/>
  <c r="AJ641"/>
  <c r="AJ647"/>
  <c r="AJ648"/>
  <c r="AJ655"/>
  <c r="AJ656"/>
  <c r="AJ663"/>
  <c r="AJ664"/>
  <c r="AJ671"/>
  <c r="AJ672"/>
  <c r="AJ678"/>
  <c r="AJ679"/>
  <c r="AJ680"/>
  <c r="AJ686"/>
  <c r="AJ688"/>
  <c r="AJ703"/>
  <c r="AJ719"/>
  <c r="AJ735"/>
  <c r="AG744"/>
  <c r="AG763"/>
  <c r="AJ793"/>
  <c r="AJ878"/>
  <c r="AG834"/>
  <c r="AJ834"/>
  <c r="AK839"/>
  <c r="AG854"/>
  <c r="AJ858"/>
  <c r="AG858"/>
  <c r="AG861"/>
  <c r="AJ861"/>
  <c r="AK889"/>
  <c r="AG951"/>
  <c r="AJ951"/>
  <c r="AJ701"/>
  <c r="AJ709"/>
  <c r="AJ717"/>
  <c r="AJ725"/>
  <c r="AJ733"/>
  <c r="AJ741"/>
  <c r="AJ748"/>
  <c r="AG755"/>
  <c r="AJ756"/>
  <c r="AJ762"/>
  <c r="AG771"/>
  <c r="AJ772"/>
  <c r="AJ786"/>
  <c r="AJ792"/>
  <c r="AG757"/>
  <c r="AG773"/>
  <c r="AG787"/>
  <c r="AJ683"/>
  <c r="AJ684"/>
  <c r="AJ690"/>
  <c r="AJ691"/>
  <c r="AJ692"/>
  <c r="AJ698"/>
  <c r="AJ699"/>
  <c r="AJ700"/>
  <c r="AJ706"/>
  <c r="AJ707"/>
  <c r="AJ708"/>
  <c r="AJ714"/>
  <c r="AJ715"/>
  <c r="AJ716"/>
  <c r="AJ722"/>
  <c r="AJ723"/>
  <c r="AJ724"/>
  <c r="AJ730"/>
  <c r="AJ731"/>
  <c r="AJ732"/>
  <c r="AJ738"/>
  <c r="AJ739"/>
  <c r="AJ740"/>
  <c r="AJ746"/>
  <c r="AJ755"/>
  <c r="AJ771"/>
  <c r="AJ785"/>
  <c r="AJ802"/>
  <c r="AJ854"/>
  <c r="AG810"/>
  <c r="AG826"/>
  <c r="AG839"/>
  <c r="AG845"/>
  <c r="AG864"/>
  <c r="AK877"/>
  <c r="AG879"/>
  <c r="AJ879"/>
  <c r="AG889"/>
  <c r="AJ891"/>
  <c r="AJ892"/>
  <c r="AJ893"/>
  <c r="AK911"/>
  <c r="AG924"/>
  <c r="AJ924"/>
  <c r="AK966"/>
  <c r="AJ750"/>
  <c r="AJ751"/>
  <c r="AJ752"/>
  <c r="AJ758"/>
  <c r="AJ759"/>
  <c r="AJ760"/>
  <c r="AJ766"/>
  <c r="AJ767"/>
  <c r="AJ768"/>
  <c r="AJ774"/>
  <c r="AJ775"/>
  <c r="AJ780"/>
  <c r="AJ781"/>
  <c r="AJ782"/>
  <c r="AJ788"/>
  <c r="AJ789"/>
  <c r="AJ790"/>
  <c r="AJ796"/>
  <c r="AJ797"/>
  <c r="AJ798"/>
  <c r="AJ804"/>
  <c r="AJ805"/>
  <c r="AJ806"/>
  <c r="AJ815"/>
  <c r="AJ816"/>
  <c r="AJ817"/>
  <c r="AJ831"/>
  <c r="AJ832"/>
  <c r="AJ833"/>
  <c r="AJ846"/>
  <c r="AG846"/>
  <c r="AG866"/>
  <c r="AG869"/>
  <c r="AG884"/>
  <c r="AK885"/>
  <c r="AG894"/>
  <c r="AG895"/>
  <c r="AG896"/>
  <c r="AG960"/>
  <c r="AJ960"/>
  <c r="AJ753"/>
  <c r="AJ761"/>
  <c r="AJ769"/>
  <c r="AJ776"/>
  <c r="AJ783"/>
  <c r="AJ791"/>
  <c r="AJ799"/>
  <c r="AJ807"/>
  <c r="AJ808"/>
  <c r="AJ809"/>
  <c r="AJ844"/>
  <c r="AJ852"/>
  <c r="AK904"/>
  <c r="AG910"/>
  <c r="AG911"/>
  <c r="AK934"/>
  <c r="AK936"/>
  <c r="AG976"/>
  <c r="AJ976"/>
  <c r="AJ811"/>
  <c r="AJ812"/>
  <c r="AJ813"/>
  <c r="AJ819"/>
  <c r="AJ820"/>
  <c r="AJ821"/>
  <c r="AJ827"/>
  <c r="AJ828"/>
  <c r="AJ829"/>
  <c r="AJ835"/>
  <c r="AJ836"/>
  <c r="AJ837"/>
  <c r="AJ840"/>
  <c r="AJ848"/>
  <c r="AJ856"/>
  <c r="AJ859"/>
  <c r="AJ870"/>
  <c r="AJ875"/>
  <c r="AJ888"/>
  <c r="AJ902"/>
  <c r="AJ903"/>
  <c r="AG902"/>
  <c r="AG903"/>
  <c r="AG904"/>
  <c r="AJ921"/>
  <c r="AG934"/>
  <c r="AJ814"/>
  <c r="AJ822"/>
  <c r="AJ830"/>
  <c r="AJ838"/>
  <c r="AJ841"/>
  <c r="AJ842"/>
  <c r="AJ843"/>
  <c r="AJ849"/>
  <c r="AJ850"/>
  <c r="AJ851"/>
  <c r="AJ867"/>
  <c r="AG936"/>
  <c r="AG937"/>
  <c r="AJ941"/>
  <c r="AG961"/>
  <c r="AJ961"/>
  <c r="AG966"/>
  <c r="AJ897"/>
  <c r="AJ905"/>
  <c r="AJ914"/>
  <c r="AJ916"/>
  <c r="AJ943"/>
  <c r="AJ975"/>
  <c r="AG930"/>
  <c r="AJ863"/>
  <c r="AJ871"/>
  <c r="AJ873"/>
  <c r="AJ882"/>
  <c r="AJ890"/>
  <c r="AJ898"/>
  <c r="AJ899"/>
  <c r="AJ900"/>
  <c r="AJ906"/>
  <c r="AJ907"/>
  <c r="AJ908"/>
  <c r="AG914"/>
  <c r="AG916"/>
  <c r="AG929"/>
  <c r="AG941"/>
  <c r="AG943"/>
  <c r="AJ959"/>
  <c r="AG975"/>
  <c r="AJ912"/>
  <c r="AJ918"/>
  <c r="AJ919"/>
  <c r="AJ920"/>
  <c r="AG925"/>
  <c r="AJ926"/>
  <c r="AJ927"/>
  <c r="AJ928"/>
  <c r="AJ935"/>
  <c r="AG942"/>
  <c r="AG944"/>
  <c r="AJ950"/>
  <c r="AJ952"/>
  <c r="AJ958"/>
  <c r="AG967"/>
  <c r="AJ968"/>
  <c r="AJ974"/>
  <c r="AG953"/>
  <c r="AG969"/>
  <c r="AJ925"/>
  <c r="AJ942"/>
  <c r="AJ944"/>
  <c r="AJ967"/>
  <c r="AJ957"/>
  <c r="AJ965"/>
  <c r="AJ973"/>
  <c r="AJ931"/>
  <c r="AJ932"/>
  <c r="AJ938"/>
  <c r="AJ939"/>
  <c r="AJ940"/>
  <c r="AJ946"/>
  <c r="AJ947"/>
  <c r="AJ948"/>
  <c r="AJ954"/>
  <c r="AJ955"/>
  <c r="AJ956"/>
  <c r="AJ962"/>
  <c r="AJ963"/>
  <c r="AJ964"/>
  <c r="AJ970"/>
  <c r="AJ971"/>
  <c r="AJ972"/>
  <c r="BD41" i="4" l="1"/>
  <c r="AK493" i="1"/>
  <c r="AK438"/>
  <c r="AK945"/>
  <c r="AG216"/>
  <c r="AJ216"/>
  <c r="AK910"/>
  <c r="AK446"/>
  <c r="AK773"/>
  <c r="AK514"/>
  <c r="AK222"/>
  <c r="AK869"/>
  <c r="AK676"/>
  <c r="AK507"/>
  <c r="AK366"/>
  <c r="AK358"/>
  <c r="AK930"/>
  <c r="AK872"/>
  <c r="AK109"/>
  <c r="AK929"/>
  <c r="AK497"/>
  <c r="AK621"/>
  <c r="AK637"/>
  <c r="AK473"/>
  <c r="AK470"/>
  <c r="AK969"/>
  <c r="AK594"/>
  <c r="AK249"/>
  <c r="AK883"/>
  <c r="AK406"/>
  <c r="AK295"/>
  <c r="AK248"/>
  <c r="AK845"/>
  <c r="AK862"/>
  <c r="AK540"/>
  <c r="AK265"/>
  <c r="AK243"/>
  <c r="AK206"/>
  <c r="AK682"/>
  <c r="AK643"/>
  <c r="AK628"/>
  <c r="AK374"/>
  <c r="AK874"/>
  <c r="AK217"/>
  <c r="AK229"/>
  <c r="AK865"/>
  <c r="AK253"/>
  <c r="AK325"/>
  <c r="AK384"/>
  <c r="AK306"/>
  <c r="AK554"/>
  <c r="AK894"/>
  <c r="AK657"/>
  <c r="AK376"/>
  <c r="AK531"/>
  <c r="AK422"/>
  <c r="AK238"/>
  <c r="AK169"/>
  <c r="AK159"/>
  <c r="AK161"/>
  <c r="AK626"/>
  <c r="AK553"/>
  <c r="AK559"/>
  <c r="AK291"/>
  <c r="AK302"/>
  <c r="AK125"/>
  <c r="AK896"/>
  <c r="AK757"/>
  <c r="AK532"/>
  <c r="AK255"/>
  <c r="AK241"/>
  <c r="AK203"/>
  <c r="AK857"/>
  <c r="AK485"/>
  <c r="AK93"/>
  <c r="AK634"/>
  <c r="AK516"/>
  <c r="AK498"/>
  <c r="AK140"/>
  <c r="AK225"/>
  <c r="AK868"/>
  <c r="AK860"/>
  <c r="AK466"/>
  <c r="AK880"/>
  <c r="AK227"/>
  <c r="AK917"/>
  <c r="AK481"/>
  <c r="AK233"/>
  <c r="AK242"/>
  <c r="AK259"/>
  <c r="AK749"/>
  <c r="AK231"/>
  <c r="AK968"/>
  <c r="AK950"/>
  <c r="AK919"/>
  <c r="AK912"/>
  <c r="AK959"/>
  <c r="AK908"/>
  <c r="AK906"/>
  <c r="AK899"/>
  <c r="AK890"/>
  <c r="AK873"/>
  <c r="AK863"/>
  <c r="AK850"/>
  <c r="AK843"/>
  <c r="AK841"/>
  <c r="AK830"/>
  <c r="AK814"/>
  <c r="AK903"/>
  <c r="AK836"/>
  <c r="AK827"/>
  <c r="AK813"/>
  <c r="AK799"/>
  <c r="AK783"/>
  <c r="AK769"/>
  <c r="AK753"/>
  <c r="AK796"/>
  <c r="AK782"/>
  <c r="AK775"/>
  <c r="AK768"/>
  <c r="AK766"/>
  <c r="AK759"/>
  <c r="AK752"/>
  <c r="AK750"/>
  <c r="AK892"/>
  <c r="AK756"/>
  <c r="AK680"/>
  <c r="AK678"/>
  <c r="AK671"/>
  <c r="AK663"/>
  <c r="AK655"/>
  <c r="AK647"/>
  <c r="AK632"/>
  <c r="AK625"/>
  <c r="AK615"/>
  <c r="AK600"/>
  <c r="AK591"/>
  <c r="AK589"/>
  <c r="AK577"/>
  <c r="AK876"/>
  <c r="AK744"/>
  <c r="AK662"/>
  <c r="AK646"/>
  <c r="AK638"/>
  <c r="AK623"/>
  <c r="AK608"/>
  <c r="AK597"/>
  <c r="AK742"/>
  <c r="AK681"/>
  <c r="AK636"/>
  <c r="AK580"/>
  <c r="AK465"/>
  <c r="AK450"/>
  <c r="AK434"/>
  <c r="AK418"/>
  <c r="AK402"/>
  <c r="AK388"/>
  <c r="AK379"/>
  <c r="AK372"/>
  <c r="AK370"/>
  <c r="AK363"/>
  <c r="AK356"/>
  <c r="AK354"/>
  <c r="AK347"/>
  <c r="AK340"/>
  <c r="AK338"/>
  <c r="AK331"/>
  <c r="AK324"/>
  <c r="AK317"/>
  <c r="AK315"/>
  <c r="AK308"/>
  <c r="AK301"/>
  <c r="AK294"/>
  <c r="AK292"/>
  <c r="AK285"/>
  <c r="AK278"/>
  <c r="AK276"/>
  <c r="AK269"/>
  <c r="AK262"/>
  <c r="AK260"/>
  <c r="AK244"/>
  <c r="AK228"/>
  <c r="AK215"/>
  <c r="AK208"/>
  <c r="AK825"/>
  <c r="AK522"/>
  <c r="AK190"/>
  <c r="AK167"/>
  <c r="AK158"/>
  <c r="AK153"/>
  <c r="AK146"/>
  <c r="AK139"/>
  <c r="AK132"/>
  <c r="AK130"/>
  <c r="AK123"/>
  <c r="AK116"/>
  <c r="AK114"/>
  <c r="AK107"/>
  <c r="AK100"/>
  <c r="AK98"/>
  <c r="AK91"/>
  <c r="AK182"/>
  <c r="AK972"/>
  <c r="AK970"/>
  <c r="AK963"/>
  <c r="AK956"/>
  <c r="AK954"/>
  <c r="AK947"/>
  <c r="AK940"/>
  <c r="AK938"/>
  <c r="AK931"/>
  <c r="AK965"/>
  <c r="AK942"/>
  <c r="AK928"/>
  <c r="AK926"/>
  <c r="AK897"/>
  <c r="AK888"/>
  <c r="AK859"/>
  <c r="AK848"/>
  <c r="AK835"/>
  <c r="AK821"/>
  <c r="AK812"/>
  <c r="AK976"/>
  <c r="AK852"/>
  <c r="AK844"/>
  <c r="AK806"/>
  <c r="AK804"/>
  <c r="AK790"/>
  <c r="AK781"/>
  <c r="AK924"/>
  <c r="AK891"/>
  <c r="AK786"/>
  <c r="AK748"/>
  <c r="AK733"/>
  <c r="AK717"/>
  <c r="AK701"/>
  <c r="AK858"/>
  <c r="AK718"/>
  <c r="AK605"/>
  <c r="AK596"/>
  <c r="AK555"/>
  <c r="AK499"/>
  <c r="AK335"/>
  <c r="AK304"/>
  <c r="AK296"/>
  <c r="AK944"/>
  <c r="AK974"/>
  <c r="AK907"/>
  <c r="AK900"/>
  <c r="AK898"/>
  <c r="AK882"/>
  <c r="AK871"/>
  <c r="AK975"/>
  <c r="AK851"/>
  <c r="AK849"/>
  <c r="AK842"/>
  <c r="AK838"/>
  <c r="AK822"/>
  <c r="AK921"/>
  <c r="AK875"/>
  <c r="AK840"/>
  <c r="AK829"/>
  <c r="AK820"/>
  <c r="AK811"/>
  <c r="AK807"/>
  <c r="AK791"/>
  <c r="AK776"/>
  <c r="AK761"/>
  <c r="AK833"/>
  <c r="AK831"/>
  <c r="AK785"/>
  <c r="AK739"/>
  <c r="AK732"/>
  <c r="AK730"/>
  <c r="AK723"/>
  <c r="AK716"/>
  <c r="AK714"/>
  <c r="AK707"/>
  <c r="AK700"/>
  <c r="AK698"/>
  <c r="AK691"/>
  <c r="AK684"/>
  <c r="AK772"/>
  <c r="AK584"/>
  <c r="AK604"/>
  <c r="AK495"/>
  <c r="AK479"/>
  <c r="AK496"/>
  <c r="AK523"/>
  <c r="AK504"/>
  <c r="AK399"/>
  <c r="AK257"/>
  <c r="AK958"/>
  <c r="AK935"/>
  <c r="AK927"/>
  <c r="AK914"/>
  <c r="AK961"/>
  <c r="AK867"/>
  <c r="AK809"/>
  <c r="AK960"/>
  <c r="AK817"/>
  <c r="AK815"/>
  <c r="AK854"/>
  <c r="AK746"/>
  <c r="AK719"/>
  <c r="AK763"/>
  <c r="AK581"/>
  <c r="AK549"/>
  <c r="AK536"/>
  <c r="AK527"/>
  <c r="AK518"/>
  <c r="AK502"/>
  <c r="AK764"/>
  <c r="AK556"/>
  <c r="AK478"/>
  <c r="AK461"/>
  <c r="AK459"/>
  <c r="AK444"/>
  <c r="AK429"/>
  <c r="AK427"/>
  <c r="AK412"/>
  <c r="AK390"/>
  <c r="AK357"/>
  <c r="AK333"/>
  <c r="AK652"/>
  <c r="AK449"/>
  <c r="AK440"/>
  <c r="AK431"/>
  <c r="AK417"/>
  <c r="AK408"/>
  <c r="AK395"/>
  <c r="AK386"/>
  <c r="AK361"/>
  <c r="AK745"/>
  <c r="AK204"/>
  <c r="AK195"/>
  <c r="AK310"/>
  <c r="AK264"/>
  <c r="AK171"/>
  <c r="AK141"/>
  <c r="AK127"/>
  <c r="AK19"/>
  <c r="AK120"/>
  <c r="AK128"/>
  <c r="AK94"/>
  <c r="AK84"/>
  <c r="AK77"/>
  <c r="AK38"/>
  <c r="AK31"/>
  <c r="AK29"/>
  <c r="AK22"/>
  <c r="AK17"/>
  <c r="AK6"/>
  <c r="AK102"/>
  <c r="AK59"/>
  <c r="AK164"/>
  <c r="AK152"/>
  <c r="AK54"/>
  <c r="AK36"/>
  <c r="AK86"/>
  <c r="AK189"/>
  <c r="AK104"/>
  <c r="AK279"/>
  <c r="AK191"/>
  <c r="AK155"/>
  <c r="AK137"/>
  <c r="AK75"/>
  <c r="AK68"/>
  <c r="AK56"/>
  <c r="AK49"/>
  <c r="AK47"/>
  <c r="AK134"/>
  <c r="AK221"/>
  <c r="AK971"/>
  <c r="AK964"/>
  <c r="AK962"/>
  <c r="AK955"/>
  <c r="AK948"/>
  <c r="AK946"/>
  <c r="AK939"/>
  <c r="AK932"/>
  <c r="AK973"/>
  <c r="AK957"/>
  <c r="AK967"/>
  <c r="AK925"/>
  <c r="AK952"/>
  <c r="AK920"/>
  <c r="AK918"/>
  <c r="AK943"/>
  <c r="AK916"/>
  <c r="AK905"/>
  <c r="AK941"/>
  <c r="AK902"/>
  <c r="AK870"/>
  <c r="AK856"/>
  <c r="AK837"/>
  <c r="AK828"/>
  <c r="AK819"/>
  <c r="AK808"/>
  <c r="AK846"/>
  <c r="AK816"/>
  <c r="AK798"/>
  <c r="AK789"/>
  <c r="AK780"/>
  <c r="AK774"/>
  <c r="AK767"/>
  <c r="AK760"/>
  <c r="AK758"/>
  <c r="AK751"/>
  <c r="AK802"/>
  <c r="AK755"/>
  <c r="AK740"/>
  <c r="AK738"/>
  <c r="AK731"/>
  <c r="AK724"/>
  <c r="AK722"/>
  <c r="AK715"/>
  <c r="AK708"/>
  <c r="AK706"/>
  <c r="AK699"/>
  <c r="AK692"/>
  <c r="AK690"/>
  <c r="AK683"/>
  <c r="AK861"/>
  <c r="AK878"/>
  <c r="AK793"/>
  <c r="AK735"/>
  <c r="AK737"/>
  <c r="AK728"/>
  <c r="AK702"/>
  <c r="AK677"/>
  <c r="AK661"/>
  <c r="AK645"/>
  <c r="AK630"/>
  <c r="AK622"/>
  <c r="AK607"/>
  <c r="AK588"/>
  <c r="AK576"/>
  <c r="AK574"/>
  <c r="AK565"/>
  <c r="AK558"/>
  <c r="AK909"/>
  <c r="AK881"/>
  <c r="AK847"/>
  <c r="AK795"/>
  <c r="AK694"/>
  <c r="AK658"/>
  <c r="AK620"/>
  <c r="AK618"/>
  <c r="AK569"/>
  <c r="AK543"/>
  <c r="AK529"/>
  <c r="AK513"/>
  <c r="AK492"/>
  <c r="AK490"/>
  <c r="AK483"/>
  <c r="AK476"/>
  <c r="AK474"/>
  <c r="AK468"/>
  <c r="AK603"/>
  <c r="AK704"/>
  <c r="AK548"/>
  <c r="AK535"/>
  <c r="AK526"/>
  <c r="AK512"/>
  <c r="AK501"/>
  <c r="AK922"/>
  <c r="AK824"/>
  <c r="AK489"/>
  <c r="AK480"/>
  <c r="AK563"/>
  <c r="AK488"/>
  <c r="AK471"/>
  <c r="AK452"/>
  <c r="AK437"/>
  <c r="AK435"/>
  <c r="AK420"/>
  <c r="AK405"/>
  <c r="AK403"/>
  <c r="AK398"/>
  <c r="AK381"/>
  <c r="AK349"/>
  <c r="AK765"/>
  <c r="AK659"/>
  <c r="AK562"/>
  <c r="AK463"/>
  <c r="AK457"/>
  <c r="AK448"/>
  <c r="AK439"/>
  <c r="AK425"/>
  <c r="AK416"/>
  <c r="AK407"/>
  <c r="AK394"/>
  <c r="AK385"/>
  <c r="AK353"/>
  <c r="AK695"/>
  <c r="AK560"/>
  <c r="AK544"/>
  <c r="AK477"/>
  <c r="AK328"/>
  <c r="AK538"/>
  <c r="AK524"/>
  <c r="AK312"/>
  <c r="AK281"/>
  <c r="AK224"/>
  <c r="AK212"/>
  <c r="AK200"/>
  <c r="AK187"/>
  <c r="AK184"/>
  <c r="AK177"/>
  <c r="AK266"/>
  <c r="AK202"/>
  <c r="AK174"/>
  <c r="AK383"/>
  <c r="AK267"/>
  <c r="AK170"/>
  <c r="AK143"/>
  <c r="AK121"/>
  <c r="AK110"/>
  <c r="AK95"/>
  <c r="AK81"/>
  <c r="AK79"/>
  <c r="AK72"/>
  <c r="AK63"/>
  <c r="AK61"/>
  <c r="AK52"/>
  <c r="AK45"/>
  <c r="AK43"/>
  <c r="AK34"/>
  <c r="AK27"/>
  <c r="AK25"/>
  <c r="AK15"/>
  <c r="AK9"/>
  <c r="AK28"/>
  <c r="AK198"/>
  <c r="AK151"/>
  <c r="AK103"/>
  <c r="AK74"/>
  <c r="AK65"/>
  <c r="AK16"/>
  <c r="AK11"/>
  <c r="AK78"/>
  <c r="AK13"/>
  <c r="AK214"/>
  <c r="AK211"/>
  <c r="AK148"/>
  <c r="AK142"/>
  <c r="AK150"/>
  <c r="AK136"/>
  <c r="AK119"/>
  <c r="AK58"/>
  <c r="AK42"/>
  <c r="AK223"/>
  <c r="AK832"/>
  <c r="AK805"/>
  <c r="AK797"/>
  <c r="AK788"/>
  <c r="AK893"/>
  <c r="AK879"/>
  <c r="AK771"/>
  <c r="AK792"/>
  <c r="AK762"/>
  <c r="AK741"/>
  <c r="AK725"/>
  <c r="AK709"/>
  <c r="AK951"/>
  <c r="AK834"/>
  <c r="AK686"/>
  <c r="AK679"/>
  <c r="AK672"/>
  <c r="AK664"/>
  <c r="AK656"/>
  <c r="AK648"/>
  <c r="AK641"/>
  <c r="AK631"/>
  <c r="AK616"/>
  <c r="AK609"/>
  <c r="AK599"/>
  <c r="AK590"/>
  <c r="AK578"/>
  <c r="AK886"/>
  <c r="AK823"/>
  <c r="AK779"/>
  <c r="AK721"/>
  <c r="AK712"/>
  <c r="AK670"/>
  <c r="AK654"/>
  <c r="AK640"/>
  <c r="AK629"/>
  <c r="AK614"/>
  <c r="AK606"/>
  <c r="AK587"/>
  <c r="AK977"/>
  <c r="AK915"/>
  <c r="AK711"/>
  <c r="AK644"/>
  <c r="AK635"/>
  <c r="AK602"/>
  <c r="AK571"/>
  <c r="AK673"/>
  <c r="AK913"/>
  <c r="AK855"/>
  <c r="AK818"/>
  <c r="AK777"/>
  <c r="AK710"/>
  <c r="AK601"/>
  <c r="AK592"/>
  <c r="AK561"/>
  <c r="AK542"/>
  <c r="AK534"/>
  <c r="AK520"/>
  <c r="AK511"/>
  <c r="AK500"/>
  <c r="AK533"/>
  <c r="AK458"/>
  <c r="AK442"/>
  <c r="AK426"/>
  <c r="AK410"/>
  <c r="AK396"/>
  <c r="AK380"/>
  <c r="AK378"/>
  <c r="AK371"/>
  <c r="AK364"/>
  <c r="AK362"/>
  <c r="AK355"/>
  <c r="AK348"/>
  <c r="AK346"/>
  <c r="AK339"/>
  <c r="AK332"/>
  <c r="AK330"/>
  <c r="AK323"/>
  <c r="AK316"/>
  <c r="AK309"/>
  <c r="AK307"/>
  <c r="AK300"/>
  <c r="AK293"/>
  <c r="AK286"/>
  <c r="AK284"/>
  <c r="AK277"/>
  <c r="AK270"/>
  <c r="AK268"/>
  <c r="AK261"/>
  <c r="AK252"/>
  <c r="AK236"/>
  <c r="AK220"/>
  <c r="AK209"/>
  <c r="AK207"/>
  <c r="AK593"/>
  <c r="AK572"/>
  <c r="AK460"/>
  <c r="AK445"/>
  <c r="AK443"/>
  <c r="AK428"/>
  <c r="AK413"/>
  <c r="AK411"/>
  <c r="AK391"/>
  <c r="AK389"/>
  <c r="AK373"/>
  <c r="AK341"/>
  <c r="AK666"/>
  <c r="AK472"/>
  <c r="AK456"/>
  <c r="AK447"/>
  <c r="AK433"/>
  <c r="AK424"/>
  <c r="AK415"/>
  <c r="AK401"/>
  <c r="AK393"/>
  <c r="AK377"/>
  <c r="AK345"/>
  <c r="AK649"/>
  <c r="AK464"/>
  <c r="AK539"/>
  <c r="AK506"/>
  <c r="AK923"/>
  <c r="AK570"/>
  <c r="AK494"/>
  <c r="AK311"/>
  <c r="AK545"/>
  <c r="AK319"/>
  <c r="AK288"/>
  <c r="AK256"/>
  <c r="AK336"/>
  <c r="AK274"/>
  <c r="AK205"/>
  <c r="AK199"/>
  <c r="AK196"/>
  <c r="AK298"/>
  <c r="AK178"/>
  <c r="AK168"/>
  <c r="AK166"/>
  <c r="AK154"/>
  <c r="AK147"/>
  <c r="AK145"/>
  <c r="AK138"/>
  <c r="AK131"/>
  <c r="AK124"/>
  <c r="AK122"/>
  <c r="AK115"/>
  <c r="AK108"/>
  <c r="AK106"/>
  <c r="AK99"/>
  <c r="AK92"/>
  <c r="AK90"/>
  <c r="AK181"/>
  <c r="AK112"/>
  <c r="AK89"/>
  <c r="AK46"/>
  <c r="AK21"/>
  <c r="AK32"/>
  <c r="AK135"/>
  <c r="AK118"/>
  <c r="AK299"/>
  <c r="AK163"/>
  <c r="AK126"/>
  <c r="AK105"/>
  <c r="AK96"/>
  <c r="AK85"/>
  <c r="AK83"/>
  <c r="AK76"/>
  <c r="AK69"/>
  <c r="AK67"/>
  <c r="AK57"/>
  <c r="AK55"/>
  <c r="AK48"/>
  <c r="AK39"/>
  <c r="AK37"/>
  <c r="AK30"/>
  <c r="AK23"/>
  <c r="AK7"/>
  <c r="AK41"/>
  <c r="AK24"/>
  <c r="AK703"/>
  <c r="AK688"/>
  <c r="AK949"/>
  <c r="AK734"/>
  <c r="AK705"/>
  <c r="AK696"/>
  <c r="AK689"/>
  <c r="AK669"/>
  <c r="AK653"/>
  <c r="AK639"/>
  <c r="AK624"/>
  <c r="AK613"/>
  <c r="AK598"/>
  <c r="AK586"/>
  <c r="AK575"/>
  <c r="AK566"/>
  <c r="AK564"/>
  <c r="AK557"/>
  <c r="AK887"/>
  <c r="AK693"/>
  <c r="AK713"/>
  <c r="AK651"/>
  <c r="AK619"/>
  <c r="AK617"/>
  <c r="AK551"/>
  <c r="AK537"/>
  <c r="AK521"/>
  <c r="AK503"/>
  <c r="AK491"/>
  <c r="AK484"/>
  <c r="AK482"/>
  <c r="AK475"/>
  <c r="AK469"/>
  <c r="AK467"/>
  <c r="AK736"/>
  <c r="AK642"/>
  <c r="AK582"/>
  <c r="AK583"/>
  <c r="AK550"/>
  <c r="AK541"/>
  <c r="AK528"/>
  <c r="AK519"/>
  <c r="AK510"/>
  <c r="AK517"/>
  <c r="AK697"/>
  <c r="AK486"/>
  <c r="AK453"/>
  <c r="AK451"/>
  <c r="AK436"/>
  <c r="AK421"/>
  <c r="AK419"/>
  <c r="AK404"/>
  <c r="AK397"/>
  <c r="AK365"/>
  <c r="AK627"/>
  <c r="AK487"/>
  <c r="AK455"/>
  <c r="AK441"/>
  <c r="AK432"/>
  <c r="AK423"/>
  <c r="AK409"/>
  <c r="AK400"/>
  <c r="AK387"/>
  <c r="AK369"/>
  <c r="AK546"/>
  <c r="AK334"/>
  <c r="AK313"/>
  <c r="AK297"/>
  <c r="AK326"/>
  <c r="AK321"/>
  <c r="AK290"/>
  <c r="AK273"/>
  <c r="AK258"/>
  <c r="AK505"/>
  <c r="AK250"/>
  <c r="AK192"/>
  <c r="AK185"/>
  <c r="AK180"/>
  <c r="AK173"/>
  <c r="AK235"/>
  <c r="AK232"/>
  <c r="AK201"/>
  <c r="AK197"/>
  <c r="AK193"/>
  <c r="AK175"/>
  <c r="AK329"/>
  <c r="AK272"/>
  <c r="AK186"/>
  <c r="AK179"/>
  <c r="AK172"/>
  <c r="AK162"/>
  <c r="AK156"/>
  <c r="AK80"/>
  <c r="AK73"/>
  <c r="AK71"/>
  <c r="AK62"/>
  <c r="AK53"/>
  <c r="AK51"/>
  <c r="AK44"/>
  <c r="AK35"/>
  <c r="AK33"/>
  <c r="AK26"/>
  <c r="AK20"/>
  <c r="AK14"/>
  <c r="AK50"/>
  <c r="AK18"/>
  <c r="AK360"/>
  <c r="AK303"/>
  <c r="AK194"/>
  <c r="AK149"/>
  <c r="AK88"/>
  <c r="AK82"/>
  <c r="AK66"/>
  <c r="AK64"/>
  <c r="AK87"/>
  <c r="AK351"/>
  <c r="AK287"/>
  <c r="AK283"/>
  <c r="AK246"/>
  <c r="AK157"/>
  <c r="AK117"/>
  <c r="AK111"/>
  <c r="AK12"/>
  <c r="AK70"/>
  <c r="AK60"/>
  <c r="AK40"/>
  <c r="AK8"/>
  <c r="AK226"/>
  <c r="AK216" l="1"/>
</calcChain>
</file>

<file path=xl/comments1.xml><?xml version="1.0" encoding="utf-8"?>
<comments xmlns="http://schemas.openxmlformats.org/spreadsheetml/2006/main">
  <authors>
    <author>burr</author>
  </authors>
  <commentList>
    <comment ref="BD35" authorId="0">
      <text>
        <r>
          <rPr>
            <b/>
            <sz val="9"/>
            <color indexed="81"/>
            <rFont val="Tahoma"/>
            <family val="2"/>
          </rPr>
          <t>burr:</t>
        </r>
        <r>
          <rPr>
            <sz val="9"/>
            <color indexed="81"/>
            <rFont val="Tahoma"/>
            <family val="2"/>
          </rPr>
          <t xml:space="preserve">
Assumed</t>
        </r>
      </text>
    </comment>
  </commentList>
</comments>
</file>

<file path=xl/comments2.xml><?xml version="1.0" encoding="utf-8"?>
<comments xmlns="http://schemas.openxmlformats.org/spreadsheetml/2006/main">
  <authors>
    <author>Bismark</author>
  </authors>
  <commentList>
    <comment ref="T48" authorId="0">
      <text>
        <r>
          <rPr>
            <b/>
            <sz val="9"/>
            <color indexed="81"/>
            <rFont val="Tahoma"/>
            <family val="2"/>
          </rPr>
          <t>Bismark:</t>
        </r>
        <r>
          <rPr>
            <sz val="9"/>
            <color indexed="81"/>
            <rFont val="Tahoma"/>
            <family val="2"/>
          </rPr>
          <t xml:space="preserve">
LM spouts not included
</t>
        </r>
      </text>
    </comment>
    <comment ref="V51" authorId="0">
      <text>
        <r>
          <rPr>
            <b/>
            <sz val="9"/>
            <color indexed="81"/>
            <rFont val="Tahoma"/>
            <family val="2"/>
          </rPr>
          <t>Bismark:</t>
        </r>
        <r>
          <rPr>
            <sz val="9"/>
            <color indexed="81"/>
            <rFont val="Tahoma"/>
            <family val="2"/>
          </rPr>
          <t xml:space="preserve">
made changes bcos only 1 ps had broken down 2wks prior to visit but all the rest had broken down not less than 7months
</t>
        </r>
      </text>
    </comment>
  </commentList>
</comments>
</file>

<file path=xl/comments3.xml><?xml version="1.0" encoding="utf-8"?>
<comments xmlns="http://schemas.openxmlformats.org/spreadsheetml/2006/main">
  <authors>
    <author>WC_Bismark</author>
    <author>burr</author>
  </authors>
  <commentList>
    <comment ref="V168" authorId="0">
      <text>
        <r>
          <rPr>
            <b/>
            <sz val="9"/>
            <color indexed="81"/>
            <rFont val="Tahoma"/>
            <family val="2"/>
          </rPr>
          <t>WC_Bismark:</t>
        </r>
        <r>
          <rPr>
            <sz val="9"/>
            <color indexed="81"/>
            <rFont val="Tahoma"/>
            <family val="2"/>
          </rPr>
          <t xml:space="preserve">
by the records, there has not been any cost data (opex and capmanex) till the major rehabilitation.</t>
        </r>
      </text>
    </comment>
    <comment ref="Y187" authorId="0">
      <text>
        <r>
          <rPr>
            <b/>
            <sz val="9"/>
            <color indexed="81"/>
            <rFont val="Tahoma"/>
            <family val="2"/>
          </rPr>
          <t>WC_Bismark:</t>
        </r>
        <r>
          <rPr>
            <sz val="9"/>
            <color indexed="81"/>
            <rFont val="Tahoma"/>
            <family val="2"/>
          </rPr>
          <t xml:space="preserve">
contract  sum
</t>
        </r>
      </text>
    </comment>
    <comment ref="Z187" authorId="0">
      <text>
        <r>
          <rPr>
            <b/>
            <sz val="9"/>
            <color indexed="81"/>
            <rFont val="Tahoma"/>
            <family val="2"/>
          </rPr>
          <t>WC_Bismark:</t>
        </r>
        <r>
          <rPr>
            <sz val="9"/>
            <color indexed="81"/>
            <rFont val="Tahoma"/>
            <family val="2"/>
          </rPr>
          <t xml:space="preserve">
contract  sum
</t>
        </r>
      </text>
    </comment>
    <comment ref="Z841" authorId="1">
      <text>
        <r>
          <rPr>
            <b/>
            <sz val="9"/>
            <color indexed="81"/>
            <rFont val="Tahoma"/>
            <family val="2"/>
          </rPr>
          <t>burr:</t>
        </r>
        <r>
          <rPr>
            <sz val="9"/>
            <color indexed="81"/>
            <rFont val="Tahoma"/>
            <family val="2"/>
          </rPr>
          <t xml:space="preserve">
Add 50 gh/c
</t>
        </r>
      </text>
    </comment>
  </commentList>
</comments>
</file>

<file path=xl/sharedStrings.xml><?xml version="1.0" encoding="utf-8"?>
<sst xmlns="http://schemas.openxmlformats.org/spreadsheetml/2006/main" count="48175" uniqueCount="2440">
  <si>
    <t>Country Coding</t>
  </si>
  <si>
    <t>Region</t>
  </si>
  <si>
    <t>District</t>
  </si>
  <si>
    <t>Community</t>
  </si>
  <si>
    <t>Area Type</t>
  </si>
  <si>
    <t>Technology</t>
  </si>
  <si>
    <t>Service Delivery Model</t>
  </si>
  <si>
    <t>Expenditure Type</t>
  </si>
  <si>
    <t>Year of Construction</t>
  </si>
  <si>
    <t>Number of units</t>
  </si>
  <si>
    <t>Cost component</t>
  </si>
  <si>
    <t>Infrastructure Status</t>
  </si>
  <si>
    <t>No. Yrs. OpEx Data</t>
  </si>
  <si>
    <t>CapEx</t>
  </si>
  <si>
    <t>Mozambique</t>
  </si>
  <si>
    <t>Rural</t>
  </si>
  <si>
    <t>OpEx</t>
  </si>
  <si>
    <t>CapManEx</t>
  </si>
  <si>
    <t>Comparing international currencies step by step</t>
  </si>
  <si>
    <t>Burkina Faso</t>
  </si>
  <si>
    <t>Ghana</t>
  </si>
  <si>
    <t>India</t>
  </si>
  <si>
    <t>Version 2011.03.13</t>
  </si>
  <si>
    <t>Source: http://databank.worldbank.org/ddp/home.do?Step=1&amp;id=4</t>
  </si>
  <si>
    <t>Step 1: bring your local currency to any given year by using the GDP inflators below</t>
  </si>
  <si>
    <t>Country Name</t>
  </si>
  <si>
    <t>Country Code</t>
  </si>
  <si>
    <t>Indicator Name</t>
  </si>
  <si>
    <t>Indicator Code</t>
  </si>
  <si>
    <t>Bangladesh</t>
  </si>
  <si>
    <t>BGD</t>
  </si>
  <si>
    <t>Inflation, GDP deflator (annual %)</t>
  </si>
  <si>
    <t>NY.GDP.DEFL.KD.ZG</t>
  </si>
  <si>
    <t>Bangladesh GDP Deflator multiplier to convert past costs to current (2008) prices</t>
  </si>
  <si>
    <t>BFA</t>
  </si>
  <si>
    <t>Burkina GDP Deflator multiplier to convert past costs to current (2009) prices</t>
  </si>
  <si>
    <t>Ethiopia</t>
  </si>
  <si>
    <t>ETH</t>
  </si>
  <si>
    <t>Ethiopia GDP Deflator multiplier to convert past costs to current (2008) prices</t>
  </si>
  <si>
    <t>Euro zone (NL)</t>
  </si>
  <si>
    <t>EUR</t>
  </si>
  <si>
    <t>GHA</t>
  </si>
  <si>
    <t>Ghana GDP Deflator multiplier to convert past costs to current (2009) prices</t>
  </si>
  <si>
    <t>IND</t>
  </si>
  <si>
    <t>India GDP Deflator multiplier to convert past costs to current (2009) prices</t>
  </si>
  <si>
    <t>Kenya</t>
  </si>
  <si>
    <t>KEN</t>
  </si>
  <si>
    <t>Kenya GDP Deflator multiplier to convert past costs to current (2008) prices</t>
  </si>
  <si>
    <t>MOZ</t>
  </si>
  <si>
    <t>Mozambique GDP Deflator multiplier to convert past costs to current (2009) prices</t>
  </si>
  <si>
    <t>South Africa</t>
  </si>
  <si>
    <t>ZAR</t>
  </si>
  <si>
    <t>South Africa GDP Deflator multiplier to convert past costs to current (2008) prices</t>
  </si>
  <si>
    <t>Uganda</t>
  </si>
  <si>
    <t>UGA</t>
  </si>
  <si>
    <t>Uganda GDP Deflator multiplier to convert past costs to current (2008) prices</t>
  </si>
  <si>
    <t>United Kingdom</t>
  </si>
  <si>
    <t>GBR</t>
  </si>
  <si>
    <t>United Kingdom GDP Deflator multiplier to convert past costs to current (2008) prices</t>
  </si>
  <si>
    <t>United States</t>
  </si>
  <si>
    <t>USA</t>
  </si>
  <si>
    <t>United States GDP Deflator multiplier to convert past costs to current (2008) prices</t>
  </si>
  <si>
    <t>Vietnam</t>
  </si>
  <si>
    <t>VNM</t>
  </si>
  <si>
    <t>Vietnam GDP Deflator multiplier to convert past costs to current (2008) prices</t>
  </si>
  <si>
    <t>Example to calculate O&amp;M costs in Ghana cedis from 2005 to 2008:</t>
  </si>
  <si>
    <t>O&amp;M in Ghana Cedis in 2005 =</t>
  </si>
  <si>
    <t>So the calculation is:</t>
  </si>
  <si>
    <t>40x2.90</t>
  </si>
  <si>
    <t>O&amp;M in Ghana Cedis in 2009 =</t>
  </si>
  <si>
    <t>Step 2a: Convert data from local currency units (LCU) in US$ using Purchasing Power Parity (PPP)</t>
  </si>
  <si>
    <t>PPP conversion factor, GDP (LCU per international $)</t>
  </si>
  <si>
    <t>PA.NUS.PPP</t>
  </si>
  <si>
    <t>Euro (NL)</t>
  </si>
  <si>
    <t>ZAF</t>
  </si>
  <si>
    <t>Example to calculate O&amp;M costs in Ghana cedis to US$ (using PPP) in 2009:</t>
  </si>
  <si>
    <t>O&amp;M in Ghana, USP (PPP) in 2009 =</t>
  </si>
  <si>
    <t>60/Y</t>
  </si>
  <si>
    <t>Y is the PPP conversion factor for 2009</t>
  </si>
  <si>
    <t xml:space="preserve"> (interesting, in PPP, the Ghana cedi is almost pegged to the dollar in terms of its value) </t>
  </si>
  <si>
    <t>O&amp;M in Ghana, USD (PPP) in 2009 =</t>
  </si>
  <si>
    <t>Step 2b: Convert data from local currency units (LCU) in US$ using nominal exchange rates</t>
  </si>
  <si>
    <t>Official exchange rate (LCU per US$, period average)</t>
  </si>
  <si>
    <t>PA.NUS.FCRF</t>
  </si>
  <si>
    <t>NLD</t>
  </si>
  <si>
    <t>Example to calculate O&amp;M costs in Ghana cedis to US$ (using nominal exchange rates) in 2008:</t>
  </si>
  <si>
    <t>data not yet available for 2009... Please use country annual reference exchange rate.</t>
  </si>
  <si>
    <t>O&amp;M in Ghana Cedis in 2008 =</t>
  </si>
  <si>
    <t>O&amp;M in Ghana, US$ in 2008 =</t>
  </si>
  <si>
    <t>Y is the nominal exchange rate for 2008</t>
  </si>
  <si>
    <t>USD</t>
  </si>
  <si>
    <t>Code Cost Component</t>
  </si>
  <si>
    <t>Water Facility</t>
  </si>
  <si>
    <t>Total</t>
  </si>
  <si>
    <t>Medium Piped System</t>
  </si>
  <si>
    <t>GHA-06-09-Pa-PS1</t>
  </si>
  <si>
    <t>na</t>
  </si>
  <si>
    <t>Pa</t>
  </si>
  <si>
    <t>PS1</t>
  </si>
  <si>
    <t>BD</t>
  </si>
  <si>
    <t>GHA-06-09-Pa-PS3</t>
  </si>
  <si>
    <t>PS3</t>
  </si>
  <si>
    <t>GHA-06-09-Pa-PS4</t>
  </si>
  <si>
    <t>PS4</t>
  </si>
  <si>
    <t>GHA-06-09-Ab-PS1</t>
  </si>
  <si>
    <t>Ab</t>
  </si>
  <si>
    <t>GHA-08-03-Gz-PS3</t>
  </si>
  <si>
    <t>Gz</t>
  </si>
  <si>
    <t>EGD</t>
  </si>
  <si>
    <t>GHA-08-03-Gz-PS1</t>
  </si>
  <si>
    <t>GHA-08-03-Gz-PS2</t>
  </si>
  <si>
    <t>PS2</t>
  </si>
  <si>
    <t>GHA-08-03-Gz-PS4</t>
  </si>
  <si>
    <t>GHA-08-03-Kg-PS1</t>
  </si>
  <si>
    <t>Kg</t>
  </si>
  <si>
    <t>GHA-08-03-Kg-PS2</t>
  </si>
  <si>
    <t>GHA-08-03-Nk-PS1</t>
  </si>
  <si>
    <t>Nk</t>
  </si>
  <si>
    <t>GHA-08-03-Lf-PS1</t>
  </si>
  <si>
    <t>Lf</t>
  </si>
  <si>
    <t>GHA-08-03-Kp-PS1</t>
  </si>
  <si>
    <t>Kp</t>
  </si>
  <si>
    <t>GHA-08-03-Kb-PS1</t>
  </si>
  <si>
    <t>Kb</t>
  </si>
  <si>
    <t>GHA-08-03-Kb-PS2</t>
  </si>
  <si>
    <t>GHA-08-03-Kb-PS3</t>
  </si>
  <si>
    <t>GHA-08-03-Kb-PS4</t>
  </si>
  <si>
    <t>GHA-08-03-Kb-PS5</t>
  </si>
  <si>
    <t>PS5</t>
  </si>
  <si>
    <t>GHA-04-03-Dk-PS1</t>
  </si>
  <si>
    <t>Dk</t>
  </si>
  <si>
    <t>KSD</t>
  </si>
  <si>
    <t>GHA-04-03-Dk-PS2</t>
  </si>
  <si>
    <t>GHA-04-03-Dk-PS3</t>
  </si>
  <si>
    <t>GHA-04-03-Dk-PS4</t>
  </si>
  <si>
    <t>GHA-08-03-Jy-PS1</t>
  </si>
  <si>
    <t>Jy</t>
  </si>
  <si>
    <t>GHA-08-03-Jy-PS2</t>
  </si>
  <si>
    <t>GHA-08-03-Jy-PS3</t>
  </si>
  <si>
    <t>GHA-08-03-Kn-PS1</t>
  </si>
  <si>
    <t>Kn</t>
  </si>
  <si>
    <t>GHA-04-03-Am-PS3</t>
  </si>
  <si>
    <t>Am</t>
  </si>
  <si>
    <t>GHA-06-09-Nt-PS1</t>
  </si>
  <si>
    <t>Nt</t>
  </si>
  <si>
    <t>GHA-06-09-Nt-PS2</t>
  </si>
  <si>
    <t>GHA-06-09-Ya-PS1</t>
  </si>
  <si>
    <t>Ya</t>
  </si>
  <si>
    <t>GHA-06-09-Ya-PS2</t>
  </si>
  <si>
    <t>GHA-06-09-Ya-PS3</t>
  </si>
  <si>
    <t>GHA-06-09-Ya-PS4</t>
  </si>
  <si>
    <t>GHA-06-09-Be-PS1</t>
  </si>
  <si>
    <t>Be</t>
  </si>
  <si>
    <t>GHA-06-09-Be-PS2</t>
  </si>
  <si>
    <t>GHA-06-09-Ed-PS1</t>
  </si>
  <si>
    <t>Ed</t>
  </si>
  <si>
    <t>GHA-06-09-Ed-PS2</t>
  </si>
  <si>
    <t>GHA-06-09-Ed-PS3</t>
  </si>
  <si>
    <t>GHA-06-09-Pe-PS1</t>
  </si>
  <si>
    <t>Pe</t>
  </si>
  <si>
    <t>GHA-06-09-Pe-PS2</t>
  </si>
  <si>
    <t>GHA-06-09-Pe-PS3</t>
  </si>
  <si>
    <t>GHA-06-09-Pe-PS4</t>
  </si>
  <si>
    <t>GHA-06-09-Dd-PS1</t>
  </si>
  <si>
    <t>Dd</t>
  </si>
  <si>
    <t>GHA-06-09-Dd-PS2</t>
  </si>
  <si>
    <t>GHA-06-09-Dd-PS3</t>
  </si>
  <si>
    <t>GHA-06-09-Dd-PS4</t>
  </si>
  <si>
    <t>GHA-06-09-Ad-PS1</t>
  </si>
  <si>
    <t>Ad</t>
  </si>
  <si>
    <t>GHA-06-09-Ad-PS2</t>
  </si>
  <si>
    <t>GHA-06-09-Kk-PS1</t>
  </si>
  <si>
    <t>Kk</t>
  </si>
  <si>
    <t>GHA-06-09-Kk-PS2</t>
  </si>
  <si>
    <t>GHA-08-03-Jk-PS1</t>
  </si>
  <si>
    <t>Jk</t>
  </si>
  <si>
    <t xml:space="preserve">PS1 </t>
  </si>
  <si>
    <t>GHA-08-03-Au-PS1</t>
  </si>
  <si>
    <t>Au</t>
  </si>
  <si>
    <t>GHA-08-03-Au-PS2</t>
  </si>
  <si>
    <t>GHA-08-03-Au-PS3</t>
  </si>
  <si>
    <t>GHA-08-03-Au-PS4</t>
  </si>
  <si>
    <t>GHA-08-03-Nm-PS1</t>
  </si>
  <si>
    <t>Nm</t>
  </si>
  <si>
    <t>GHA-08-03-Me-PS1</t>
  </si>
  <si>
    <t>Me</t>
  </si>
  <si>
    <t>GHA-08-03-Bj-PS1</t>
  </si>
  <si>
    <t>Bj</t>
  </si>
  <si>
    <t>GHA-08-03-Kt-PS1</t>
  </si>
  <si>
    <t>Kt</t>
  </si>
  <si>
    <t>GHA-04-03-Zm-PS1</t>
  </si>
  <si>
    <t>Zm</t>
  </si>
  <si>
    <t>GHA-04-03-Zm-PS2</t>
  </si>
  <si>
    <t>GHA-04-03-Zm-PS3</t>
  </si>
  <si>
    <t>GHA-04-03-Zm-PS4</t>
  </si>
  <si>
    <t>GHA-04-03-Ku-PS1</t>
  </si>
  <si>
    <t>Ku</t>
  </si>
  <si>
    <t>GHA-04-03-Ku-PS2</t>
  </si>
  <si>
    <t>GHA-04-03-Ku-PS3</t>
  </si>
  <si>
    <t>GHA-06-09-Ks-ST1</t>
  </si>
  <si>
    <t>Ks</t>
  </si>
  <si>
    <t>ST1</t>
  </si>
  <si>
    <t>Small town</t>
  </si>
  <si>
    <t>GHA-06- -Bo-ST1</t>
  </si>
  <si>
    <t>Bo</t>
  </si>
  <si>
    <t>GHA-06- - At-ST1</t>
  </si>
  <si>
    <t>At</t>
  </si>
  <si>
    <t>GHA-06- - Bp-ST1</t>
  </si>
  <si>
    <t>Bp</t>
  </si>
  <si>
    <t>GHA-06- - On-ST1</t>
  </si>
  <si>
    <t>On</t>
  </si>
  <si>
    <t>GHA-06- -Ka -ST1</t>
  </si>
  <si>
    <t>Ka</t>
  </si>
  <si>
    <t>GHA-06- -Ju-ST1</t>
  </si>
  <si>
    <t>Ju</t>
  </si>
  <si>
    <t>GHA-06- -Fo-ST1</t>
  </si>
  <si>
    <t>Fo</t>
  </si>
  <si>
    <t>GHA-06- -Da-ST1</t>
  </si>
  <si>
    <t>Da</t>
  </si>
  <si>
    <t>GHA-06- -An-ST1</t>
  </si>
  <si>
    <t>An</t>
  </si>
  <si>
    <t>GHA-06- - Yo-ST1</t>
  </si>
  <si>
    <t>Yo</t>
  </si>
  <si>
    <t>GHA-06- -Ah-ST1</t>
  </si>
  <si>
    <t>Ah</t>
  </si>
  <si>
    <t>GHA-06- -Na-ST1</t>
  </si>
  <si>
    <t>Na</t>
  </si>
  <si>
    <t>GHA-06- -Hi-ST1</t>
  </si>
  <si>
    <t>Hi</t>
  </si>
  <si>
    <t>GHA-06- -Kf -ST1</t>
  </si>
  <si>
    <t>Kf</t>
  </si>
  <si>
    <t>GHA-06- -Aa-ST1</t>
  </si>
  <si>
    <t>Aa</t>
  </si>
  <si>
    <t>GHA-06- -Pp-ST1</t>
  </si>
  <si>
    <t>Pp</t>
  </si>
  <si>
    <t>GHA-02- -Ar-ST1</t>
  </si>
  <si>
    <t>Ar</t>
  </si>
  <si>
    <t>GHA-02- - Ao-ST1</t>
  </si>
  <si>
    <t>Ao</t>
  </si>
  <si>
    <t>GHA-02- -Tm-ST1</t>
  </si>
  <si>
    <t>Tm</t>
  </si>
  <si>
    <t>GHA-02- -An-ST1</t>
  </si>
  <si>
    <t>GHA-02- -Ap-ST1</t>
  </si>
  <si>
    <t>Ap</t>
  </si>
  <si>
    <t>GHA-02- -Dn-ST1</t>
  </si>
  <si>
    <t>Dn</t>
  </si>
  <si>
    <t>GHA-02- -Tn-ST1</t>
  </si>
  <si>
    <t>Tn</t>
  </si>
  <si>
    <t>GHA-02- -Aa-ST1</t>
  </si>
  <si>
    <t>GHA-02- -Gy-ST1</t>
  </si>
  <si>
    <t>Gy</t>
  </si>
  <si>
    <t>GHA-02- -Fs-ST1</t>
  </si>
  <si>
    <t>Fs</t>
  </si>
  <si>
    <t>GHA-02- -Gm-ST1</t>
  </si>
  <si>
    <t>Gm</t>
  </si>
  <si>
    <t>GHA-02- -Fk-ST1</t>
  </si>
  <si>
    <t>Fk</t>
  </si>
  <si>
    <t>GHA-03- -Oy-ST1</t>
  </si>
  <si>
    <t>Oy</t>
  </si>
  <si>
    <t>GHA-03- -Ai-ST1</t>
  </si>
  <si>
    <t>Ai</t>
  </si>
  <si>
    <t>GHA-03- -Pg-ST1</t>
  </si>
  <si>
    <t>Pg</t>
  </si>
  <si>
    <t>GHA-03- -As-ST1</t>
  </si>
  <si>
    <t>As</t>
  </si>
  <si>
    <t>GHA-03- -At-ST1</t>
  </si>
  <si>
    <t>GHA-03- -Nw-ST1</t>
  </si>
  <si>
    <t>Nw</t>
  </si>
  <si>
    <t>GHA-04- -Kw-ST1</t>
  </si>
  <si>
    <t>Kw</t>
  </si>
  <si>
    <t>GHA-04- -Cb-ST1</t>
  </si>
  <si>
    <t>Cb</t>
  </si>
  <si>
    <t>GHA-04- -Da-ST1</t>
  </si>
  <si>
    <t>GHA-04- -Av-ST1</t>
  </si>
  <si>
    <t>Av</t>
  </si>
  <si>
    <t>GHA-04- -Os-ST1</t>
  </si>
  <si>
    <t>Os</t>
  </si>
  <si>
    <t>GHA-04- -Wu-ST1</t>
  </si>
  <si>
    <t>Wu</t>
  </si>
  <si>
    <t>GHA-04- -Vg-ST1</t>
  </si>
  <si>
    <t>Vg</t>
  </si>
  <si>
    <t>GHA-04- -Ki-ST1</t>
  </si>
  <si>
    <t>Ki</t>
  </si>
  <si>
    <t>GHA-04- -Kr-ST1</t>
  </si>
  <si>
    <t>Kr</t>
  </si>
  <si>
    <t>GHA-04- -Ao-ST1</t>
  </si>
  <si>
    <t>GHA-04- -Ch-ST1</t>
  </si>
  <si>
    <t>Ch</t>
  </si>
  <si>
    <t>GHA-04- -Ny-ST1</t>
  </si>
  <si>
    <t>Ny</t>
  </si>
  <si>
    <t>GHA-04- -Bo-ST1</t>
  </si>
  <si>
    <t>GHA-04- -Ts-ST1</t>
  </si>
  <si>
    <t>Ts</t>
  </si>
  <si>
    <t>GHA-04- -Kd-ST1</t>
  </si>
  <si>
    <t>Km</t>
  </si>
  <si>
    <t>GHA-08- -Bu-ST1</t>
  </si>
  <si>
    <t>Bu</t>
  </si>
  <si>
    <t>GHA-08- -Lg-ST1</t>
  </si>
  <si>
    <t>Lg</t>
  </si>
  <si>
    <t>GHA-08- -Mr-ST1</t>
  </si>
  <si>
    <t>Mr</t>
  </si>
  <si>
    <t>GHA-08- -Kj-ST1</t>
  </si>
  <si>
    <t>Kj</t>
  </si>
  <si>
    <t>GHA-08- -By-ST1</t>
  </si>
  <si>
    <t>By</t>
  </si>
  <si>
    <t>GHA-08- -Bk-ST1</t>
  </si>
  <si>
    <t>Bk</t>
  </si>
  <si>
    <t>GHA-08- -Di-ST1</t>
  </si>
  <si>
    <t>Di</t>
  </si>
  <si>
    <t>GHA-08- -Nn-ST1</t>
  </si>
  <si>
    <t>Nn</t>
  </si>
  <si>
    <t>GHA-08- -Sw-ST1</t>
  </si>
  <si>
    <t>Sw</t>
  </si>
  <si>
    <t>GHA-08- -Kd-ST1</t>
  </si>
  <si>
    <t>Kd</t>
  </si>
  <si>
    <t>GHA-08- -Gq-ST1</t>
  </si>
  <si>
    <t>Gq</t>
  </si>
  <si>
    <t>GHA-08- -Yg-ST1</t>
  </si>
  <si>
    <t>Yg</t>
  </si>
  <si>
    <t>GHA-08- -Bi-ST1</t>
  </si>
  <si>
    <t>Bi</t>
  </si>
  <si>
    <t>GHA-06-09-Ed-PS4</t>
  </si>
  <si>
    <t>GHA-04- -Zm-PS1</t>
  </si>
  <si>
    <t>GHA-04- -Zm-PS2</t>
  </si>
  <si>
    <t>GHA-04- -Zm-PS3</t>
  </si>
  <si>
    <t>GHA-04- -Zm-PS4</t>
  </si>
  <si>
    <t>GHA-04- -Ku-PS1</t>
  </si>
  <si>
    <t>GHA-04- -Ku-PS2</t>
  </si>
  <si>
    <t>GHA-04- -Ku-PS3</t>
  </si>
  <si>
    <t>Small Town</t>
  </si>
  <si>
    <t>GHA-04-03-Ka-ST1</t>
  </si>
  <si>
    <t>GHA-08- -Kp-ST1</t>
  </si>
  <si>
    <t>GHA-06- -Kw -ST1</t>
  </si>
  <si>
    <t>GHA-04-03-Kw-ST1</t>
  </si>
  <si>
    <t>Abono</t>
  </si>
  <si>
    <t>Adwafo</t>
  </si>
  <si>
    <t>Behenase</t>
  </si>
  <si>
    <t>Dedesua</t>
  </si>
  <si>
    <t>Edwenase</t>
  </si>
  <si>
    <t>Nkwanta</t>
  </si>
  <si>
    <t>Old Kokobriko</t>
  </si>
  <si>
    <t>Pease</t>
  </si>
  <si>
    <t>Petriensa</t>
  </si>
  <si>
    <t>Yaase</t>
  </si>
  <si>
    <t>Adamupe</t>
  </si>
  <si>
    <t>Bunjai</t>
  </si>
  <si>
    <t>Grushie Zongo</t>
  </si>
  <si>
    <t>Jillo Yipalla</t>
  </si>
  <si>
    <t>Kafaba No 2</t>
  </si>
  <si>
    <t>Kakoshie Gonja</t>
  </si>
  <si>
    <t>Kito</t>
  </si>
  <si>
    <t>Kpembe</t>
  </si>
  <si>
    <t>Kpolo</t>
  </si>
  <si>
    <t>Lafamado</t>
  </si>
  <si>
    <t>Mireche</t>
  </si>
  <si>
    <t>New Makango</t>
  </si>
  <si>
    <t>Nikata</t>
  </si>
  <si>
    <t>Amedzikope</t>
  </si>
  <si>
    <t>Dodorkope</t>
  </si>
  <si>
    <t>Kpoglu</t>
  </si>
  <si>
    <t>Ziome</t>
  </si>
  <si>
    <t>Boanim</t>
  </si>
  <si>
    <t>Atwedie</t>
  </si>
  <si>
    <t>Bompata</t>
  </si>
  <si>
    <t>Onwe</t>
  </si>
  <si>
    <t>Kwaso</t>
  </si>
  <si>
    <t>Juabeng</t>
  </si>
  <si>
    <t>Fomena</t>
  </si>
  <si>
    <t>Dampong</t>
  </si>
  <si>
    <t>Ankase/Ejuratia/Mpobi</t>
  </si>
  <si>
    <t>Yonso</t>
  </si>
  <si>
    <t>Apaah</t>
  </si>
  <si>
    <t>Naama</t>
  </si>
  <si>
    <t>Hiawoanwu</t>
  </si>
  <si>
    <t>Kofiase</t>
  </si>
  <si>
    <t>Aframso No 3</t>
  </si>
  <si>
    <t>Pepease</t>
  </si>
  <si>
    <t>Assin Breku</t>
  </si>
  <si>
    <t>Akonfode</t>
  </si>
  <si>
    <t>Twifo Mampong</t>
  </si>
  <si>
    <t>Assin Praso</t>
  </si>
  <si>
    <t>Denkyira Nkotomso</t>
  </si>
  <si>
    <t>Twifo Nwamaso</t>
  </si>
  <si>
    <t>Gyeikrodua</t>
  </si>
  <si>
    <t>Fosuansa</t>
  </si>
  <si>
    <t>Gyambra</t>
  </si>
  <si>
    <t>Fanti Nyankomase</t>
  </si>
  <si>
    <t>Oyibi</t>
  </si>
  <si>
    <t>Abokobi</t>
  </si>
  <si>
    <t>Pantang</t>
  </si>
  <si>
    <t>Ashalaja</t>
  </si>
  <si>
    <t xml:space="preserve">New Kweiman </t>
  </si>
  <si>
    <t>Busunu</t>
  </si>
  <si>
    <t>Langbinsi</t>
  </si>
  <si>
    <t>Mankarigu</t>
  </si>
  <si>
    <t>Katijeli</t>
  </si>
  <si>
    <t>Buya</t>
  </si>
  <si>
    <t>Bakamba</t>
  </si>
  <si>
    <t>Diare</t>
  </si>
  <si>
    <t>Nanton</t>
  </si>
  <si>
    <t>Sawla</t>
  </si>
  <si>
    <t>Gulpi Quarters</t>
  </si>
  <si>
    <t>Yoggu</t>
  </si>
  <si>
    <t>Buipe</t>
  </si>
  <si>
    <t xml:space="preserve">Ketu Wego (Nogokpo) </t>
  </si>
  <si>
    <t>Coastal Belt (Agavedi)</t>
  </si>
  <si>
    <t>Abolove/Nolopi</t>
  </si>
  <si>
    <t>Osramani</t>
  </si>
  <si>
    <t>Wusuta</t>
  </si>
  <si>
    <t>VE GHAD</t>
  </si>
  <si>
    <t>Kpando Fesi</t>
  </si>
  <si>
    <t>Kpando Torkor</t>
  </si>
  <si>
    <t>Chenderi</t>
  </si>
  <si>
    <t>Nkonya Ntumda</t>
  </si>
  <si>
    <t>Tsiame</t>
  </si>
  <si>
    <t>Kpasa-Damanko</t>
  </si>
  <si>
    <t>Kuntenase</t>
  </si>
  <si>
    <t>Jankpariba</t>
  </si>
  <si>
    <t>Number of Contracts</t>
  </si>
  <si>
    <t>Number of Units</t>
  </si>
  <si>
    <t>Mean</t>
  </si>
  <si>
    <t>Median</t>
  </si>
  <si>
    <t>25th</t>
  </si>
  <si>
    <t>75</t>
  </si>
  <si>
    <t>Drilling and construction including platforms</t>
  </si>
  <si>
    <t>Hydrogeological studies and supervision</t>
  </si>
  <si>
    <t>Handpump</t>
  </si>
  <si>
    <t>Handpump Installation</t>
  </si>
  <si>
    <t>Indian Mk II</t>
  </si>
  <si>
    <t>Nira</t>
  </si>
  <si>
    <t>AfriDev</t>
  </si>
  <si>
    <t>Afridev</t>
  </si>
  <si>
    <t>Original Year</t>
  </si>
  <si>
    <t>Total plus borehole installation</t>
  </si>
  <si>
    <t>Type of Handpump</t>
  </si>
  <si>
    <t>Afridev revision IV</t>
  </si>
  <si>
    <t>Modified Indian MK II</t>
  </si>
  <si>
    <t>Bosomtwe</t>
  </si>
  <si>
    <t>East Gonja</t>
  </si>
  <si>
    <t>Ashanti</t>
  </si>
  <si>
    <t>CWSA expDS</t>
  </si>
  <si>
    <t>DWST expDS</t>
  </si>
  <si>
    <t>Data to be added</t>
  </si>
  <si>
    <t>Average</t>
  </si>
  <si>
    <t>Districts</t>
  </si>
  <si>
    <t>Ketu South</t>
  </si>
  <si>
    <t>District Code</t>
  </si>
  <si>
    <t>Cost (cedis 2009)</t>
  </si>
  <si>
    <t xml:space="preserve">Borehole drilling </t>
  </si>
  <si>
    <t>Borehole lining and installation</t>
  </si>
  <si>
    <t>Cleaning, dev't and testing  GHc</t>
  </si>
  <si>
    <t>Mobilisation to drilling sites</t>
  </si>
  <si>
    <t xml:space="preserve">General items </t>
  </si>
  <si>
    <t xml:space="preserve">Handpump base pads  </t>
  </si>
  <si>
    <t>CR</t>
  </si>
  <si>
    <t>GR Accra</t>
  </si>
  <si>
    <t>Drilling Only</t>
  </si>
  <si>
    <t>Community name</t>
  </si>
  <si>
    <t>Government Expenditure</t>
  </si>
  <si>
    <t>Community Population</t>
  </si>
  <si>
    <t>Large Piped System</t>
  </si>
  <si>
    <t>Small Piped System</t>
  </si>
  <si>
    <t>Ground Water</t>
  </si>
  <si>
    <t>Surface Water</t>
  </si>
  <si>
    <t>Euro GDP Deflator multiplier to convert past costs to current (2010) prices</t>
  </si>
  <si>
    <t>Yes</t>
  </si>
  <si>
    <t>Data Source</t>
  </si>
  <si>
    <t>WASHCost data sample</t>
  </si>
  <si>
    <t>Other source</t>
  </si>
  <si>
    <t>Piped scheme</t>
  </si>
  <si>
    <t>Point source</t>
  </si>
  <si>
    <t>Kpandai</t>
  </si>
  <si>
    <t xml:space="preserve">Northern </t>
  </si>
  <si>
    <t>Volta</t>
  </si>
  <si>
    <t>Found expenditure</t>
  </si>
  <si>
    <t>Borehole and handpump</t>
  </si>
  <si>
    <t>No</t>
  </si>
  <si>
    <t>Number of people served (observed)</t>
  </si>
  <si>
    <t>Number of people served (design)</t>
  </si>
  <si>
    <t>Found current Cost  (Local Currency 2010)</t>
  </si>
  <si>
    <t>Assumed current cost  (Local Currency 2010)</t>
  </si>
  <si>
    <t>Assumed current cost  (US $ 2010)</t>
  </si>
  <si>
    <t>Assumed current cost per water Facility (US $ 2010)</t>
  </si>
  <si>
    <t>Assumed current cost per year (Local Currency 2010)</t>
  </si>
  <si>
    <t>Assumed current cost per year (US $ 2010)</t>
  </si>
  <si>
    <t>Age</t>
  </si>
  <si>
    <t>Cost (Ghana Cedis 2010)</t>
  </si>
  <si>
    <t>Normative lifespan of components</t>
  </si>
  <si>
    <t>Number of reliable point sources</t>
  </si>
  <si>
    <t>Total number of point sources</t>
  </si>
  <si>
    <t>Multi-village scheme</t>
  </si>
  <si>
    <t>Single village scheme</t>
  </si>
  <si>
    <t>Type of piped source</t>
  </si>
  <si>
    <t>Code</t>
  </si>
  <si>
    <t>Level 1: Type of information</t>
  </si>
  <si>
    <t>Level 2: Column information</t>
  </si>
  <si>
    <t>Level 3: Unit</t>
  </si>
  <si>
    <t>Level 4: Code</t>
  </si>
  <si>
    <t>Level 5: Column heading</t>
  </si>
  <si>
    <t>Community abbreviation</t>
  </si>
  <si>
    <t>Purpose of expenditure (broad)</t>
  </si>
  <si>
    <t>Purpose of expenditure (detailed)</t>
  </si>
  <si>
    <t>Context1</t>
  </si>
  <si>
    <t>Context2</t>
  </si>
  <si>
    <t>Context3</t>
  </si>
  <si>
    <t>Context4</t>
  </si>
  <si>
    <t>Context5</t>
  </si>
  <si>
    <t>Context6</t>
  </si>
  <si>
    <t>Context7</t>
  </si>
  <si>
    <t>Context8</t>
  </si>
  <si>
    <t>WaterSupplyDetails1</t>
  </si>
  <si>
    <t>WaterSupplyDetails2</t>
  </si>
  <si>
    <t>WaterSupplyDetails3</t>
  </si>
  <si>
    <t>WaterSupplyDetails4</t>
  </si>
  <si>
    <t>WaterSupplyDetails5</t>
  </si>
  <si>
    <t>Component detail 1</t>
  </si>
  <si>
    <t>Component detail 2</t>
  </si>
  <si>
    <t>CostComponent1</t>
  </si>
  <si>
    <t>CostComponent2</t>
  </si>
  <si>
    <t>ExpenditureDetails1</t>
  </si>
  <si>
    <t>ExpenditureDetails2</t>
  </si>
  <si>
    <t>Year used for calculation (assumed values in red)</t>
  </si>
  <si>
    <t>1=functioning, 2=non-functioning</t>
  </si>
  <si>
    <t>Calculation1</t>
  </si>
  <si>
    <t>Calculation2</t>
  </si>
  <si>
    <t>Calculation3</t>
  </si>
  <si>
    <t>Calculation4</t>
  </si>
  <si>
    <t>Calculation5</t>
  </si>
  <si>
    <t>Calculation6</t>
  </si>
  <si>
    <t>Calculation7</t>
  </si>
  <si>
    <t>ExpenditureDetails3</t>
  </si>
  <si>
    <t>ExpenditureDetails4</t>
  </si>
  <si>
    <t>ExpenditureDetails5</t>
  </si>
  <si>
    <t>AssumedValue1</t>
  </si>
  <si>
    <t>AssumedValue2</t>
  </si>
  <si>
    <t>WaterSupplyDetails6</t>
  </si>
  <si>
    <t>Service level information available</t>
  </si>
  <si>
    <t>Water source</t>
  </si>
  <si>
    <t>Text</t>
  </si>
  <si>
    <t>Year</t>
  </si>
  <si>
    <t>Numerical</t>
  </si>
  <si>
    <t>Context</t>
  </si>
  <si>
    <t>Water supply details</t>
  </si>
  <si>
    <t>Component detail</t>
  </si>
  <si>
    <t>Expenditure details</t>
  </si>
  <si>
    <t>Assumed value</t>
  </si>
  <si>
    <t>Calculation</t>
  </si>
  <si>
    <t>Validation</t>
  </si>
  <si>
    <t>ExpenditureSource1</t>
  </si>
  <si>
    <t>Source of expenditure</t>
  </si>
  <si>
    <t>Date</t>
  </si>
  <si>
    <t>August 2011</t>
  </si>
  <si>
    <t>Contents</t>
  </si>
  <si>
    <t>Definition</t>
  </si>
  <si>
    <t>Currency Conversion</t>
  </si>
  <si>
    <t>Reference Sheet for Currency Conversions</t>
  </si>
  <si>
    <t>Data Input and Calculation Framework</t>
  </si>
  <si>
    <t>Data Reference Sheet</t>
  </si>
  <si>
    <t>Reference sheet for Data Calculations</t>
  </si>
  <si>
    <t>Contextual information</t>
  </si>
  <si>
    <t>Unique code</t>
  </si>
  <si>
    <t>String</t>
  </si>
  <si>
    <t>Community code</t>
  </si>
  <si>
    <t>Population of service area</t>
  </si>
  <si>
    <t>Household code</t>
  </si>
  <si>
    <t>No. Of people</t>
  </si>
  <si>
    <t>Household poverty classification</t>
  </si>
  <si>
    <t>Context9</t>
  </si>
  <si>
    <t>Context10</t>
  </si>
  <si>
    <t>What type of formal system is used</t>
  </si>
  <si>
    <t>Context11</t>
  </si>
  <si>
    <t>Type of source used</t>
  </si>
  <si>
    <t>Context12</t>
  </si>
  <si>
    <t>Reasons for non use</t>
  </si>
  <si>
    <t>Context13</t>
  </si>
  <si>
    <t>Water quantity service indicators</t>
  </si>
  <si>
    <t>Total water quantity lpcd (from formal sources)</t>
  </si>
  <si>
    <t>Liters</t>
  </si>
  <si>
    <t>WQuantity_Tot</t>
  </si>
  <si>
    <t>Water quality service indicators</t>
  </si>
  <si>
    <t>User perception acceptable/not acceptable</t>
  </si>
  <si>
    <t>Wqual_1</t>
  </si>
  <si>
    <t>Water Quality Testing  (no testing, at least once for ground water and annually for surface water , recurrent)</t>
  </si>
  <si>
    <t>Wqual_2</t>
  </si>
  <si>
    <t>Quality testing acceptable/not acceptable</t>
  </si>
  <si>
    <t>Wqual_3</t>
  </si>
  <si>
    <t>Water accessibility service indicators</t>
  </si>
  <si>
    <t>Water in the compound available/not available</t>
  </si>
  <si>
    <t>Waccess_1</t>
  </si>
  <si>
    <t>Distance to formal source straight line</t>
  </si>
  <si>
    <t>Meters</t>
  </si>
  <si>
    <t>Waccess_2</t>
  </si>
  <si>
    <t>Service level indicator accessibility - Excludes crowding</t>
  </si>
  <si>
    <t>Waccess_3</t>
  </si>
  <si>
    <t>Pop Observed</t>
  </si>
  <si>
    <t>No. of people</t>
  </si>
  <si>
    <t>Waccess_4</t>
  </si>
  <si>
    <t>Pop Design (country norm)</t>
  </si>
  <si>
    <t>Waccess_5</t>
  </si>
  <si>
    <t>Functioning water points in the community</t>
  </si>
  <si>
    <t>Numeric</t>
  </si>
  <si>
    <t>Waccess_6</t>
  </si>
  <si>
    <t>Observed population per functioning water points</t>
  </si>
  <si>
    <t>Waccess_7</t>
  </si>
  <si>
    <t>Are the water sources crowded</t>
  </si>
  <si>
    <t>Waccess_8</t>
  </si>
  <si>
    <t>Reliability service indicator</t>
  </si>
  <si>
    <t>Wreliab_1</t>
  </si>
  <si>
    <t>Final service level: Quantity</t>
  </si>
  <si>
    <t>Wquantity</t>
  </si>
  <si>
    <t>Final service level: Quality</t>
  </si>
  <si>
    <t>WQuality</t>
  </si>
  <si>
    <t>Final service level: Accessibility</t>
  </si>
  <si>
    <t>Waccessibilitytot</t>
  </si>
  <si>
    <t>Final service level: Reliability</t>
  </si>
  <si>
    <t>Wreliability</t>
  </si>
  <si>
    <t>Combined service level</t>
  </si>
  <si>
    <t>CombService</t>
  </si>
  <si>
    <t>Data complete/incomplete</t>
  </si>
  <si>
    <t>GHA-08-GzHH1</t>
  </si>
  <si>
    <t>Water point source</t>
  </si>
  <si>
    <t>No data</t>
  </si>
  <si>
    <t>hh1</t>
  </si>
  <si>
    <t>BH and HP</t>
  </si>
  <si>
    <t>Not applicable</t>
  </si>
  <si>
    <t>Acceptable</t>
  </si>
  <si>
    <t>One-off testing</t>
  </si>
  <si>
    <t>Not available</t>
  </si>
  <si>
    <t>No service</t>
  </si>
  <si>
    <t>crowded</t>
  </si>
  <si>
    <t>Works all the time</t>
  </si>
  <si>
    <t>Sub-standard</t>
  </si>
  <si>
    <t>Basic</t>
  </si>
  <si>
    <t>No Service</t>
  </si>
  <si>
    <t>High</t>
  </si>
  <si>
    <t>complete</t>
  </si>
  <si>
    <t>GHA-08-GzHH2</t>
  </si>
  <si>
    <t>hh2</t>
  </si>
  <si>
    <t>GHA-08-GzHH3</t>
  </si>
  <si>
    <t>hh3</t>
  </si>
  <si>
    <t>Intermediate</t>
  </si>
  <si>
    <t>GHA-08-GzHH4</t>
  </si>
  <si>
    <t>hh4</t>
  </si>
  <si>
    <t>GHA-08-GzHH5</t>
  </si>
  <si>
    <t>hh5</t>
  </si>
  <si>
    <t>GHA-08-GzHH6</t>
  </si>
  <si>
    <t>hh6</t>
  </si>
  <si>
    <t>GHA-08-GzHH7</t>
  </si>
  <si>
    <t>hh7</t>
  </si>
  <si>
    <t>GHA-08-GzHH8</t>
  </si>
  <si>
    <t>hh8</t>
  </si>
  <si>
    <t>GHA-08-GzHH9</t>
  </si>
  <si>
    <t>hh9</t>
  </si>
  <si>
    <t>GHA-08-GzHH10</t>
  </si>
  <si>
    <t>hh10</t>
  </si>
  <si>
    <t>GHA-08-NmHH1</t>
  </si>
  <si>
    <t>Sub-Standard</t>
  </si>
  <si>
    <t>GHA-08-NmHH2</t>
  </si>
  <si>
    <t>GHA-08-NmHH3</t>
  </si>
  <si>
    <t>GHA-08-NmHH4</t>
  </si>
  <si>
    <t>GHA-08-NmHH5</t>
  </si>
  <si>
    <t>GHA-08-NmHH6</t>
  </si>
  <si>
    <t>GHA-08-NmHH7</t>
  </si>
  <si>
    <t>GHA-08-NmHH8</t>
  </si>
  <si>
    <t>GHA-08-NmHH9</t>
  </si>
  <si>
    <t>GHA-08-NmHH10</t>
  </si>
  <si>
    <t>GHA-08-MeHH1</t>
  </si>
  <si>
    <t>Completely broken down</t>
  </si>
  <si>
    <t>GHA-08-MeHH2</t>
  </si>
  <si>
    <t>GHA-08-MeHH3</t>
  </si>
  <si>
    <t>GHA-08-MeHH4</t>
  </si>
  <si>
    <t>GHA-08-MeHH5</t>
  </si>
  <si>
    <t>GHA-08-MeHH6</t>
  </si>
  <si>
    <t>GHA-08-MeHH7</t>
  </si>
  <si>
    <t>GHA-08-MeHH8</t>
  </si>
  <si>
    <t>GHA-08-MeHH9</t>
  </si>
  <si>
    <t>GHA-08-MeHH10</t>
  </si>
  <si>
    <t>GHA-08-KbHH1</t>
  </si>
  <si>
    <t>GHA-08-KbHH2</t>
  </si>
  <si>
    <t>GHA-08-KbHH3</t>
  </si>
  <si>
    <t>GHA-08-KbHH4</t>
  </si>
  <si>
    <t>GHA-08-KbHH5</t>
  </si>
  <si>
    <t>GHA-08-KbHH6</t>
  </si>
  <si>
    <t>GHA-08-KbHH7</t>
  </si>
  <si>
    <t>GHA-08-KbHH8</t>
  </si>
  <si>
    <t>GHA-08-KbHH9</t>
  </si>
  <si>
    <t>GHA-08-KbHH10</t>
  </si>
  <si>
    <t>GHA-08-NkHH1</t>
  </si>
  <si>
    <t>GHA-08-NkHH2</t>
  </si>
  <si>
    <t>GHA-08-NkHH3</t>
  </si>
  <si>
    <t>GHA-08-NkHH4</t>
  </si>
  <si>
    <t>GHA-08-NkHH5</t>
  </si>
  <si>
    <t>GHA-08-NkHH6</t>
  </si>
  <si>
    <t>GHA-08-NkHH7</t>
  </si>
  <si>
    <t>GHA-08-NkHH8</t>
  </si>
  <si>
    <t>GHA-08-NkHH9</t>
  </si>
  <si>
    <t>GHA-08-NkHH10</t>
  </si>
  <si>
    <t>GHA-08-BjHH1</t>
  </si>
  <si>
    <t>GHA-08-BjHH2</t>
  </si>
  <si>
    <t>GHA-08-BjHH3</t>
  </si>
  <si>
    <t>GHA-08-BjHH4</t>
  </si>
  <si>
    <t>GHA-08-BjHH5</t>
  </si>
  <si>
    <t>GHA-08-BjHH6</t>
  </si>
  <si>
    <t>GHA-08-BjHH7</t>
  </si>
  <si>
    <t>GHA-08-BjHH8</t>
  </si>
  <si>
    <t>GHA-08-BjHH9</t>
  </si>
  <si>
    <t>GHA-08-BjHH10</t>
  </si>
  <si>
    <t>GHA-08-KtHH1</t>
  </si>
  <si>
    <t>not crowded</t>
  </si>
  <si>
    <t>GHA-08-KtHH2</t>
  </si>
  <si>
    <t>GHA-08-KtHH3</t>
  </si>
  <si>
    <t>GHA-08-KtHH4</t>
  </si>
  <si>
    <t>GHA-08-KtHH5</t>
  </si>
  <si>
    <t>GHA-08-KtHH6</t>
  </si>
  <si>
    <t>GHA-08-KtHH7</t>
  </si>
  <si>
    <t>GHA-08-KtHH8</t>
  </si>
  <si>
    <t>GHA-08-KtHH9</t>
  </si>
  <si>
    <t>GHA-08-KtHH10</t>
  </si>
  <si>
    <t>GHA-08-KtHH11</t>
  </si>
  <si>
    <t>hh11</t>
  </si>
  <si>
    <t>GHA-08-KgHH1</t>
  </si>
  <si>
    <t>GHA-08-KgHH2</t>
  </si>
  <si>
    <t>GHA-08-KgHH3</t>
  </si>
  <si>
    <t>GHA-08-KgHH4</t>
  </si>
  <si>
    <t>GHA-08-KgHH5</t>
  </si>
  <si>
    <t>incomplete</t>
  </si>
  <si>
    <t>GHA-08-KgHH6</t>
  </si>
  <si>
    <t>GHA-08-KgHH7</t>
  </si>
  <si>
    <t>GHA-08-KgHH8</t>
  </si>
  <si>
    <t>GHA-08-KgHH9</t>
  </si>
  <si>
    <t>GHA-08-KgHH10</t>
  </si>
  <si>
    <t>GHA-08-KnHH1</t>
  </si>
  <si>
    <t>GHA-08-KnHH2</t>
  </si>
  <si>
    <t>GHA-08-KnHH3</t>
  </si>
  <si>
    <t>GHA-08-KnHH4</t>
  </si>
  <si>
    <t>GHA-08-KnHH5</t>
  </si>
  <si>
    <t>GHA-08-KnHH6</t>
  </si>
  <si>
    <t>GHA-08-KnHH7</t>
  </si>
  <si>
    <t>GHA-08-KnHH8</t>
  </si>
  <si>
    <t>GHA-08-KnHH9</t>
  </si>
  <si>
    <t>GHA-08-KnHH10</t>
  </si>
  <si>
    <t>GHA-08-LfHH1</t>
  </si>
  <si>
    <t>GHA-08-LfHH2</t>
  </si>
  <si>
    <t>GHA-08-LfHH3</t>
  </si>
  <si>
    <t>GHA-08-LfHH4</t>
  </si>
  <si>
    <t>GHA-08-LfHH6</t>
  </si>
  <si>
    <t>GHA-08-LfHH7</t>
  </si>
  <si>
    <t>GHA-08-LfHH8</t>
  </si>
  <si>
    <t>GHA-08-LfHH9</t>
  </si>
  <si>
    <t>GHA-08-LfHH10</t>
  </si>
  <si>
    <t>GHA-08-AuHH1</t>
  </si>
  <si>
    <t>GHA-08-AuHH2</t>
  </si>
  <si>
    <t>GHA-08-AuHH3</t>
  </si>
  <si>
    <t>GHA-08-AuHH4</t>
  </si>
  <si>
    <t>GHA-08-AuHH5</t>
  </si>
  <si>
    <t>GHA-08-AuHH6</t>
  </si>
  <si>
    <t>GHA-08-AuHH7</t>
  </si>
  <si>
    <t>GHA-08-AuHH8</t>
  </si>
  <si>
    <t>GHA-08-AuHH9</t>
  </si>
  <si>
    <t>GHA-08-AuHH10</t>
  </si>
  <si>
    <t>GHA-08-KpHH1</t>
  </si>
  <si>
    <t>GHA-08-KpHH2</t>
  </si>
  <si>
    <t>GHA-08-KpHH3</t>
  </si>
  <si>
    <t>GHA-08-KpHH4</t>
  </si>
  <si>
    <t>GHA-08-KpHH5</t>
  </si>
  <si>
    <t>GHA-08-KpHH6</t>
  </si>
  <si>
    <t>GHA-08-KpHH7</t>
  </si>
  <si>
    <t>GHA-08-KpHH8</t>
  </si>
  <si>
    <t>GHA-08-KpHH9</t>
  </si>
  <si>
    <t>GHA-08-KpHH10</t>
  </si>
  <si>
    <t>GHA-08-JkHH1</t>
  </si>
  <si>
    <t>No testing</t>
  </si>
  <si>
    <t>GHA-08-JkHH2</t>
  </si>
  <si>
    <t>GHA-08-JkHH3</t>
  </si>
  <si>
    <t>GHA-08-JkHH4</t>
  </si>
  <si>
    <t>GHA-08-JkHH5</t>
  </si>
  <si>
    <t>GHA-08-JkHH6</t>
  </si>
  <si>
    <t>GHA-08-JkHH7</t>
  </si>
  <si>
    <t>GHA-08-JkHH8</t>
  </si>
  <si>
    <t>GHA-08-JkHH9</t>
  </si>
  <si>
    <t>GHA-08-JkHH10</t>
  </si>
  <si>
    <t>GHA-08-KeHH1</t>
  </si>
  <si>
    <t>Ke</t>
  </si>
  <si>
    <t>GHA-08-KeHH2</t>
  </si>
  <si>
    <t>GHA-08-KeHH3</t>
  </si>
  <si>
    <t>GHA-08-KeHH4</t>
  </si>
  <si>
    <t>GHA-08-KeHH5</t>
  </si>
  <si>
    <t>GHA-08-KeHH6</t>
  </si>
  <si>
    <t>GHA-08-KeHH7</t>
  </si>
  <si>
    <t>GHA-08-KeHH8</t>
  </si>
  <si>
    <t>GHA-08-KeHH9</t>
  </si>
  <si>
    <t>GHA-08-KeHH10</t>
  </si>
  <si>
    <t>GHA-08-KeHH11</t>
  </si>
  <si>
    <t>GHA-08-KeHH12</t>
  </si>
  <si>
    <t>hh12</t>
  </si>
  <si>
    <t>GHA-08-KeHH13</t>
  </si>
  <si>
    <t>hh13</t>
  </si>
  <si>
    <t>GHA-08-JyHH1</t>
  </si>
  <si>
    <t>Not acceptable</t>
  </si>
  <si>
    <t>Sub Standard</t>
  </si>
  <si>
    <t>GHA-08-JyHH2</t>
  </si>
  <si>
    <t>GHA-08-JyHH3</t>
  </si>
  <si>
    <t>GHA-08-JyHH4</t>
  </si>
  <si>
    <t>GHA-08-JyHH5</t>
  </si>
  <si>
    <t>GHA-08-JyHH6</t>
  </si>
  <si>
    <t>GHA-08-JyHH7</t>
  </si>
  <si>
    <t>GHA-08-JyHH8</t>
  </si>
  <si>
    <t>GHA-08-JyHH9</t>
  </si>
  <si>
    <t>GHA-08-JyHH10</t>
  </si>
  <si>
    <t>GHA-06-PaH1HH1</t>
  </si>
  <si>
    <t>h1hh1</t>
  </si>
  <si>
    <t>Non poor</t>
  </si>
  <si>
    <t>GHA-06-PaH2HH1</t>
  </si>
  <si>
    <t>h2hh1</t>
  </si>
  <si>
    <t>GHA-06-PaH3HH1</t>
  </si>
  <si>
    <t>h3hh1</t>
  </si>
  <si>
    <t>Poor</t>
  </si>
  <si>
    <t>GHA-06-PaH5HH1</t>
  </si>
  <si>
    <t>h5hh1</t>
  </si>
  <si>
    <t>GHA-06-PaH6HH1</t>
  </si>
  <si>
    <t>h6hh1</t>
  </si>
  <si>
    <t>GHA-06-PaH7HH1</t>
  </si>
  <si>
    <t>h7hh1</t>
  </si>
  <si>
    <t>GHA-06-PaH8HH1</t>
  </si>
  <si>
    <t>h8hh1</t>
  </si>
  <si>
    <t>GHA-06-PaH8HH2</t>
  </si>
  <si>
    <t>h8hh2</t>
  </si>
  <si>
    <t>GHA-06-PaH9HH1</t>
  </si>
  <si>
    <t>h9hh1</t>
  </si>
  <si>
    <t>GHA-06-PaH9HH2</t>
  </si>
  <si>
    <t>h9hh2</t>
  </si>
  <si>
    <t>GHA-06-PaH9HH3</t>
  </si>
  <si>
    <t>h9hh3</t>
  </si>
  <si>
    <t>GHA-06-PaH10HH1</t>
  </si>
  <si>
    <t>h10hh1</t>
  </si>
  <si>
    <t>GHA-06-PaH11HH1</t>
  </si>
  <si>
    <t>h11hh1</t>
  </si>
  <si>
    <t>GHA-06-PaH12HH1</t>
  </si>
  <si>
    <t>h12hh1</t>
  </si>
  <si>
    <t>GHA-06-PaH13HH1</t>
  </si>
  <si>
    <t>h13hh1</t>
  </si>
  <si>
    <t>GHA-06-PaH13HH2</t>
  </si>
  <si>
    <t>h13hh2</t>
  </si>
  <si>
    <t>GHA-06-PaH14HH1</t>
  </si>
  <si>
    <t>h14hh1</t>
  </si>
  <si>
    <t>GHA-06-PaH14HH2</t>
  </si>
  <si>
    <t>h14hh2</t>
  </si>
  <si>
    <t>GHA-06-PaH15HH1</t>
  </si>
  <si>
    <t>h15hh1</t>
  </si>
  <si>
    <t>GHA-06-PaH16HH1</t>
  </si>
  <si>
    <t>h16hh1</t>
  </si>
  <si>
    <t>GHA-06-PaH17HH1</t>
  </si>
  <si>
    <t>h17hh1</t>
  </si>
  <si>
    <t>GHA-06-PaH17HH2</t>
  </si>
  <si>
    <t>h17hh2</t>
  </si>
  <si>
    <t>GHA-06-PaH18HH1</t>
  </si>
  <si>
    <t>h18hh1</t>
  </si>
  <si>
    <t>GHA-06-PaH19HH1</t>
  </si>
  <si>
    <t>h19hh1</t>
  </si>
  <si>
    <t>GHA-06-PaH20HH1</t>
  </si>
  <si>
    <t>h20hh1</t>
  </si>
  <si>
    <t>GHA-06-PaH21HH2</t>
  </si>
  <si>
    <t>h21hh2</t>
  </si>
  <si>
    <t>GHA-06-PaH22HH1</t>
  </si>
  <si>
    <t>h22hh1</t>
  </si>
  <si>
    <t>GHA-06-PaH22HH2</t>
  </si>
  <si>
    <t>h22hh2</t>
  </si>
  <si>
    <t>GHA-06-PaH23HH1</t>
  </si>
  <si>
    <t>h23hh1</t>
  </si>
  <si>
    <t>GHA-06-PaH24HH1</t>
  </si>
  <si>
    <t>h24hh1</t>
  </si>
  <si>
    <t>GHA-06-PaH25HH1</t>
  </si>
  <si>
    <t>h25hh1</t>
  </si>
  <si>
    <t>GHA-06-PaH26HH1</t>
  </si>
  <si>
    <t>h26hh1</t>
  </si>
  <si>
    <t>GHA-06-PaH27HH1</t>
  </si>
  <si>
    <t>h27hh1</t>
  </si>
  <si>
    <t>GHA-06-PaH28HH1</t>
  </si>
  <si>
    <t>h28hh1</t>
  </si>
  <si>
    <t>GHA-06-PaH29HH1</t>
  </si>
  <si>
    <t>h29hh1</t>
  </si>
  <si>
    <t>GHA-06-PaH30HH1</t>
  </si>
  <si>
    <t>h30hh1</t>
  </si>
  <si>
    <t>GHA-06-PaH31HH1</t>
  </si>
  <si>
    <t>h31hh1</t>
  </si>
  <si>
    <t>GHA-06-PaH32HH1</t>
  </si>
  <si>
    <t>h32hh1</t>
  </si>
  <si>
    <t>GHA-06-AbH001HH1</t>
  </si>
  <si>
    <t>h001hh1</t>
  </si>
  <si>
    <t>GHA-06-AbH01HH1</t>
  </si>
  <si>
    <t>h01hh1</t>
  </si>
  <si>
    <t>GHA-06-AbH002HH1</t>
  </si>
  <si>
    <t>h002hh1</t>
  </si>
  <si>
    <t>GHA-06-AbH003HH1</t>
  </si>
  <si>
    <t>h003hh1</t>
  </si>
  <si>
    <t>GHA-06-AbH003HH2</t>
  </si>
  <si>
    <t>h003hh2</t>
  </si>
  <si>
    <t>GHA-06-AbH03HH1</t>
  </si>
  <si>
    <t>h03hh1</t>
  </si>
  <si>
    <t>GHA-06-AbH004HH1</t>
  </si>
  <si>
    <t>h004hh1</t>
  </si>
  <si>
    <t>GHA-06-AbH004HH3</t>
  </si>
  <si>
    <t>h004hh3</t>
  </si>
  <si>
    <t>GHA-06-AbH005HH1</t>
  </si>
  <si>
    <t>h005hh1</t>
  </si>
  <si>
    <t>GHA-06-AbH006HH1</t>
  </si>
  <si>
    <t>h006hh1</t>
  </si>
  <si>
    <t>GHA-06-AbH06HH2</t>
  </si>
  <si>
    <t>h06hh2</t>
  </si>
  <si>
    <t>GHA-06-AbH007HH1</t>
  </si>
  <si>
    <t>h007hh1</t>
  </si>
  <si>
    <t>GHA-06-AbH07HH1</t>
  </si>
  <si>
    <t>h07hh1</t>
  </si>
  <si>
    <t>GHA-06-AbH008HH1</t>
  </si>
  <si>
    <t>h008hh1</t>
  </si>
  <si>
    <t>GHA-06-AbH08HH1</t>
  </si>
  <si>
    <t>h08hh1</t>
  </si>
  <si>
    <t>GHA-06-AbH009HH1</t>
  </si>
  <si>
    <t>h009hh1</t>
  </si>
  <si>
    <t>GHA-06-AbH009HH2</t>
  </si>
  <si>
    <t>h009hh2</t>
  </si>
  <si>
    <t>GHA-06-AbH009HH3</t>
  </si>
  <si>
    <t>h009hh3</t>
  </si>
  <si>
    <t>GHA-06-AbH09HH2</t>
  </si>
  <si>
    <t>h09hh2</t>
  </si>
  <si>
    <t>GHA-06-AbH010HH1</t>
  </si>
  <si>
    <t>h010hh1</t>
  </si>
  <si>
    <t>GHA-06-AbH10HH1</t>
  </si>
  <si>
    <t>GHA-06-AbH011HH1</t>
  </si>
  <si>
    <t>h011hh1</t>
  </si>
  <si>
    <t>GHA-06-AbH012HH1</t>
  </si>
  <si>
    <t>h012hh1</t>
  </si>
  <si>
    <t>GHA-06-AbH12HH1</t>
  </si>
  <si>
    <t>GHA-06-AbH013HH1</t>
  </si>
  <si>
    <t>h013hh1</t>
  </si>
  <si>
    <t>GHA-06-AbH13HH1</t>
  </si>
  <si>
    <t>GHA-06-AbH015HH1</t>
  </si>
  <si>
    <t>h015hh1</t>
  </si>
  <si>
    <t>GHA-06-AbH16HH1</t>
  </si>
  <si>
    <t>GHA-06-AbH017HH1</t>
  </si>
  <si>
    <t>h017hh1</t>
  </si>
  <si>
    <t>GHA-06-AbH017HH2</t>
  </si>
  <si>
    <t>h017hh2</t>
  </si>
  <si>
    <t>GHA-06-AbH018HH1</t>
  </si>
  <si>
    <t>h018hh1</t>
  </si>
  <si>
    <t>GHA-06-AbH019HH1</t>
  </si>
  <si>
    <t>h019hh1</t>
  </si>
  <si>
    <t>GHA-06-AbH020HH1</t>
  </si>
  <si>
    <t>h020hh1</t>
  </si>
  <si>
    <t>GHA-06-AbH021HH1</t>
  </si>
  <si>
    <t>h021hh1</t>
  </si>
  <si>
    <t>GHA-06-AbH022HH1</t>
  </si>
  <si>
    <t>h022hh1</t>
  </si>
  <si>
    <t>GHA-06-AbH023HH1</t>
  </si>
  <si>
    <t>h023hh1</t>
  </si>
  <si>
    <t>GHA-06-AbH024HH1</t>
  </si>
  <si>
    <t>h024hh1</t>
  </si>
  <si>
    <t>GHA-06-AbH24HH1</t>
  </si>
  <si>
    <t>GHA-06-AbH025HH1</t>
  </si>
  <si>
    <t>h025hh1</t>
  </si>
  <si>
    <t>GHA-06-AbH026HH1</t>
  </si>
  <si>
    <t>h026hh1</t>
  </si>
  <si>
    <t>GHA-06-AbH027HH1</t>
  </si>
  <si>
    <t>h027hh1</t>
  </si>
  <si>
    <t>GHA-06-AbH28HH1</t>
  </si>
  <si>
    <t>GHA-06-AbH029HH1</t>
  </si>
  <si>
    <t>h029hh1</t>
  </si>
  <si>
    <t>GHA-06-AbH030HH1</t>
  </si>
  <si>
    <t>h030hh1</t>
  </si>
  <si>
    <t>GHA-06-AbH031HH1</t>
  </si>
  <si>
    <t>h031hh1</t>
  </si>
  <si>
    <t>GHA-06-AbH31HH1</t>
  </si>
  <si>
    <t>GHA-06-AbH032HH1</t>
  </si>
  <si>
    <t>h032hh1</t>
  </si>
  <si>
    <t>GHA-06-AbH034HH1</t>
  </si>
  <si>
    <t>h034hh1</t>
  </si>
  <si>
    <t>GHA-06-AbH34HH1</t>
  </si>
  <si>
    <t>h34hh1</t>
  </si>
  <si>
    <t>GHA-06-AbH035HH1</t>
  </si>
  <si>
    <t>h035hh1</t>
  </si>
  <si>
    <t>GHA-06-AbH036HH1</t>
  </si>
  <si>
    <t>h036hh1</t>
  </si>
  <si>
    <t>GHA-06-AbH037HH1</t>
  </si>
  <si>
    <t>h037hh1</t>
  </si>
  <si>
    <t>GHA-06-AbH37HH1</t>
  </si>
  <si>
    <t>h37hh1</t>
  </si>
  <si>
    <t>GHA-06-AbH038HH1</t>
  </si>
  <si>
    <t>h038hh1</t>
  </si>
  <si>
    <t>GHA-06-AbH38HH1</t>
  </si>
  <si>
    <t>h38hh1</t>
  </si>
  <si>
    <t>GHA-06-AbH039HH1</t>
  </si>
  <si>
    <t>h039hh1</t>
  </si>
  <si>
    <t>GHA-06-AbH040HH1</t>
  </si>
  <si>
    <t>h040hh1</t>
  </si>
  <si>
    <t>GHA-06-AbH40HH1</t>
  </si>
  <si>
    <t>h40hh1</t>
  </si>
  <si>
    <t>GHA-06-AbH041HH1</t>
  </si>
  <si>
    <t>h041hh1</t>
  </si>
  <si>
    <t>GHA-06-AbH41HH1</t>
  </si>
  <si>
    <t>h41hh1</t>
  </si>
  <si>
    <t>GHA-06-AbH042HH1</t>
  </si>
  <si>
    <t>h042hh1</t>
  </si>
  <si>
    <t>GHA-06-AbH043HH1</t>
  </si>
  <si>
    <t>h043hh1</t>
  </si>
  <si>
    <t>GHA-06-AbH044HH1</t>
  </si>
  <si>
    <t>h044hh1</t>
  </si>
  <si>
    <t>GHA-06-AbH045HH1</t>
  </si>
  <si>
    <t>h045hh1</t>
  </si>
  <si>
    <t>GHA-06-AbH046HH1</t>
  </si>
  <si>
    <t>h046hh1</t>
  </si>
  <si>
    <t>GHA-06-DdH00013HH1</t>
  </si>
  <si>
    <t>h00013hh1</t>
  </si>
  <si>
    <t>GHA-06-DdH00014HH1</t>
  </si>
  <si>
    <t>h00014hh1</t>
  </si>
  <si>
    <t>GHA-06-DdH00015HH1</t>
  </si>
  <si>
    <t>h00015hh1</t>
  </si>
  <si>
    <t>GHA-06-DdH00016HH1</t>
  </si>
  <si>
    <t>h00016hh1</t>
  </si>
  <si>
    <t>GHA-06-DdH00017HH1</t>
  </si>
  <si>
    <t>h00017hh1</t>
  </si>
  <si>
    <t>GHA-06-DdH00017HH2</t>
  </si>
  <si>
    <t>h00017hh2</t>
  </si>
  <si>
    <t>GHA-06-DdH00018HH1</t>
  </si>
  <si>
    <t>h00018hh1</t>
  </si>
  <si>
    <t>GHA-06-DdH00019HH1</t>
  </si>
  <si>
    <t>h00019hh1</t>
  </si>
  <si>
    <t>GHA-06-DdH018HH2</t>
  </si>
  <si>
    <t>h018hh2</t>
  </si>
  <si>
    <t>GHA-06-DdH017HH1</t>
  </si>
  <si>
    <t>GHA-06-DdH018HH1</t>
  </si>
  <si>
    <t>GHA-06-DdH23HH1</t>
  </si>
  <si>
    <t>No formal source used</t>
  </si>
  <si>
    <t>Price</t>
  </si>
  <si>
    <t>GHA-06-DdH20HH1</t>
  </si>
  <si>
    <t>GHA-06-DdH21HH1</t>
  </si>
  <si>
    <t>h21hh1</t>
  </si>
  <si>
    <t>GHA-06-DdH022HH1</t>
  </si>
  <si>
    <t>GHA-06-DdH0001HH1</t>
  </si>
  <si>
    <t>h0001hh1</t>
  </si>
  <si>
    <t>GHA-06-DdH0002HH1</t>
  </si>
  <si>
    <t>h0002hh1</t>
  </si>
  <si>
    <t>GHA-06-DdH0003HH1</t>
  </si>
  <si>
    <t>h0003hh1</t>
  </si>
  <si>
    <t>GHA-06-DdH0004HH1</t>
  </si>
  <si>
    <t>h0004hh1</t>
  </si>
  <si>
    <t>GHA-06-DdH0005HH1</t>
  </si>
  <si>
    <t>h0005hh1</t>
  </si>
  <si>
    <t>GHA-06-DdH0006HH1</t>
  </si>
  <si>
    <t>h0006hh1</t>
  </si>
  <si>
    <t>GHA-06-DdH0007HH1</t>
  </si>
  <si>
    <t>h0007hh1</t>
  </si>
  <si>
    <t>GHA-06-DdH0008HH1</t>
  </si>
  <si>
    <t>h0008hh1</t>
  </si>
  <si>
    <t>GHA-06-DdH0009HH1</t>
  </si>
  <si>
    <t>h0009hh1</t>
  </si>
  <si>
    <t>GHA-06-DdH00010HH1</t>
  </si>
  <si>
    <t>h00010hh1</t>
  </si>
  <si>
    <t>GHA-06-DdH00011HH1</t>
  </si>
  <si>
    <t>h00011hh1</t>
  </si>
  <si>
    <t>GHA-06-DdH00012HH1</t>
  </si>
  <si>
    <t>h00012hh1</t>
  </si>
  <si>
    <t>GHA-06-DdH014HH1</t>
  </si>
  <si>
    <t>h014hh1</t>
  </si>
  <si>
    <t>GHA-06-DdH015HH1</t>
  </si>
  <si>
    <t>GHA-06-DdH016HH1</t>
  </si>
  <si>
    <t>h016hh1</t>
  </si>
  <si>
    <t>GHA-06-DdH013HH1</t>
  </si>
  <si>
    <t>GHA-06-DdH012HH1</t>
  </si>
  <si>
    <t>GHA-06-DdH011HH2</t>
  </si>
  <si>
    <t>h011hh2</t>
  </si>
  <si>
    <t>GHA-06-DdH011HH1</t>
  </si>
  <si>
    <t>GHA-06-DdH010HH1</t>
  </si>
  <si>
    <t>GHA-06-DdH009HH1</t>
  </si>
  <si>
    <t>GHA-06-DdH008HH1</t>
  </si>
  <si>
    <t>GHA-06-DdH007HH1</t>
  </si>
  <si>
    <t>GHA-06-DdH006HH1</t>
  </si>
  <si>
    <t>GHA-06-DdH005HH1</t>
  </si>
  <si>
    <t>GHA-06-DdH004HH1</t>
  </si>
  <si>
    <t>GHA-06-DdH003HH2</t>
  </si>
  <si>
    <t>GHA-06-DdH014HH2</t>
  </si>
  <si>
    <t>h014hh2</t>
  </si>
  <si>
    <t>GHA-06-DdH003HH1</t>
  </si>
  <si>
    <t>GHA-06-DdH002HH1</t>
  </si>
  <si>
    <t>GHA-06-DdH001HH1</t>
  </si>
  <si>
    <t>GHA-06-DdH19HH1</t>
  </si>
  <si>
    <t>GHA-06-DdH18HH2</t>
  </si>
  <si>
    <t>h18hh2</t>
  </si>
  <si>
    <t>GHA-06-DdH18HH1</t>
  </si>
  <si>
    <t>GHA-06-DdH15HH1</t>
  </si>
  <si>
    <t>GHA-06-DdH17HH1</t>
  </si>
  <si>
    <t>GHA-06-DdH14HH1</t>
  </si>
  <si>
    <t>GHA-06-DdH01HH1</t>
  </si>
  <si>
    <t>GHA-06-DdH12HH1</t>
  </si>
  <si>
    <t>GHA-06-DdH2HH1</t>
  </si>
  <si>
    <t>GHA-06-DdH3HH1</t>
  </si>
  <si>
    <t>GHA-06-DdH4HH1</t>
  </si>
  <si>
    <t>h4hh1</t>
  </si>
  <si>
    <t>GHA-06-DdH5HH1</t>
  </si>
  <si>
    <t>GHA-06-DdH6HH1</t>
  </si>
  <si>
    <t>GHA-06-DdH7HH1</t>
  </si>
  <si>
    <t>GHA-06-DdH8HH1</t>
  </si>
  <si>
    <t>GHA-06-DdH8HH2</t>
  </si>
  <si>
    <t>GHA-06-DdH9HH1</t>
  </si>
  <si>
    <t>GHA-06-DdH16HH1</t>
  </si>
  <si>
    <t>GHA-06-DdH10HH1</t>
  </si>
  <si>
    <t>GHA-06-DdH11HH1</t>
  </si>
  <si>
    <t>GHA-06-DdH13HH1</t>
  </si>
  <si>
    <t>GHA-06-BeH010HH1</t>
  </si>
  <si>
    <t>GHA-06-BeH009HH1</t>
  </si>
  <si>
    <t>GHA-06-BeH02HH1</t>
  </si>
  <si>
    <t>h02hh1</t>
  </si>
  <si>
    <t>GHA-06-BeH03HH1</t>
  </si>
  <si>
    <t>GHA-06-BeH04HH1</t>
  </si>
  <si>
    <t>h04hh1</t>
  </si>
  <si>
    <t>GHA-06-BeH05HH1</t>
  </si>
  <si>
    <t>h05hh1</t>
  </si>
  <si>
    <t>GHA-06-BeH06HH1</t>
  </si>
  <si>
    <t>h06hh1</t>
  </si>
  <si>
    <t>GHA-06-BeH07HH1</t>
  </si>
  <si>
    <t>GHA-06-BeH001HH3</t>
  </si>
  <si>
    <t>h001hh3</t>
  </si>
  <si>
    <t>GHA-06-BeH001HH1</t>
  </si>
  <si>
    <t>GHA-06-BeH001HH2</t>
  </si>
  <si>
    <t>h001hh2</t>
  </si>
  <si>
    <t>GHA-06-BeH002HH1</t>
  </si>
  <si>
    <t>GHA-06-BeH003HH1</t>
  </si>
  <si>
    <t>GHA-06-BeH004HH1</t>
  </si>
  <si>
    <t>GHA-06-BeH005HH1</t>
  </si>
  <si>
    <t>GHA-06-BeH006HH1</t>
  </si>
  <si>
    <t>GHA-06-BeH007HH1</t>
  </si>
  <si>
    <t>GHA-06-BeH008HH1</t>
  </si>
  <si>
    <t>GHA-06-BeH12HH2</t>
  </si>
  <si>
    <t>h12hh2</t>
  </si>
  <si>
    <t>GHA-06-BeH12HH1</t>
  </si>
  <si>
    <t>GHA-06-BeH011HH1</t>
  </si>
  <si>
    <t>GHA-06-BeH012HH1</t>
  </si>
  <si>
    <t>GHA-06-BeH012HH2</t>
  </si>
  <si>
    <t>h012hh2</t>
  </si>
  <si>
    <t>GHA-06-BeH013HH1</t>
  </si>
  <si>
    <t>GHA-06-BeH10HH1</t>
  </si>
  <si>
    <t>GHA-06-BeH09HH2</t>
  </si>
  <si>
    <t>GHA-06-BeH09HH1</t>
  </si>
  <si>
    <t>h09hh1</t>
  </si>
  <si>
    <t>GHA-06-BeH08HH1</t>
  </si>
  <si>
    <t>GHA-06-BeH11HH1</t>
  </si>
  <si>
    <t>GHA-06-BeH01HH1</t>
  </si>
  <si>
    <t>GHA-06-YaH01HH1</t>
  </si>
  <si>
    <t>GHA-06-YaH01HH2</t>
  </si>
  <si>
    <t>h01hh2</t>
  </si>
  <si>
    <t>GHA-06-YaH02HH1</t>
  </si>
  <si>
    <t>GHA-06-YaH03HH1</t>
  </si>
  <si>
    <t>GHA-06-YaH04HH1</t>
  </si>
  <si>
    <t>GHA-06-YaH05HH1</t>
  </si>
  <si>
    <t>GHA-06-YaH06HH1</t>
  </si>
  <si>
    <t>GHA-06-YaH07HH1</t>
  </si>
  <si>
    <t>GHA-06-YaH07HH2</t>
  </si>
  <si>
    <t>h07hh2</t>
  </si>
  <si>
    <t>GHA-06-YaH08HH1</t>
  </si>
  <si>
    <t>GHA-06-YaH08HH2</t>
  </si>
  <si>
    <t>h08hh2</t>
  </si>
  <si>
    <t>GHA-06-YaH09HH1</t>
  </si>
  <si>
    <t>GHA-06-YaH10HH1</t>
  </si>
  <si>
    <t>GHA-06-YaH11HH1</t>
  </si>
  <si>
    <t>GHA-06-YaH12HH1</t>
  </si>
  <si>
    <t>GHA-06-YaH13HH1</t>
  </si>
  <si>
    <t>GHA-06-YaH13HH2</t>
  </si>
  <si>
    <t>GHA-06-YaH14HH1</t>
  </si>
  <si>
    <t>GHA-06-YaH15HH1</t>
  </si>
  <si>
    <t>GHA-06-YaH16HH1</t>
  </si>
  <si>
    <t>GHA-06-YaH17HH1</t>
  </si>
  <si>
    <t>GHA-06-YaH18HH1</t>
  </si>
  <si>
    <t>GHA-06-YaH001HH1</t>
  </si>
  <si>
    <t>GHA-06-YaH001HH2</t>
  </si>
  <si>
    <t>GHA-06-YaH002HH1</t>
  </si>
  <si>
    <t>GHA-06-YaH003HH1</t>
  </si>
  <si>
    <t>GHA-06-YaH004HH1</t>
  </si>
  <si>
    <t>GHA-06-YaH005HH1</t>
  </si>
  <si>
    <t>GHA-06-YaH006HH1</t>
  </si>
  <si>
    <t>GHA-06-YaH007HH1</t>
  </si>
  <si>
    <t>GHA-06-YaH008HH1</t>
  </si>
  <si>
    <t>GHA-06-YaH009HH1</t>
  </si>
  <si>
    <t>GHA-06-YaH010HH1</t>
  </si>
  <si>
    <t>GHA-06-YaH010HH2</t>
  </si>
  <si>
    <t>h010hh2</t>
  </si>
  <si>
    <t>GHA-06-YaH011HH1</t>
  </si>
  <si>
    <t>GHA-06-YaH013HH1</t>
  </si>
  <si>
    <t>GHA-06-YaH014HH1</t>
  </si>
  <si>
    <t>GHA-06-YaH015HH1</t>
  </si>
  <si>
    <t>GHA-06-YaH0002HH1</t>
  </si>
  <si>
    <t>GHA-06-YaH0003HH1</t>
  </si>
  <si>
    <t>GHA-06-YaH0005HH1</t>
  </si>
  <si>
    <t>GHA-06-YaH0006HH1</t>
  </si>
  <si>
    <t>GHA-06-YaH0007HH1</t>
  </si>
  <si>
    <t>GHA-06-KkH14HH1</t>
  </si>
  <si>
    <t>GHA-06-KkH13HH1</t>
  </si>
  <si>
    <t>GHA-06-KkH06HH1</t>
  </si>
  <si>
    <t>GHA-06-KkH07HH1</t>
  </si>
  <si>
    <t>GHA-06-KkH08HH1</t>
  </si>
  <si>
    <t>GHA-06-KkH09HH1</t>
  </si>
  <si>
    <t>GHA-06-KkH10HH1</t>
  </si>
  <si>
    <t>GHA-06-KkH11HH1</t>
  </si>
  <si>
    <t>GHA-06-KkH12HH1</t>
  </si>
  <si>
    <t>GHA-06-KkH05HH1</t>
  </si>
  <si>
    <t>GHA-06-KkH01HH1</t>
  </si>
  <si>
    <t>GHA-06-KkH02HH1</t>
  </si>
  <si>
    <t>GHA-06-KkH03HH1</t>
  </si>
  <si>
    <t>GHA-06-KkH04HH1</t>
  </si>
  <si>
    <t>GHA-06-KkH16HH1</t>
  </si>
  <si>
    <t>GHA-06-KkH15HH1</t>
  </si>
  <si>
    <t>GHA-06-KkH001HH1</t>
  </si>
  <si>
    <t>GHA-06-KkH002HH1</t>
  </si>
  <si>
    <t>GHA-06-KkH003HH1</t>
  </si>
  <si>
    <t>GHA-06-KkH005HH1</t>
  </si>
  <si>
    <t>GHA-06-KkH006HH1</t>
  </si>
  <si>
    <t>GHA-06-KkH008HH1</t>
  </si>
  <si>
    <t>GHA-06-KkH009HH1</t>
  </si>
  <si>
    <t>GHA-06-KkH009HH2</t>
  </si>
  <si>
    <t>GHA-06-EdH001HH1</t>
  </si>
  <si>
    <t>GHA-06-EdH0001HH1</t>
  </si>
  <si>
    <t>GHA-06-EdH0002HH1</t>
  </si>
  <si>
    <t>GHA-06-EdH0003HH1</t>
  </si>
  <si>
    <t>GHA-06-EdH0004HH1</t>
  </si>
  <si>
    <t>GHA-06-EdH0005HH1</t>
  </si>
  <si>
    <t>GHA-06-EdH0005HH2</t>
  </si>
  <si>
    <t>h0005hh2</t>
  </si>
  <si>
    <t>GHA-06-EdH0006HH1</t>
  </si>
  <si>
    <t>GHA-06-EdH0007HH1</t>
  </si>
  <si>
    <t>GHA-06-EdH002HH1</t>
  </si>
  <si>
    <t>GHA-06-EdH003HH1</t>
  </si>
  <si>
    <t>GHA-06-EdH004HH1</t>
  </si>
  <si>
    <t>GHA-06-EdH005HH1</t>
  </si>
  <si>
    <t>GHA-06-EdH006HH1</t>
  </si>
  <si>
    <t>GHA-06-EdH007HH1</t>
  </si>
  <si>
    <t>GHA-06-EdH008HH1</t>
  </si>
  <si>
    <t>GHA-06-EdH009HH1</t>
  </si>
  <si>
    <t>GHA-06-EdH01HH1</t>
  </si>
  <si>
    <t>GHA-06-EdH02HH1</t>
  </si>
  <si>
    <t>GHA-06-EdH03HH1</t>
  </si>
  <si>
    <t>GHA-06-EdH04HH1</t>
  </si>
  <si>
    <t>GHA-06-EdH06HH2</t>
  </si>
  <si>
    <t>GHA-06-EdH05HH1</t>
  </si>
  <si>
    <t>GHA-06-EdH06HH1</t>
  </si>
  <si>
    <t>GHA-06-EdH07HH1</t>
  </si>
  <si>
    <t>GHA-06-EdH010HH1</t>
  </si>
  <si>
    <t>GHA-06-EdH011HH1</t>
  </si>
  <si>
    <t>GHA-06-EdH012HH1</t>
  </si>
  <si>
    <t>GHA-06-EdH013HH1</t>
  </si>
  <si>
    <t>GHA-06-PeP01L3/PeH29HH1</t>
  </si>
  <si>
    <t>P01L3/H29HH1</t>
  </si>
  <si>
    <t>GHA-06-PeH21HH1</t>
  </si>
  <si>
    <t>H21HH1</t>
  </si>
  <si>
    <t>GHA-06-PeH017HH1</t>
  </si>
  <si>
    <t>H017HH1</t>
  </si>
  <si>
    <t>Crowding</t>
  </si>
  <si>
    <t>GHA-06-PeH016HH1</t>
  </si>
  <si>
    <t>H016HH1</t>
  </si>
  <si>
    <t>GHA-06-PeH027HH1</t>
  </si>
  <si>
    <t>H027HH1</t>
  </si>
  <si>
    <t>GHA-06-PeH026HH1</t>
  </si>
  <si>
    <t>H026HH1</t>
  </si>
  <si>
    <t>GHA-06-PeH025HH1</t>
  </si>
  <si>
    <t>H025HH1</t>
  </si>
  <si>
    <t>GHA-06-PeH024HH1</t>
  </si>
  <si>
    <t>H024HH1</t>
  </si>
  <si>
    <t>GHA-06-PeH023HH1</t>
  </si>
  <si>
    <t>H023HH1</t>
  </si>
  <si>
    <t>Quality</t>
  </si>
  <si>
    <t>GHA-06-PeH021HH1</t>
  </si>
  <si>
    <t>H021HH1</t>
  </si>
  <si>
    <t>GHA-06-PeH020HH1</t>
  </si>
  <si>
    <t>H020HH1</t>
  </si>
  <si>
    <t>GHA-06-PeH08HH1</t>
  </si>
  <si>
    <t>H08HH1</t>
  </si>
  <si>
    <t>GHA-06-PeH034HH1</t>
  </si>
  <si>
    <t>H034HH1</t>
  </si>
  <si>
    <t>GHA-06-PeH036HH1</t>
  </si>
  <si>
    <t>H036HH1</t>
  </si>
  <si>
    <t>GHA-06-PeH035HH1</t>
  </si>
  <si>
    <t>H035HH1</t>
  </si>
  <si>
    <t>GHA-06-PeH033HH1</t>
  </si>
  <si>
    <t>H033HH1</t>
  </si>
  <si>
    <t>GHA-06-PeH032HH1</t>
  </si>
  <si>
    <t>H032HH1</t>
  </si>
  <si>
    <t>GHA-06-PeH031HH1</t>
  </si>
  <si>
    <t>H031HH1</t>
  </si>
  <si>
    <t>GHA-06-PeH030HH1</t>
  </si>
  <si>
    <t>H030HH1</t>
  </si>
  <si>
    <t>GHA-06-PeH029HH1</t>
  </si>
  <si>
    <t>H029HH1</t>
  </si>
  <si>
    <t>GHA-06-PeH003HH1</t>
  </si>
  <si>
    <t>H003HH1</t>
  </si>
  <si>
    <t>GHA-06-PeH001HH1</t>
  </si>
  <si>
    <t>H001HH1</t>
  </si>
  <si>
    <t>GHA-06-PeH002HH1</t>
  </si>
  <si>
    <t>H002HH1</t>
  </si>
  <si>
    <t>GHA-06-PeH011HH1</t>
  </si>
  <si>
    <t>H011HH1</t>
  </si>
  <si>
    <t>GHA-06-PeH010HH1</t>
  </si>
  <si>
    <t>H010HH1</t>
  </si>
  <si>
    <t>GHA-06-PeH05HH1</t>
  </si>
  <si>
    <t>H05HH1</t>
  </si>
  <si>
    <t>GHA-06-PeH06HH1</t>
  </si>
  <si>
    <t>H06HH1</t>
  </si>
  <si>
    <t>GHA-06-PeH04HH1</t>
  </si>
  <si>
    <t>H04HH1</t>
  </si>
  <si>
    <t>GHA-06-PeH02HH1</t>
  </si>
  <si>
    <t>H02HH1</t>
  </si>
  <si>
    <t>GHA-06-PeH03HH1</t>
  </si>
  <si>
    <t>H03HH1</t>
  </si>
  <si>
    <t>GHA-06-PeH012HH1</t>
  </si>
  <si>
    <t>H012HH1</t>
  </si>
  <si>
    <t>GHA-06-PeH009HH1</t>
  </si>
  <si>
    <t>H009HH1</t>
  </si>
  <si>
    <t>GHA-06-PeH008HH1</t>
  </si>
  <si>
    <t>H008HH1</t>
  </si>
  <si>
    <t>GHA-06-PeH007HH1</t>
  </si>
  <si>
    <t>H007HH1</t>
  </si>
  <si>
    <t>GHA-06-PeH006HH1</t>
  </si>
  <si>
    <t>H006HH1</t>
  </si>
  <si>
    <t>GHA-06-PeH005HH1</t>
  </si>
  <si>
    <t>H005HH1</t>
  </si>
  <si>
    <t>GHA-06-PeH002HH2</t>
  </si>
  <si>
    <t>H002HH2</t>
  </si>
  <si>
    <t>GHA-06-PeH004HH1</t>
  </si>
  <si>
    <t>H004HH1</t>
  </si>
  <si>
    <t>GHA-06-PeH20HH1</t>
  </si>
  <si>
    <t>H20HH1</t>
  </si>
  <si>
    <t>Access + quality</t>
  </si>
  <si>
    <t>GHA-06-PeH19HH1</t>
  </si>
  <si>
    <t>H19HH1</t>
  </si>
  <si>
    <t>GHA-06-PeH18HH1</t>
  </si>
  <si>
    <t>H18HH1</t>
  </si>
  <si>
    <t>GHA-06-PeH30HH1</t>
  </si>
  <si>
    <t>H30HH1</t>
  </si>
  <si>
    <t>GHA-06-PeH28HH1</t>
  </si>
  <si>
    <t>H28HH1</t>
  </si>
  <si>
    <t>GHA-06-PeH23HH1</t>
  </si>
  <si>
    <t>H23HH1</t>
  </si>
  <si>
    <t>Access</t>
  </si>
  <si>
    <t>GHA-06-PeH22HH1</t>
  </si>
  <si>
    <t>H22HH1</t>
  </si>
  <si>
    <t>GHA-06-PeH00013HH1</t>
  </si>
  <si>
    <t>H00013HH1</t>
  </si>
  <si>
    <t>GHA-06-PeH013HH1</t>
  </si>
  <si>
    <t>H013HH1</t>
  </si>
  <si>
    <t>GHA-06-PeH011HH2</t>
  </si>
  <si>
    <t>H011HH2</t>
  </si>
  <si>
    <t>GHA-06-PeH0004HH1</t>
  </si>
  <si>
    <t>H0004HH1</t>
  </si>
  <si>
    <t>GHA-06-PeH0005HH1</t>
  </si>
  <si>
    <t>H0005HH1</t>
  </si>
  <si>
    <t>GHA-06-PeH0006HH1</t>
  </si>
  <si>
    <t>H0006HH1</t>
  </si>
  <si>
    <t>GHA-06-PeH0007HH1</t>
  </si>
  <si>
    <t>H0007HH1</t>
  </si>
  <si>
    <t>GHA-06-PeH0008HH1</t>
  </si>
  <si>
    <t>H0008HH1</t>
  </si>
  <si>
    <t>GHA-06-PeH0009HH1</t>
  </si>
  <si>
    <t>H0009HH1</t>
  </si>
  <si>
    <t>GHA-06-PeH00010HH1</t>
  </si>
  <si>
    <t>H00010HH1</t>
  </si>
  <si>
    <t>GHA-06-PeH25HH1</t>
  </si>
  <si>
    <t>H25HH1</t>
  </si>
  <si>
    <t>GHA-06-PeH26HH1</t>
  </si>
  <si>
    <t>H26HH1</t>
  </si>
  <si>
    <t>GHA-06-PeH27HH1</t>
  </si>
  <si>
    <t>H27HH1</t>
  </si>
  <si>
    <t>GHA-06-PeH00015HH1</t>
  </si>
  <si>
    <t>H00015HH1</t>
  </si>
  <si>
    <t>GHA-06-PeH00016HH1</t>
  </si>
  <si>
    <t>H00016HH1</t>
  </si>
  <si>
    <t>GHA-06-PeH00017HH1</t>
  </si>
  <si>
    <t>H00017HH1</t>
  </si>
  <si>
    <t>GHA-06-PeH00018HH1</t>
  </si>
  <si>
    <t>H00018HH1</t>
  </si>
  <si>
    <t>GHA-06-PeH00019HH1</t>
  </si>
  <si>
    <t>H00019HH1</t>
  </si>
  <si>
    <t>GHA-06-PeH31HH1</t>
  </si>
  <si>
    <t>H31HH1</t>
  </si>
  <si>
    <t>GHA-06-PeH0001HH2</t>
  </si>
  <si>
    <t>H0001HH2</t>
  </si>
  <si>
    <t>GHA-06-PeH0002HH1</t>
  </si>
  <si>
    <t>H0002HH1</t>
  </si>
  <si>
    <t>GHA-06-PeH12HH1</t>
  </si>
  <si>
    <t>H12HH1</t>
  </si>
  <si>
    <t>GHA-06-PeH00020HH1</t>
  </si>
  <si>
    <t>H00020HH1</t>
  </si>
  <si>
    <t>GHA-06-PeH17HH1</t>
  </si>
  <si>
    <t>H17HH1</t>
  </si>
  <si>
    <t>GHA-06-PeH16HH1</t>
  </si>
  <si>
    <t>H16HH1</t>
  </si>
  <si>
    <t>GHA-06-PeH014HH1</t>
  </si>
  <si>
    <t>H014HH1</t>
  </si>
  <si>
    <t>GHA-06-PeH0011HH1</t>
  </si>
  <si>
    <t>H0011HH1</t>
  </si>
  <si>
    <t>GHA-06-PeH00012HH1</t>
  </si>
  <si>
    <t>H00012HH1</t>
  </si>
  <si>
    <t>GHA-06-PeH00014HH1</t>
  </si>
  <si>
    <t>H00014HH1</t>
  </si>
  <si>
    <t>GHA-06-AdH009HH3</t>
  </si>
  <si>
    <t>H009HH3</t>
  </si>
  <si>
    <t>GHA-06-AdH010HH1</t>
  </si>
  <si>
    <t>GHA-06-AdH010HH2</t>
  </si>
  <si>
    <t>H010HH2</t>
  </si>
  <si>
    <t>GHA-06-AdH011HH1</t>
  </si>
  <si>
    <t>GHA-06-AdH012HH1</t>
  </si>
  <si>
    <t>GHA-06-AdH013HH1</t>
  </si>
  <si>
    <t>GHA-06-AdH014HH1</t>
  </si>
  <si>
    <t>GHA-06-AdH015HH1</t>
  </si>
  <si>
    <t>H015HH1</t>
  </si>
  <si>
    <t>GHA-06-AdH01HH1</t>
  </si>
  <si>
    <t>H01HH1</t>
  </si>
  <si>
    <t>GHA-06-AdH11HH1</t>
  </si>
  <si>
    <t>H11HH1</t>
  </si>
  <si>
    <t>GHA-06-AdH12HH1</t>
  </si>
  <si>
    <t>GHA-06-AdH13HH1</t>
  </si>
  <si>
    <t>H13HH1</t>
  </si>
  <si>
    <t>GHA-06-AdH14HH1</t>
  </si>
  <si>
    <t>H14HH1</t>
  </si>
  <si>
    <t>GHA-06-AdH14HH2</t>
  </si>
  <si>
    <t>H14HH2</t>
  </si>
  <si>
    <t>GHA-06-AdH10HH1</t>
  </si>
  <si>
    <t>H10HH1</t>
  </si>
  <si>
    <t>GHA-06-AdH16HH1</t>
  </si>
  <si>
    <t>GHA-06-AdH001HH1</t>
  </si>
  <si>
    <t>GHA-06-AdH001HH2</t>
  </si>
  <si>
    <t>H001HH2</t>
  </si>
  <si>
    <t>GHA-06-AdH002HH1</t>
  </si>
  <si>
    <t>GHA-06-AdH003HH1</t>
  </si>
  <si>
    <t>GHA-06-AdH004HH1</t>
  </si>
  <si>
    <t>GHA-06-AdH005HH1</t>
  </si>
  <si>
    <t>GHA-06-AdH005HH2</t>
  </si>
  <si>
    <t>H005HH2</t>
  </si>
  <si>
    <t>GHA-06-AdH006HH1</t>
  </si>
  <si>
    <t>GHA-06-AdH008HH1</t>
  </si>
  <si>
    <t>GHA-06-AdH009HH1</t>
  </si>
  <si>
    <t>GHA-06-AdH009HH2</t>
  </si>
  <si>
    <t>H009HH2</t>
  </si>
  <si>
    <t>GHA-06-AdH0001HH1</t>
  </si>
  <si>
    <t>H0001HH1</t>
  </si>
  <si>
    <t>GHA-06-AdH0002HH1</t>
  </si>
  <si>
    <t>GHA-06-AdH0003HH1</t>
  </si>
  <si>
    <t>H0003HH1</t>
  </si>
  <si>
    <t>GHA-06-AdH0004HH1</t>
  </si>
  <si>
    <t>GHA-06-AdH09HH1</t>
  </si>
  <si>
    <t>H09HH1</t>
  </si>
  <si>
    <t>GHA-06-AdH08HH1</t>
  </si>
  <si>
    <t>GHA-06-AdH0005HH1</t>
  </si>
  <si>
    <t>GHA-06-AdH02HH1</t>
  </si>
  <si>
    <t>GHA-06-AdH03HH1</t>
  </si>
  <si>
    <t>GHA-06-AdH04HH1</t>
  </si>
  <si>
    <t>GHA-06-AdH05HH1</t>
  </si>
  <si>
    <t>GHA-06-AdH06HH1</t>
  </si>
  <si>
    <t>GHA-06-AdH07HH1</t>
  </si>
  <si>
    <t>H07HH1</t>
  </si>
  <si>
    <t>GHA-06-NtH008HH1</t>
  </si>
  <si>
    <t>GHA-06-NtH18HH1</t>
  </si>
  <si>
    <t>GHA-06-NtH15HH1</t>
  </si>
  <si>
    <t>H15HH1</t>
  </si>
  <si>
    <t>GHA-06-NtH8HH1</t>
  </si>
  <si>
    <t>H8HH1</t>
  </si>
  <si>
    <t>GHA-06-NtH9HH1</t>
  </si>
  <si>
    <t>H9HH1</t>
  </si>
  <si>
    <t>GHA-06-NtH6HH1</t>
  </si>
  <si>
    <t>H6HH1</t>
  </si>
  <si>
    <t>GHA-06-NtH5HH1</t>
  </si>
  <si>
    <t>H5HH1</t>
  </si>
  <si>
    <t>GHA-06-NtH19HH1</t>
  </si>
  <si>
    <t>GHA-06-NtH021HH1</t>
  </si>
  <si>
    <t>GHA-06-NtH16HH1</t>
  </si>
  <si>
    <t>GHA-06-NtH12HH1</t>
  </si>
  <si>
    <t>GHA-06-NtH10HH1</t>
  </si>
  <si>
    <t>GHA-06-NtH2HH1</t>
  </si>
  <si>
    <t>H2HH1</t>
  </si>
  <si>
    <t>GHA-06-NtH13HH1</t>
  </si>
  <si>
    <t>GHA-06-NtH21HH1</t>
  </si>
  <si>
    <t>GHA-06-NtH0001HH1</t>
  </si>
  <si>
    <t>GHA-06-NtH0007HH1</t>
  </si>
  <si>
    <t>GHA-06-NtH0006HH1</t>
  </si>
  <si>
    <t>GHA-06-NtH020HH1</t>
  </si>
  <si>
    <t>GHA-06-NtH0008HH1</t>
  </si>
  <si>
    <t>GHA-06-NtH0005HH1</t>
  </si>
  <si>
    <t>GHA-06-NtH0004HH1</t>
  </si>
  <si>
    <t>GHA-06-NtH00017HH1</t>
  </si>
  <si>
    <t>GHA-06-NtH003HH2</t>
  </si>
  <si>
    <t>H003HH2</t>
  </si>
  <si>
    <t>GHA-06-NtH004HH2</t>
  </si>
  <si>
    <t>H004HH2</t>
  </si>
  <si>
    <t>GHA-06-NtH002HH1</t>
  </si>
  <si>
    <t>GHA-06-NtH013HH1</t>
  </si>
  <si>
    <t>GHA-06-NtH009HH1</t>
  </si>
  <si>
    <t>GHA-06-NtH016HH1</t>
  </si>
  <si>
    <t>GHA-06-NtH00016HH1</t>
  </si>
  <si>
    <t>GHA-06-NtH006HH1</t>
  </si>
  <si>
    <t>GHA-06-NtH7HH1</t>
  </si>
  <si>
    <t>H7HH1</t>
  </si>
  <si>
    <t>GHA-06-NtH4HH1</t>
  </si>
  <si>
    <t>H4HH1</t>
  </si>
  <si>
    <t>GHA-06-NtH1HH1</t>
  </si>
  <si>
    <t>H1HH1</t>
  </si>
  <si>
    <t>GHA-06-NtH3HH1</t>
  </si>
  <si>
    <t>H3HH1</t>
  </si>
  <si>
    <t>GHA-06-NtH14HH1</t>
  </si>
  <si>
    <t>GHA-06-NtH22HH1</t>
  </si>
  <si>
    <t>GHA-06-NtH001HH1</t>
  </si>
  <si>
    <t>GHA-06-NtH002HH2</t>
  </si>
  <si>
    <t>GHA-06-NtH003HH1</t>
  </si>
  <si>
    <t>GHA-06-NtH004HH1</t>
  </si>
  <si>
    <t>GHA-06-NtH005HH1</t>
  </si>
  <si>
    <t>GHA-06-NtH007HH1</t>
  </si>
  <si>
    <t>GHA-06-NtH009HH2</t>
  </si>
  <si>
    <t>GHA-06-NtH010HH1</t>
  </si>
  <si>
    <t>GHA-06-NtH011HH1</t>
  </si>
  <si>
    <t>GHA-06-NtH011HH2</t>
  </si>
  <si>
    <t>GHA-06-NtH012HH1</t>
  </si>
  <si>
    <t>GHA-06-NtH014HH1</t>
  </si>
  <si>
    <t>GHA-06-NtH015HH1</t>
  </si>
  <si>
    <t>GHA-06-NtH017HH1</t>
  </si>
  <si>
    <t>GHA-06-NtH018HH1</t>
  </si>
  <si>
    <t>H018HH1</t>
  </si>
  <si>
    <t>GHA-06-NtH019HH1</t>
  </si>
  <si>
    <t>H019HH1</t>
  </si>
  <si>
    <t>GHA-06-NtH022HH1</t>
  </si>
  <si>
    <t>H022HH1</t>
  </si>
  <si>
    <t>GHA-06-NtH023HH1</t>
  </si>
  <si>
    <t>GHA-06-NtH023HH2</t>
  </si>
  <si>
    <t>H023HH2</t>
  </si>
  <si>
    <t>GHA-06-NtH023HH3</t>
  </si>
  <si>
    <t>H023HH3</t>
  </si>
  <si>
    <t>GHA-06-NtH17HH1</t>
  </si>
  <si>
    <t>GHA-06-NtH20HH1</t>
  </si>
  <si>
    <t>GHA-06-NtH22HH2</t>
  </si>
  <si>
    <t>H22HH2</t>
  </si>
  <si>
    <t>GHA-06-NtH0002HH1</t>
  </si>
  <si>
    <t>GHA-06-NtH0003HH1</t>
  </si>
  <si>
    <t>GHA-06-NtH0009HH1</t>
  </si>
  <si>
    <t>GHA-06-NtH00010HH1</t>
  </si>
  <si>
    <t>GHA-06-NtH00011HH1</t>
  </si>
  <si>
    <t>H00011HH1</t>
  </si>
  <si>
    <t>GHA-06-NtH00012HH1</t>
  </si>
  <si>
    <t>GHA-06-NtH00013HH1</t>
  </si>
  <si>
    <t>GHA-06-NtH00014HH1</t>
  </si>
  <si>
    <t>GHA-06-NtH00015HH1</t>
  </si>
  <si>
    <t>GHA-04-DtH1HH1</t>
  </si>
  <si>
    <t>Ketu south</t>
  </si>
  <si>
    <t>Dt</t>
  </si>
  <si>
    <t>GHA-04-DtH3HH1</t>
  </si>
  <si>
    <t>GHA-04-DtH2HH1</t>
  </si>
  <si>
    <t>GHA-04-DtH0004HH2</t>
  </si>
  <si>
    <t>H0004HH2</t>
  </si>
  <si>
    <t>GHA-04-DtH5HH1</t>
  </si>
  <si>
    <t>Reliability</t>
  </si>
  <si>
    <t>GHA-04-DtH0001HH1</t>
  </si>
  <si>
    <t>GHA-04-DtH0002HH1</t>
  </si>
  <si>
    <t>GHA-04-DtH0003HH1</t>
  </si>
  <si>
    <t>GHA-04-DtH0004HH1</t>
  </si>
  <si>
    <t>GHA-04-DtH4HH1</t>
  </si>
  <si>
    <t>GHA-04-DtH0009HH2</t>
  </si>
  <si>
    <t>H0009HH2</t>
  </si>
  <si>
    <t>GHA-04-DtH9HH1</t>
  </si>
  <si>
    <t>GHA-04-DtH8HH1</t>
  </si>
  <si>
    <t>GHA-04-DtH6HH1</t>
  </si>
  <si>
    <t>GHA-04-DtH0009HH1</t>
  </si>
  <si>
    <t>GHA-04-DtH7HH1</t>
  </si>
  <si>
    <t>GHA-04-DtH14HH2</t>
  </si>
  <si>
    <t>GHA-04-DtH13HH1</t>
  </si>
  <si>
    <t>GHA-04-DtH12HH1</t>
  </si>
  <si>
    <t>GHA-04-DtH11HH2</t>
  </si>
  <si>
    <t>H11HH2</t>
  </si>
  <si>
    <t>GHA-04-DtH11HH1</t>
  </si>
  <si>
    <t>GHA-04-DtH10HH1</t>
  </si>
  <si>
    <t>GHA-04-DtH14HH1</t>
  </si>
  <si>
    <t>GHA-04-DtH0008HH2</t>
  </si>
  <si>
    <t>H0008HH2</t>
  </si>
  <si>
    <t>GHA-04-DtH0008HH1</t>
  </si>
  <si>
    <t>GHA-04-DtH0007HH1</t>
  </si>
  <si>
    <t>GHA-04-DtH0006HH1</t>
  </si>
  <si>
    <t>GHA-04-DtH0005HH1</t>
  </si>
  <si>
    <t>GHA-04-DtH0004HH3</t>
  </si>
  <si>
    <t>H0004HH3</t>
  </si>
  <si>
    <t>GHA-04-DtH00010HH1</t>
  </si>
  <si>
    <t>GHA-04-DtH6HH2</t>
  </si>
  <si>
    <t>H6HH2</t>
  </si>
  <si>
    <t>GHA-04-DtH25HH1</t>
  </si>
  <si>
    <t>GHA-04-DtH22HH1</t>
  </si>
  <si>
    <t>GHA-04-DtH21HH1</t>
  </si>
  <si>
    <t>GHA-04-DtH19HH1</t>
  </si>
  <si>
    <t>GHA-04-DtH15HH1</t>
  </si>
  <si>
    <t>GHA-04-DtH17HH1</t>
  </si>
  <si>
    <t>GHA-04-DtH23HH1</t>
  </si>
  <si>
    <t>GHA-04-DtH00014HH1</t>
  </si>
  <si>
    <t>GHA-04-DtH00013HH1</t>
  </si>
  <si>
    <t>GHA-04-DtH00012HH1</t>
  </si>
  <si>
    <t>GHA-04-DtH00011HH1</t>
  </si>
  <si>
    <t>GHA-04-DtH16HH1</t>
  </si>
  <si>
    <t>GHA-04-DtH24HH1</t>
  </si>
  <si>
    <t>H24HH1</t>
  </si>
  <si>
    <t>GHA-04-DtH20HH1</t>
  </si>
  <si>
    <t>GHA-04-DtH18HH1</t>
  </si>
  <si>
    <t>GHA-04-DtH26HH1</t>
  </si>
  <si>
    <t>GHA-04-DtH00018HH1</t>
  </si>
  <si>
    <t>GHA-04-DtH00017HH1</t>
  </si>
  <si>
    <t>GHA-04-DtH00016HH1</t>
  </si>
  <si>
    <t>GHA-04-DtH00015HH1</t>
  </si>
  <si>
    <t>GHA-04-DtH27HH1</t>
  </si>
  <si>
    <t>GHA-04-AkH8HH2</t>
  </si>
  <si>
    <t>Ak</t>
  </si>
  <si>
    <t>H8HH2</t>
  </si>
  <si>
    <t>GHA-04-AkH1HH1</t>
  </si>
  <si>
    <t>GHA-04-AkH0001HH1</t>
  </si>
  <si>
    <t>GHA-04-AkH0001HH2</t>
  </si>
  <si>
    <t>GHA-04-AkH03HH1</t>
  </si>
  <si>
    <t>GHA-04-AkH02HH1</t>
  </si>
  <si>
    <t>GHA-04-AkH01HH1</t>
  </si>
  <si>
    <t>GHA-04-AkH001HH1</t>
  </si>
  <si>
    <t>GHA-04-AkH002HH1</t>
  </si>
  <si>
    <t>GHA-04-AkH0005HH1</t>
  </si>
  <si>
    <t>GHA-04-AkH0004HH2</t>
  </si>
  <si>
    <t>GHA-04-AkH0004HH1</t>
  </si>
  <si>
    <t>GHA-04-AkH0003HH1</t>
  </si>
  <si>
    <t>GHA-04-AkH0002HH2</t>
  </si>
  <si>
    <t>H0002HH2</t>
  </si>
  <si>
    <t>GHA-04-AkH0002HH1</t>
  </si>
  <si>
    <t>GHA-04-AkH5HH1</t>
  </si>
  <si>
    <t>GHA-04-AkH8HH1</t>
  </si>
  <si>
    <t>GHA-04-AkH9HH1</t>
  </si>
  <si>
    <t>GHA-04-AkH7HH1</t>
  </si>
  <si>
    <t>GHA-04-AkH6HH1</t>
  </si>
  <si>
    <t>GHA-04-AkH5HH2</t>
  </si>
  <si>
    <t>H5HH2</t>
  </si>
  <si>
    <t>GHA-04-AkH3HH1</t>
  </si>
  <si>
    <t>GHA-04-AkH4HH1</t>
  </si>
  <si>
    <t>GHA-04-AkH002HH2</t>
  </si>
  <si>
    <t>GHA-04-AkH04HH1</t>
  </si>
  <si>
    <t>GHA-04-AkH0006HH1</t>
  </si>
  <si>
    <t>GHA-04-AkH09HH2</t>
  </si>
  <si>
    <t>H09HH2</t>
  </si>
  <si>
    <t>GHA-04-AkH10HH1</t>
  </si>
  <si>
    <t>GHA-04-AkH007HH1</t>
  </si>
  <si>
    <t>GHA-04-AkH006HH1</t>
  </si>
  <si>
    <t>GHA-04-AkH005HH1</t>
  </si>
  <si>
    <t>GHA-04-AkH004HH1</t>
  </si>
  <si>
    <t>GHA-04-AkH2HH1</t>
  </si>
  <si>
    <t>GHA-04-AkH003HH1</t>
  </si>
  <si>
    <t>Access + quality + other source</t>
  </si>
  <si>
    <t>GHA-04-AkH11HH1</t>
  </si>
  <si>
    <t>GHA-04-AkH17HH1</t>
  </si>
  <si>
    <t>GHA-04-AkH05HH1</t>
  </si>
  <si>
    <t>GHA-04-AkH12HH2</t>
  </si>
  <si>
    <t>H12HH2</t>
  </si>
  <si>
    <t>GHA-04-AkH12HH3</t>
  </si>
  <si>
    <t>H12HH3</t>
  </si>
  <si>
    <t>GHA-04-AkH008HH1</t>
  </si>
  <si>
    <t>GHA-04-AkH009HH1</t>
  </si>
  <si>
    <t>GHA-04-AkH0010HH1</t>
  </si>
  <si>
    <t>H0010HH1</t>
  </si>
  <si>
    <t>GHA-04-AkH0011HH1</t>
  </si>
  <si>
    <t>GHA-04-AkH09HH1</t>
  </si>
  <si>
    <t>Reliability + quality</t>
  </si>
  <si>
    <t>GHA-04-AkH013HH1</t>
  </si>
  <si>
    <t>GHA-04-AkH0008HH1</t>
  </si>
  <si>
    <t>GHA-04-AkH0007HH1</t>
  </si>
  <si>
    <t>GHA-04-AkH010HH1</t>
  </si>
  <si>
    <t>GHA-04-AkH08HH1</t>
  </si>
  <si>
    <t>GHA-04-AkH013HH3</t>
  </si>
  <si>
    <t>H013HH3</t>
  </si>
  <si>
    <t>GHA-04-AkH013HH2</t>
  </si>
  <si>
    <t>H013HH2</t>
  </si>
  <si>
    <t>GHA-04-AkH012HH1</t>
  </si>
  <si>
    <t>GHA-04-AkH07HH1</t>
  </si>
  <si>
    <t>GHA-04-AkH08HH2</t>
  </si>
  <si>
    <t>H08HH2</t>
  </si>
  <si>
    <t>GHA-04-AkH011HH1</t>
  </si>
  <si>
    <t>GHA-04-ZmH001HH1</t>
  </si>
  <si>
    <t>GHA-04-ZmH002HH1</t>
  </si>
  <si>
    <t>GHA-04-ZmH0003HH1</t>
  </si>
  <si>
    <t>GHA-04-ZmH0007HH1</t>
  </si>
  <si>
    <t>GHA-04-ZmH0008HH1</t>
  </si>
  <si>
    <t>GHA-04-ZmH0009HH1</t>
  </si>
  <si>
    <t>GHA-04-ZmH12HH5</t>
  </si>
  <si>
    <t>H12HH5</t>
  </si>
  <si>
    <t>GHA-04-ZmH12HH4</t>
  </si>
  <si>
    <t>H12HH4</t>
  </si>
  <si>
    <t>GHA-04-ZmH12HH3</t>
  </si>
  <si>
    <t>GHA-04-ZmH12HH2</t>
  </si>
  <si>
    <t>GHA-04-ZmH12HH1</t>
  </si>
  <si>
    <t>GHA-04-ZmH11HH1</t>
  </si>
  <si>
    <t>GHA-04-ZmH10HH1</t>
  </si>
  <si>
    <t>GHA-04-ZmH9HH1</t>
  </si>
  <si>
    <t>GHA-04-ZmH8HH2</t>
  </si>
  <si>
    <t>GHA-04-ZmH8HH1</t>
  </si>
  <si>
    <t>GHA-04-ZmH7HH1</t>
  </si>
  <si>
    <t>GHA-04-ZmH6HH1</t>
  </si>
  <si>
    <t>GHA-04-ZmH5HH1</t>
  </si>
  <si>
    <t>GHA-04-ZmH4HH1</t>
  </si>
  <si>
    <t>GHA-04-ZmH3HH1</t>
  </si>
  <si>
    <t>GHA-04-ZmH2HH1</t>
  </si>
  <si>
    <t>GHA-04-ZmH1HH2</t>
  </si>
  <si>
    <t>H1HH2</t>
  </si>
  <si>
    <t>GHA-04-ZmH1HH1</t>
  </si>
  <si>
    <t>GHA-04-ZmH0006HH1</t>
  </si>
  <si>
    <t>GHA-04-ZmH0005HH2</t>
  </si>
  <si>
    <t>H0005HH2</t>
  </si>
  <si>
    <t>GHA-04-ZmH0005HH1</t>
  </si>
  <si>
    <t>GHA-04-ZmH0004HH1</t>
  </si>
  <si>
    <t>GHA-04-ZmH00010HH1</t>
  </si>
  <si>
    <t>GHA-04-ZmH00011HH2</t>
  </si>
  <si>
    <t>H00011HH2</t>
  </si>
  <si>
    <t>GHA-04-ZmH00016HH1</t>
  </si>
  <si>
    <t>GHA-04-ZmH00014HH1</t>
  </si>
  <si>
    <t>GHA-04-ZmH00013HH1</t>
  </si>
  <si>
    <t>GHA-04-ZmH00012HH1</t>
  </si>
  <si>
    <t>GHA-04-ZmH18HH2</t>
  </si>
  <si>
    <t>H18HH2</t>
  </si>
  <si>
    <t>GHA-04-ZmH18HH1</t>
  </si>
  <si>
    <t>GHA-04-ZmH17HH1</t>
  </si>
  <si>
    <t>GHA-04-ZmH16HH1</t>
  </si>
  <si>
    <t>GHA-04-ZmH15HH2</t>
  </si>
  <si>
    <t>H15HH2</t>
  </si>
  <si>
    <t>GHA-04-ZmH15HH1</t>
  </si>
  <si>
    <t>GHA-04-ZmH14HH1</t>
  </si>
  <si>
    <t>GHA-04-ZmH13HH2</t>
  </si>
  <si>
    <t>H13HH2</t>
  </si>
  <si>
    <t>GHA-04-ZmH13HH1</t>
  </si>
  <si>
    <t>GHA-04-ZmH00015HH1</t>
  </si>
  <si>
    <t>GHA-04-ZmH01HH1</t>
  </si>
  <si>
    <t>GHA-04-ZmH03HH1</t>
  </si>
  <si>
    <t>GHA-04-ZmH04HH1</t>
  </si>
  <si>
    <t>GHA-04-ZmH05HH1</t>
  </si>
  <si>
    <t>GHA-04-ZmH06HH1</t>
  </si>
  <si>
    <t>GHA-04-ZmH004HH1</t>
  </si>
  <si>
    <t>GHA-04-ZmH02HH1</t>
  </si>
  <si>
    <t>GHA-04-ZmH0001HH1</t>
  </si>
  <si>
    <t>GHA-04-ZmH002HH2</t>
  </si>
  <si>
    <t>GHA-04-ZmH003HH1</t>
  </si>
  <si>
    <t>GHA-04-KuH003HH1</t>
  </si>
  <si>
    <t>GHA-04-KuH005HH1</t>
  </si>
  <si>
    <t>GHA-04-KuH005HH2</t>
  </si>
  <si>
    <t>GHA-04-KuH2HH1</t>
  </si>
  <si>
    <t>GHA-04-KuH1HH1</t>
  </si>
  <si>
    <t>GHA-04-KuH002HH1</t>
  </si>
  <si>
    <t>GHA-04-KuH0008HH1</t>
  </si>
  <si>
    <t>GHA-04-KuH0007HH2</t>
  </si>
  <si>
    <t>H0007HH2</t>
  </si>
  <si>
    <t>GHA-04-KuH0001HH1</t>
  </si>
  <si>
    <t>GHA-04-KuH0002HH1</t>
  </si>
  <si>
    <t>GHA-04-KuH9HH1</t>
  </si>
  <si>
    <t>GHA-04-KuH8HH1</t>
  </si>
  <si>
    <t>GHA-04-KuH7HH1</t>
  </si>
  <si>
    <t>GHA-04-KuH3HH1</t>
  </si>
  <si>
    <t>GHA-04-KuH0005HH1</t>
  </si>
  <si>
    <t>GHA-04-KuH0006HH1</t>
  </si>
  <si>
    <t>GHA-04-KuH0007HH1</t>
  </si>
  <si>
    <t>GHA-04-KuH0004HH1</t>
  </si>
  <si>
    <t>GHA-04-KuH4HH1</t>
  </si>
  <si>
    <t>GHA-04-KuH1HH2</t>
  </si>
  <si>
    <t>GHA-04-KuH09HH2</t>
  </si>
  <si>
    <t>GHA-04-KuH001HH1</t>
  </si>
  <si>
    <t>GHA-04-KuH01HH1</t>
  </si>
  <si>
    <t>GHA-04-KuH08HH2</t>
  </si>
  <si>
    <t>GHA-04-KuH03HH1</t>
  </si>
  <si>
    <t>GHA-04-KuH09HH1</t>
  </si>
  <si>
    <t>GHA-04-KuH08HH1</t>
  </si>
  <si>
    <t>GHA-04-KuH02HH1</t>
  </si>
  <si>
    <t>GHA-04-KuH05HH1</t>
  </si>
  <si>
    <t>GHA-04-KuH06HH1</t>
  </si>
  <si>
    <t>GHA-04-KuH07HH1</t>
  </si>
  <si>
    <t>GHA-04-KuH5HH1</t>
  </si>
  <si>
    <t>Quality + price</t>
  </si>
  <si>
    <t>GHA-04-KuH04HH1</t>
  </si>
  <si>
    <t>GHA-04-KuH6HH1</t>
  </si>
  <si>
    <t>GHA-04-KuH0003HH1</t>
  </si>
  <si>
    <t>GHA-04-KuH8HH2</t>
  </si>
  <si>
    <t>GHA-04-KuH006HH1</t>
  </si>
  <si>
    <t>GHA-04-KuH011HH1</t>
  </si>
  <si>
    <t>GHA-04-KuH007HH1</t>
  </si>
  <si>
    <t>GHA-04-KuH008HH1</t>
  </si>
  <si>
    <t>GHA-04-KuH009HH1</t>
  </si>
  <si>
    <t>GHA-04-KuH0010HH1</t>
  </si>
  <si>
    <t>GHA-04-KuH0010HH2</t>
  </si>
  <si>
    <t>H0010HH2</t>
  </si>
  <si>
    <t>GHA-04-KuH0011HH1</t>
  </si>
  <si>
    <t>GHA-04-KuH11HH2</t>
  </si>
  <si>
    <t>GHA-04-KuH14HH1</t>
  </si>
  <si>
    <t>GHA-04-KuH004HH1</t>
  </si>
  <si>
    <t>GHA-04-KuH010HH1</t>
  </si>
  <si>
    <t>GHA-04-KuH014HH1</t>
  </si>
  <si>
    <t>GHA-04-KuH012HH1</t>
  </si>
  <si>
    <t>GHA-04-KuH015HH2</t>
  </si>
  <si>
    <t>H015HH2</t>
  </si>
  <si>
    <t>GHA-04-KuH016HH1</t>
  </si>
  <si>
    <t>GHA-04-KuH014HH2</t>
  </si>
  <si>
    <t>H014HH2</t>
  </si>
  <si>
    <t>GHA-04-KuH015HH1</t>
  </si>
  <si>
    <t>GHA-04-KuH013HH1</t>
  </si>
  <si>
    <t>GHA-04-KuH00011HH1</t>
  </si>
  <si>
    <t>GHA-04-KuH0009HH1</t>
  </si>
  <si>
    <t>GHA-04-KuH HH</t>
  </si>
  <si>
    <t>H HH</t>
  </si>
  <si>
    <t>GHA-04-KuH10HH1</t>
  </si>
  <si>
    <t>GHA-04-KuH00012HH1</t>
  </si>
  <si>
    <t>GHA-04-KuH13HH1</t>
  </si>
  <si>
    <t>GHA-04-KuH11HH1</t>
  </si>
  <si>
    <t>GHA-04-KuH00017HH1</t>
  </si>
  <si>
    <t>GHA-04-KuH00016HH1</t>
  </si>
  <si>
    <t>GHA-04-KuH00015HH1</t>
  </si>
  <si>
    <t>GHA-04-KuH00014HH1</t>
  </si>
  <si>
    <t>GHA-04-KuH00013HH1</t>
  </si>
  <si>
    <t>GHA-04-DkH0004HH1</t>
  </si>
  <si>
    <t>GHA-04-DkH08HH1</t>
  </si>
  <si>
    <t>GHA-04-DkH06HH2</t>
  </si>
  <si>
    <t>H06HH2</t>
  </si>
  <si>
    <t>GHA-04-DkH06HH1</t>
  </si>
  <si>
    <t>GHA-04-DkH05HH1</t>
  </si>
  <si>
    <t>GHA-04-DkH0007HH1</t>
  </si>
  <si>
    <t>GHA-04-DkH007HH1</t>
  </si>
  <si>
    <t>GHA-04-DkH09HH1</t>
  </si>
  <si>
    <t>GHA-04-DkH005HH1</t>
  </si>
  <si>
    <t>GHA-04-DkH003HH1</t>
  </si>
  <si>
    <t>GHA-04-DkH0006HH1</t>
  </si>
  <si>
    <t>GHA-04-DkH0005HH1</t>
  </si>
  <si>
    <t>GHA-04-DkH0003HH1</t>
  </si>
  <si>
    <t>GHA-04-DkH0002HH1</t>
  </si>
  <si>
    <t>GHA-04-DkH0001HH1</t>
  </si>
  <si>
    <t>GHA-04-DkH0002HH2</t>
  </si>
  <si>
    <t>GHA-04-DkH009HH1</t>
  </si>
  <si>
    <t>GHA-04-DkH0010HH1</t>
  </si>
  <si>
    <t>GHA-04-DkH01HH1</t>
  </si>
  <si>
    <t>GHA-04-DkH02HH1</t>
  </si>
  <si>
    <t>GHA-04-DkH03HH1</t>
  </si>
  <si>
    <t>GHA-04-DkH03HH2</t>
  </si>
  <si>
    <t>H03HH2</t>
  </si>
  <si>
    <t>GHA-04-DkH03HH3</t>
  </si>
  <si>
    <t>H03HH3</t>
  </si>
  <si>
    <t>GHA-04-DkH00010HH1</t>
  </si>
  <si>
    <t>GHA-04-DkH1HH3</t>
  </si>
  <si>
    <t>H1HH3</t>
  </si>
  <si>
    <t>GHA-04-DkH1HH2</t>
  </si>
  <si>
    <t>GHA-04-DkH1HH1</t>
  </si>
  <si>
    <t>GHA-04-DkH2HH1</t>
  </si>
  <si>
    <t>GHA-04-DkH3HH1</t>
  </si>
  <si>
    <t>GHA-04-DkH4HH1</t>
  </si>
  <si>
    <t>GHA-04-DkH6HH1</t>
  </si>
  <si>
    <t>GHA-04-DkH5HH1</t>
  </si>
  <si>
    <t>GHA-04-DkH6HH2</t>
  </si>
  <si>
    <t>GHA-04-DkH0008HH1</t>
  </si>
  <si>
    <t>GHA-04-DkH0007HH2</t>
  </si>
  <si>
    <t>GHA-04-DkH008HH1</t>
  </si>
  <si>
    <t>GHA-04-DkH006HH1</t>
  </si>
  <si>
    <t>GHA-04-DkH004HH1</t>
  </si>
  <si>
    <t>GHA-04-DkH001HH1</t>
  </si>
  <si>
    <t>GHA-04-DkH002HH1</t>
  </si>
  <si>
    <t>GHA-04-DkH07HH1</t>
  </si>
  <si>
    <t>GHA-04-DkH04HH1</t>
  </si>
  <si>
    <t>Other Reason</t>
  </si>
  <si>
    <t>GHA-04-DkH008HH2</t>
  </si>
  <si>
    <t>H008HH2</t>
  </si>
  <si>
    <t>GHA-04-DkH0017HH2</t>
  </si>
  <si>
    <t>H0017HH2</t>
  </si>
  <si>
    <t>NA</t>
  </si>
  <si>
    <t>GHA-04-DkH0015HH1</t>
  </si>
  <si>
    <t>H0015HH1</t>
  </si>
  <si>
    <t>GHA-04-DkH00013HH1</t>
  </si>
  <si>
    <t>GHA-04-DkH00021HH1</t>
  </si>
  <si>
    <t>H00021HH1</t>
  </si>
  <si>
    <t>GHA-04-DkH0018HH1</t>
  </si>
  <si>
    <t>H0018HH1</t>
  </si>
  <si>
    <t>GHA-04-DkH0013HH1</t>
  </si>
  <si>
    <t>H0013HH1</t>
  </si>
  <si>
    <t>GHA-04-DkH012HH1</t>
  </si>
  <si>
    <t>GHA-04-DkH013HH1</t>
  </si>
  <si>
    <t>GHA-04-DkH014HH1</t>
  </si>
  <si>
    <t>GHA-04-DkH00019HH1</t>
  </si>
  <si>
    <t>GHA-04-DkH00018HH1</t>
  </si>
  <si>
    <t>GHA-04-DkH00017HH1</t>
  </si>
  <si>
    <t>GHA-04-DkH00016HH1</t>
  </si>
  <si>
    <t>GHA-04-DkH0014HH1</t>
  </si>
  <si>
    <t>H0014HH1</t>
  </si>
  <si>
    <t>GHA-04-DkH00012HH1</t>
  </si>
  <si>
    <t>GHA-04-DkH0009HH1</t>
  </si>
  <si>
    <t>GHA-04-DkH00011HH1</t>
  </si>
  <si>
    <t>GHA-04-DkH0017HH1</t>
  </si>
  <si>
    <t>H0017HH1</t>
  </si>
  <si>
    <t>GHA-04-DkH0016HH1</t>
  </si>
  <si>
    <t>H0016HH1</t>
  </si>
  <si>
    <t>GHA-04-DkH00014HH1</t>
  </si>
  <si>
    <t>GHA-04-DkH00015HH1</t>
  </si>
  <si>
    <t>GHA-04-DkH00020HH1</t>
  </si>
  <si>
    <t>GHA-04-DkH0012HH1</t>
  </si>
  <si>
    <t>H0012HH1</t>
  </si>
  <si>
    <t>GHA-04-DkH00021HH2</t>
  </si>
  <si>
    <t>H00021HH2</t>
  </si>
  <si>
    <t>GHA-04-DkH14HH1</t>
  </si>
  <si>
    <t>GHA-04-DkH8HH1</t>
  </si>
  <si>
    <t>GHA-04-DkH11HH1</t>
  </si>
  <si>
    <t>GHA-04-DkH9HH1</t>
  </si>
  <si>
    <t>GHA-04-DkH12HH1</t>
  </si>
  <si>
    <t>GHA-04-DkH12HH2</t>
  </si>
  <si>
    <t>GHA-04-DkH10HH1</t>
  </si>
  <si>
    <t>GHA-04-DkH010HH1</t>
  </si>
  <si>
    <t>GHA-04-DkH011HH1</t>
  </si>
  <si>
    <t>GHA-04-DkH018HH1</t>
  </si>
  <si>
    <t>GHA-04-DkH017HH1</t>
  </si>
  <si>
    <t>GHA-04-DkH016HH1</t>
  </si>
  <si>
    <t>GHA-04-DkH015HH2</t>
  </si>
  <si>
    <t>GHA-04-DkH015HH1</t>
  </si>
  <si>
    <t>GHA-04-DkH13HH1</t>
  </si>
  <si>
    <t>GHA-04-DkH0011HH2</t>
  </si>
  <si>
    <t>H0011HH2</t>
  </si>
  <si>
    <t>GHA-04-DkH0011HH1</t>
  </si>
  <si>
    <t>GHA-04-AmH07HH1</t>
  </si>
  <si>
    <t>GHA-04-AmH06HH1</t>
  </si>
  <si>
    <t>GHA-04-AmH010HH1</t>
  </si>
  <si>
    <t>GHA-04-AmH09HH1</t>
  </si>
  <si>
    <t>GHA-04-AmH08HH1</t>
  </si>
  <si>
    <t>GHA-04-AmH2HH1</t>
  </si>
  <si>
    <t>GHA-04-AmH01HH1</t>
  </si>
  <si>
    <t>GHA-04-AmH011HH1</t>
  </si>
  <si>
    <t>GHA-04-AmH012HH1</t>
  </si>
  <si>
    <t>GHA-04-AmH0001HH1</t>
  </si>
  <si>
    <t>GHA-04-AmH0002HH1</t>
  </si>
  <si>
    <t>GHA-04-AmH0003HH2</t>
  </si>
  <si>
    <t>H0003HH2</t>
  </si>
  <si>
    <t>GHA-04-AmH001HH1</t>
  </si>
  <si>
    <t>GHA-04-AmH001HH2</t>
  </si>
  <si>
    <t>GHA-04-AmH002HH1</t>
  </si>
  <si>
    <t>GHA-04-AmH003HH1</t>
  </si>
  <si>
    <t>GHA-04-AmH004HH1</t>
  </si>
  <si>
    <t>GHA-04-AmH005HH1</t>
  </si>
  <si>
    <t>GHA-04-AmH006HH1</t>
  </si>
  <si>
    <t>GHA-04-AmH007HH1</t>
  </si>
  <si>
    <t>GHA-04-AmH00010HH1</t>
  </si>
  <si>
    <t>GHA-04-AmH0009HH1</t>
  </si>
  <si>
    <t>GHA-04-AmH0008HH1</t>
  </si>
  <si>
    <t>GHA-04-AmH0006HH1</t>
  </si>
  <si>
    <t>GHA-04-AmH0005HH1</t>
  </si>
  <si>
    <t>GHA-04-AmH009HH1</t>
  </si>
  <si>
    <t>GHA-04-AmH03HH1</t>
  </si>
  <si>
    <t>GHA-04-AmH04HH1</t>
  </si>
  <si>
    <t>GHA-04-AmH05HH1</t>
  </si>
  <si>
    <t>GHA-04-AmH8HH1</t>
  </si>
  <si>
    <t>GHA-04-AmH7HH1</t>
  </si>
  <si>
    <t>GHA-04-AmH6HH1</t>
  </si>
  <si>
    <t>GHA-04-AmH5HH1</t>
  </si>
  <si>
    <t>GHA-04-AmH4HH1</t>
  </si>
  <si>
    <t>GHA-04-AmH3HH1</t>
  </si>
  <si>
    <t>GHA-04-AmH02HH1</t>
  </si>
  <si>
    <t>GHA-04-AmH014HH1</t>
  </si>
  <si>
    <t>GHA-04-AmH013HH1</t>
  </si>
  <si>
    <t>GHA-04-AmH1HH1</t>
  </si>
  <si>
    <t>GHA-04-AmH0003HH1</t>
  </si>
  <si>
    <t>GHA-04-AmH008HH1</t>
  </si>
  <si>
    <t>GHA-04-AmH0004HH1</t>
  </si>
  <si>
    <t>GHA-04-AmH00011HH1</t>
  </si>
  <si>
    <t>GHA-04-AmH0010HH1</t>
  </si>
  <si>
    <t>GHA-04-AmH0012HH1</t>
  </si>
  <si>
    <t>GHA-04-AmH018HH1</t>
  </si>
  <si>
    <t>GHA-04-AmH10HH1</t>
  </si>
  <si>
    <t>GHA-04-AmH00020HH1</t>
  </si>
  <si>
    <t>GHA-04-AmH00019HH1</t>
  </si>
  <si>
    <t>GHA-04-AmH00018HH1</t>
  </si>
  <si>
    <t>GHA-04-AmH00017HH1</t>
  </si>
  <si>
    <t>GHA-04-AmH00016HH1</t>
  </si>
  <si>
    <t>GHA-04-AmH00015HH1</t>
  </si>
  <si>
    <t>GHA-04-AmH00014HH1</t>
  </si>
  <si>
    <t>GHA-04-AmH00013HH1</t>
  </si>
  <si>
    <t>GHA-04-AmH00012HH1</t>
  </si>
  <si>
    <t>GHA-04-AmH00021HH1</t>
  </si>
  <si>
    <t>GHA-04-AmH0014HH1</t>
  </si>
  <si>
    <t>GHA-04-AmH0013HH1</t>
  </si>
  <si>
    <t>GHA-04-AmH0013HH2</t>
  </si>
  <si>
    <t>H0013HH2</t>
  </si>
  <si>
    <t>GHA-04-AmH019HH1</t>
  </si>
  <si>
    <t>GHA-04-AmH020HH1</t>
  </si>
  <si>
    <t>GHA-04-AmH021HH1</t>
  </si>
  <si>
    <t>GHA-04-AmH12HH2</t>
  </si>
  <si>
    <t>GHA-04-AmH13HH1</t>
  </si>
  <si>
    <t>GHA-04-AmH017HH1</t>
  </si>
  <si>
    <t>GHA-04-AmH015HH1</t>
  </si>
  <si>
    <t>GHA-04-AmH016HH1</t>
  </si>
  <si>
    <t>GHA-04-AmH11HH1</t>
  </si>
  <si>
    <t>GHA-04-AmH12HH1</t>
  </si>
  <si>
    <t>GHA-04-AmH9HH1</t>
  </si>
  <si>
    <t>GHA-08-BkHH1</t>
  </si>
  <si>
    <t>Small town water systems</t>
  </si>
  <si>
    <t>HH1</t>
  </si>
  <si>
    <t>Small towns</t>
  </si>
  <si>
    <t>Public standpost</t>
  </si>
  <si>
    <t>Recurrent testing</t>
  </si>
  <si>
    <t>GHA-08-BkHH2</t>
  </si>
  <si>
    <t>HH2</t>
  </si>
  <si>
    <t>GHA-08-BkHH3</t>
  </si>
  <si>
    <t>HH3</t>
  </si>
  <si>
    <t>GHA-08-BkHH4</t>
  </si>
  <si>
    <t>HH4</t>
  </si>
  <si>
    <t>GHA-08-BkHH5</t>
  </si>
  <si>
    <t>HH5</t>
  </si>
  <si>
    <t>GHA-08-BkHH6</t>
  </si>
  <si>
    <t>HH6</t>
  </si>
  <si>
    <t>GHA-08-BkHH7</t>
  </si>
  <si>
    <t>HH7</t>
  </si>
  <si>
    <t>GHA-08-BkHH8</t>
  </si>
  <si>
    <t>HH8</t>
  </si>
  <si>
    <t>GHA-08-BkHH9</t>
  </si>
  <si>
    <t>HH9</t>
  </si>
  <si>
    <t>GHA-08-BkHH10</t>
  </si>
  <si>
    <t>HH10</t>
  </si>
  <si>
    <t>GHA-08-BkHH11</t>
  </si>
  <si>
    <t>HH11</t>
  </si>
  <si>
    <t>GHA-08-BkHH12</t>
  </si>
  <si>
    <t>HH12</t>
  </si>
  <si>
    <t>GHA-08-BkHH13</t>
  </si>
  <si>
    <t>HH13</t>
  </si>
  <si>
    <t>GHA-08-BkHH14</t>
  </si>
  <si>
    <t>HH14</t>
  </si>
  <si>
    <t>GHA-08-BkHH15</t>
  </si>
  <si>
    <t>HH15</t>
  </si>
  <si>
    <t>GHA-08-KDHH1</t>
  </si>
  <si>
    <t>&gt; 15,000</t>
  </si>
  <si>
    <t>GHA-08-KDHH2</t>
  </si>
  <si>
    <t>HH connection</t>
  </si>
  <si>
    <t>Available</t>
  </si>
  <si>
    <t>GHA-08-KDHH3</t>
  </si>
  <si>
    <t>GHA-08-KDHH4</t>
  </si>
  <si>
    <t>GHA-08-KDHH5</t>
  </si>
  <si>
    <t>GHA-08-KDHH6</t>
  </si>
  <si>
    <t>GHA-08-KDHH7</t>
  </si>
  <si>
    <t>GHA-08-KDHH8</t>
  </si>
  <si>
    <t>GHA-08-KDHH9</t>
  </si>
  <si>
    <t>GHA-08-KDHH10</t>
  </si>
  <si>
    <t>GHA-08-KDHH11</t>
  </si>
  <si>
    <t>GHA-08-KDHH12</t>
  </si>
  <si>
    <t>GHA-08-KDHH13</t>
  </si>
  <si>
    <t>GHA-08-KDHH14</t>
  </si>
  <si>
    <t>GHA-08-KDHH15</t>
  </si>
  <si>
    <t>GHA-06-KTH050hh1</t>
  </si>
  <si>
    <t>5,000 - 15,000</t>
  </si>
  <si>
    <t>H050hh1</t>
  </si>
  <si>
    <t>GHA-06-KTH1hh1</t>
  </si>
  <si>
    <t>H1hh1</t>
  </si>
  <si>
    <t>GHA-06-KTH2hh2</t>
  </si>
  <si>
    <t>H2hh2</t>
  </si>
  <si>
    <t>Both piped and point source</t>
  </si>
  <si>
    <t>GHA-06-KTH051hh1</t>
  </si>
  <si>
    <t>H051hh1</t>
  </si>
  <si>
    <t>GHA-06-KTH058hh1</t>
  </si>
  <si>
    <t>H058hh1</t>
  </si>
  <si>
    <t>GHA-06-KTH057hh1</t>
  </si>
  <si>
    <t>H057hh1</t>
  </si>
  <si>
    <t>GHA-06-KTH056hh1</t>
  </si>
  <si>
    <t>H056hh1</t>
  </si>
  <si>
    <t>GHA-06-KTH055hh1</t>
  </si>
  <si>
    <t>H055hh1</t>
  </si>
  <si>
    <t>GHA-06-KTH054hh1</t>
  </si>
  <si>
    <t>H054hh1</t>
  </si>
  <si>
    <t>GHA-06-KTH053hh1</t>
  </si>
  <si>
    <t>H053hh1</t>
  </si>
  <si>
    <t>GHA-06-KTH052hh1</t>
  </si>
  <si>
    <t>H052hh1</t>
  </si>
  <si>
    <t>GHA-06-KTH059hh1</t>
  </si>
  <si>
    <t>H059hh1</t>
  </si>
  <si>
    <t>GHA-06-KTH060hh1</t>
  </si>
  <si>
    <t>H060hh1</t>
  </si>
  <si>
    <t>GHA-06-KTH060hh2</t>
  </si>
  <si>
    <t>H060hh2</t>
  </si>
  <si>
    <t>GHA-06-KTH40hh1</t>
  </si>
  <si>
    <t>H40hh1</t>
  </si>
  <si>
    <t>GHA-06-KTH39hh1</t>
  </si>
  <si>
    <t>H39hh1</t>
  </si>
  <si>
    <t>GHA-06-KTH041hh1</t>
  </si>
  <si>
    <t>H041hh1</t>
  </si>
  <si>
    <t>GHA-06-KTH040hh1</t>
  </si>
  <si>
    <t>H040hh1</t>
  </si>
  <si>
    <t>GHA-06-KTH039hh2</t>
  </si>
  <si>
    <t>H039hh2</t>
  </si>
  <si>
    <t>GHA-06-KTH48hh1</t>
  </si>
  <si>
    <t>H48hh1</t>
  </si>
  <si>
    <t>GHA-06-KTH46hh1</t>
  </si>
  <si>
    <t>H46hh1</t>
  </si>
  <si>
    <t>GHA-06-KTH45hh1</t>
  </si>
  <si>
    <t>H45hh1</t>
  </si>
  <si>
    <t>GHA-06-KTH42hh1</t>
  </si>
  <si>
    <t>H42hh1</t>
  </si>
  <si>
    <t>GHA-06-KTH62hh1</t>
  </si>
  <si>
    <t>H62hh1</t>
  </si>
  <si>
    <t>GHA-06-KTH59hh1</t>
  </si>
  <si>
    <t>H59hh1</t>
  </si>
  <si>
    <t>GHA-06-KTH58hh1</t>
  </si>
  <si>
    <t>H58hh1</t>
  </si>
  <si>
    <t>GHA-06-KTH57hh1</t>
  </si>
  <si>
    <t>H57hh1</t>
  </si>
  <si>
    <t>GHA-06-KTH56hh1</t>
  </si>
  <si>
    <t>H56hh1</t>
  </si>
  <si>
    <t>GHA-06-KTH55hh1</t>
  </si>
  <si>
    <t>H55hh1</t>
  </si>
  <si>
    <t>GHA-06-KTH53hh1</t>
  </si>
  <si>
    <t>H53hh1</t>
  </si>
  <si>
    <t>GHA-06-KTH67hh1</t>
  </si>
  <si>
    <t>H67hh1</t>
  </si>
  <si>
    <t>GHA-06-KTH66hh1</t>
  </si>
  <si>
    <t>H66hh1</t>
  </si>
  <si>
    <t>GHA-06-KTH64hh1</t>
  </si>
  <si>
    <t>H64hh1</t>
  </si>
  <si>
    <t>GHA-06-KTH17hh1</t>
  </si>
  <si>
    <t>H17hh1</t>
  </si>
  <si>
    <t>GHA-06-KTH18hh1</t>
  </si>
  <si>
    <t>H18hh1</t>
  </si>
  <si>
    <t>GHA-06-KTH004hh1</t>
  </si>
  <si>
    <t>H004hh1</t>
  </si>
  <si>
    <t>GHA-06-KTH005hh1</t>
  </si>
  <si>
    <t>H005hh1</t>
  </si>
  <si>
    <t>GHA-06-KTH001hh1</t>
  </si>
  <si>
    <t>H001hh1</t>
  </si>
  <si>
    <t>GHA-06-KTH003hh1</t>
  </si>
  <si>
    <t>H003hh1</t>
  </si>
  <si>
    <t>GHA-06-KTH002hh1</t>
  </si>
  <si>
    <t>H002hh1</t>
  </si>
  <si>
    <t>GHA-06-KTH002hh2</t>
  </si>
  <si>
    <t>H002hh2</t>
  </si>
  <si>
    <t>GHA-06-KTH021hh1</t>
  </si>
  <si>
    <t>H021hh1</t>
  </si>
  <si>
    <t>GHA-06-KTH020hh4</t>
  </si>
  <si>
    <t>H020hh4</t>
  </si>
  <si>
    <t>GHA-06-KTH020hh2</t>
  </si>
  <si>
    <t>H020hh2</t>
  </si>
  <si>
    <t>GHA-06-KTH020hh3</t>
  </si>
  <si>
    <t>H020hh3</t>
  </si>
  <si>
    <t>GHA-06-KTH020hh1</t>
  </si>
  <si>
    <t>H020hh1</t>
  </si>
  <si>
    <t>GHA-06-KTH019hh1</t>
  </si>
  <si>
    <t>H019hh1</t>
  </si>
  <si>
    <t>GHA-06-KTH017hh1</t>
  </si>
  <si>
    <t>H017hh1</t>
  </si>
  <si>
    <t>GHA-06-KTH018hh1</t>
  </si>
  <si>
    <t>H018hh1</t>
  </si>
  <si>
    <t>GHA-06-KTH016hh1</t>
  </si>
  <si>
    <t>H016hh1</t>
  </si>
  <si>
    <t>GHA-06-KTH016hh2</t>
  </si>
  <si>
    <t>H016hh2</t>
  </si>
  <si>
    <t>GHA-06-KTH015hh1</t>
  </si>
  <si>
    <t>H015hh1</t>
  </si>
  <si>
    <t>GHA-06-KTH014hh3</t>
  </si>
  <si>
    <t>H014hh3</t>
  </si>
  <si>
    <t>GHA-06-KTH014hh1</t>
  </si>
  <si>
    <t>H014hh1</t>
  </si>
  <si>
    <t>GHA-06-KTH013hh1</t>
  </si>
  <si>
    <t>H013hh1</t>
  </si>
  <si>
    <t>GHA-06-KTH012hh4</t>
  </si>
  <si>
    <t>H012hh4</t>
  </si>
  <si>
    <t>Neighbours connection</t>
  </si>
  <si>
    <t>GHA-06-KTH012hh3</t>
  </si>
  <si>
    <t>H012hh3</t>
  </si>
  <si>
    <t>GHA-06-KTH011hh1</t>
  </si>
  <si>
    <t>H011hh1</t>
  </si>
  <si>
    <t>GHA-06-KTH012hh1</t>
  </si>
  <si>
    <t>H012hh1</t>
  </si>
  <si>
    <t>GHA-06-KTH009hh1</t>
  </si>
  <si>
    <t>H009hh1</t>
  </si>
  <si>
    <t>GHA-06-KTH010hh1</t>
  </si>
  <si>
    <t>H010hh1</t>
  </si>
  <si>
    <t>GHA-06-KTH008hh1</t>
  </si>
  <si>
    <t>H008hh1</t>
  </si>
  <si>
    <t>GHA-06-KTH008hh2</t>
  </si>
  <si>
    <t>H008hh2</t>
  </si>
  <si>
    <t>GHA-06-KTH006hh1</t>
  </si>
  <si>
    <t>H006hh1</t>
  </si>
  <si>
    <t>GHA-06-KTH007hh1</t>
  </si>
  <si>
    <t>H007hh1</t>
  </si>
  <si>
    <t>GHA-06-KTH19hh1</t>
  </si>
  <si>
    <t>H19hh1</t>
  </si>
  <si>
    <t>GHA-06-KTH022hh1</t>
  </si>
  <si>
    <t>H022hh1</t>
  </si>
  <si>
    <t>GHA-06-KTH12hh2</t>
  </si>
  <si>
    <t>H12hh2</t>
  </si>
  <si>
    <t>GHA-06-KTH9hh3</t>
  </si>
  <si>
    <t>H9hh3</t>
  </si>
  <si>
    <t>GHA-06-KTH9hh1</t>
  </si>
  <si>
    <t>H9hh1</t>
  </si>
  <si>
    <t>GHA-06-KTH7hh2</t>
  </si>
  <si>
    <t>H7hh2</t>
  </si>
  <si>
    <t>GHA-06-KTH6hh1</t>
  </si>
  <si>
    <t>H6hh1</t>
  </si>
  <si>
    <t>GHA-06-KTH21hh1</t>
  </si>
  <si>
    <t>H21hh1</t>
  </si>
  <si>
    <t>GHA-06-KTH20hh1</t>
  </si>
  <si>
    <t>H20hh1</t>
  </si>
  <si>
    <t>GHA-06-KTH037hh1</t>
  </si>
  <si>
    <t>H037hh1</t>
  </si>
  <si>
    <t>Yard Connection</t>
  </si>
  <si>
    <t>GHA-06-KTH034hh1</t>
  </si>
  <si>
    <t>H034hh1</t>
  </si>
  <si>
    <t>GHA-06-KTH035hh1</t>
  </si>
  <si>
    <t>H035hh1</t>
  </si>
  <si>
    <t>GHA-06-KTH033hh1</t>
  </si>
  <si>
    <t>H033hh1</t>
  </si>
  <si>
    <t>GHA-06-KTH031hh1</t>
  </si>
  <si>
    <t>H031hh1</t>
  </si>
  <si>
    <t>GHA-06-KTH038hh1</t>
  </si>
  <si>
    <t>H038hh1</t>
  </si>
  <si>
    <t>GHA-06-KTH036hh1</t>
  </si>
  <si>
    <t>H036hh1</t>
  </si>
  <si>
    <t>GHA-06-KTH039hh1</t>
  </si>
  <si>
    <t>H039hh1</t>
  </si>
  <si>
    <t>GHA-06-KTH069hh1</t>
  </si>
  <si>
    <t>H069hh1</t>
  </si>
  <si>
    <t>GHA-06-KTH070hh1</t>
  </si>
  <si>
    <t>H070hh1</t>
  </si>
  <si>
    <t>GHA-06-KTH071hh1</t>
  </si>
  <si>
    <t>H071hh1</t>
  </si>
  <si>
    <t>GHA-06-KTH042hh1</t>
  </si>
  <si>
    <t>H042hh1</t>
  </si>
  <si>
    <t>GHA-06-KTH042hh2</t>
  </si>
  <si>
    <t>H042hh2</t>
  </si>
  <si>
    <t>GHA-06-KTH043hh1</t>
  </si>
  <si>
    <t>H043hh1</t>
  </si>
  <si>
    <t>GHA-06-KTH044hh1</t>
  </si>
  <si>
    <t>H044hh1</t>
  </si>
  <si>
    <t>GHA-06-KTH045hh1</t>
  </si>
  <si>
    <t>H045hh1</t>
  </si>
  <si>
    <t>GHA-06-KTH046hh1</t>
  </si>
  <si>
    <t>H046hh1</t>
  </si>
  <si>
    <t>GHA-06-KTH047hh1</t>
  </si>
  <si>
    <t>H047hh1</t>
  </si>
  <si>
    <t>GHA-06-KTH048hh1</t>
  </si>
  <si>
    <t>H048hh1</t>
  </si>
  <si>
    <t>GHA-06-KTH049hh1</t>
  </si>
  <si>
    <t>H049hh1</t>
  </si>
  <si>
    <t>GHA-06-KTH027hh1</t>
  </si>
  <si>
    <t>H027hh1</t>
  </si>
  <si>
    <t>GHA-06-KTH026hh1</t>
  </si>
  <si>
    <t>H026hh1</t>
  </si>
  <si>
    <t>GHA-06-KTH025hh1</t>
  </si>
  <si>
    <t>H025hh1</t>
  </si>
  <si>
    <t>GHA-06-KTH024hh1</t>
  </si>
  <si>
    <t>H024hh1</t>
  </si>
  <si>
    <t>GHA-06-KTH023hh1</t>
  </si>
  <si>
    <t>H023hh1</t>
  </si>
  <si>
    <t>GHA-06-KTH5hh1</t>
  </si>
  <si>
    <t>H5hh1</t>
  </si>
  <si>
    <t>GHA-06-KTH3hh1</t>
  </si>
  <si>
    <t>H3hh1</t>
  </si>
  <si>
    <t>GHA-06-KTH028hh1</t>
  </si>
  <si>
    <t>H028hh1</t>
  </si>
  <si>
    <t>GHA-06-KTH38hh1</t>
  </si>
  <si>
    <t>H38hh1</t>
  </si>
  <si>
    <t>GHA-06-KTH68hh1</t>
  </si>
  <si>
    <t>H68hh1</t>
  </si>
  <si>
    <t>GHA-06-KTH061hh1</t>
  </si>
  <si>
    <t>H061hh1</t>
  </si>
  <si>
    <t>GHA-06-KTH062hh1</t>
  </si>
  <si>
    <t>H062hh1</t>
  </si>
  <si>
    <t>GHA-06-KTH063hh1</t>
  </si>
  <si>
    <t>H063hh1</t>
  </si>
  <si>
    <t>GHA-06-KTH064hh1</t>
  </si>
  <si>
    <t>H064hh1</t>
  </si>
  <si>
    <t>GHA-06-KTH065hh1</t>
  </si>
  <si>
    <t>H065hh1</t>
  </si>
  <si>
    <t>GHA-06-KTH066hh1</t>
  </si>
  <si>
    <t>H066hh1</t>
  </si>
  <si>
    <t>GHA-06-KTH067hh1</t>
  </si>
  <si>
    <t>H067hh1</t>
  </si>
  <si>
    <t>GHA-06-KTH030hh1</t>
  </si>
  <si>
    <t>H030hh1</t>
  </si>
  <si>
    <t>GHA-06-KTH032hh1</t>
  </si>
  <si>
    <t>H032hh1</t>
  </si>
  <si>
    <t>GHA-06-KTH068hh1</t>
  </si>
  <si>
    <t>H068hh1</t>
  </si>
  <si>
    <t>GHA-06-KTH22hh1</t>
  </si>
  <si>
    <t>H22hh1</t>
  </si>
  <si>
    <t>GHA-06-KTH22hh4</t>
  </si>
  <si>
    <t>H22hh4</t>
  </si>
  <si>
    <t>GHA-06-KTH25hh2</t>
  </si>
  <si>
    <t>H25hh2</t>
  </si>
  <si>
    <t>GHA-06-KTH26hh1</t>
  </si>
  <si>
    <t>H26hh1</t>
  </si>
  <si>
    <t>GHA-06-KTH28hh1</t>
  </si>
  <si>
    <t>H28hh1</t>
  </si>
  <si>
    <t>GHA-06-KTH29hh1</t>
  </si>
  <si>
    <t>H29hh1</t>
  </si>
  <si>
    <t>GHA-06-KTH31hh1</t>
  </si>
  <si>
    <t>H31hh1</t>
  </si>
  <si>
    <t>GHA-06-KTH32hh1</t>
  </si>
  <si>
    <t>H32hh1</t>
  </si>
  <si>
    <t>GHA-06-KTH35hh1</t>
  </si>
  <si>
    <t>H35hh1</t>
  </si>
  <si>
    <t>GHA-06-KTH35hh2</t>
  </si>
  <si>
    <t>H35hh2</t>
  </si>
  <si>
    <t>GHA-06-KTH029hh2</t>
  </si>
  <si>
    <t>H029hh2</t>
  </si>
  <si>
    <t>GHA-06-KTH029hh1</t>
  </si>
  <si>
    <t>H029hh1</t>
  </si>
  <si>
    <t>GHA-06-KTH15hh3</t>
  </si>
  <si>
    <t>H15hh3</t>
  </si>
  <si>
    <t>GHA-06-KTH12hh1</t>
  </si>
  <si>
    <t>H12hh1</t>
  </si>
  <si>
    <t>GHA-06-KTH14hh1</t>
  </si>
  <si>
    <t>H14hh1</t>
  </si>
  <si>
    <t>GHA-06-KTH14hh2</t>
  </si>
  <si>
    <t>H14hh2</t>
  </si>
  <si>
    <t>GHA-06-KTH16hh1</t>
  </si>
  <si>
    <t>H16hh1</t>
  </si>
  <si>
    <t>GHA-06-KTH23hh1</t>
  </si>
  <si>
    <t>H23hh1</t>
  </si>
  <si>
    <t>GHA-04-KOH2hh1</t>
  </si>
  <si>
    <t>Ko</t>
  </si>
  <si>
    <t>500 - 5,00</t>
  </si>
  <si>
    <t>H2hh1</t>
  </si>
  <si>
    <t>GHA-04-KOH1hh1</t>
  </si>
  <si>
    <t>GHA-04-KOH4hh1</t>
  </si>
  <si>
    <t>H4hh1</t>
  </si>
  <si>
    <t>GHA-04-KOH3hh1</t>
  </si>
  <si>
    <t>GHA-04-KOH009hh1</t>
  </si>
  <si>
    <t>GHA-04-KOH06hh2</t>
  </si>
  <si>
    <t>H06hh2</t>
  </si>
  <si>
    <t>GHA-04-KOH06hh1</t>
  </si>
  <si>
    <t>H06hh1</t>
  </si>
  <si>
    <t>GHA-04-KOH7hh1</t>
  </si>
  <si>
    <t>H7hh1</t>
  </si>
  <si>
    <t>GHA-04-KOH8hh1</t>
  </si>
  <si>
    <t>H8hh1</t>
  </si>
  <si>
    <t>GHA-04-KOH05hh1</t>
  </si>
  <si>
    <t>H05hh1</t>
  </si>
  <si>
    <t>GHA-04-KOH01hh1</t>
  </si>
  <si>
    <t>H01hh1</t>
  </si>
  <si>
    <t>GHA-04-KOH07hh1</t>
  </si>
  <si>
    <t>H07hh1</t>
  </si>
  <si>
    <t>GHA-04-KOH04hh1</t>
  </si>
  <si>
    <t>H04hh1</t>
  </si>
  <si>
    <t>GHA-04-KOH03hh1</t>
  </si>
  <si>
    <t>H03hh1</t>
  </si>
  <si>
    <t>GHA-04-KOH002hh1</t>
  </si>
  <si>
    <t>GHA-04-KOH06hh4</t>
  </si>
  <si>
    <t>H06hh4</t>
  </si>
  <si>
    <t>GHA-04-KOH06hh3</t>
  </si>
  <si>
    <t>H06hh3</t>
  </si>
  <si>
    <t>GHA-04-KOH006hh1</t>
  </si>
  <si>
    <t>GHA-04-KOH005hh1</t>
  </si>
  <si>
    <t>GHA-04-KOH0001hh1</t>
  </si>
  <si>
    <t>H0001hh1</t>
  </si>
  <si>
    <t>GHA-04-KOH5hh1</t>
  </si>
  <si>
    <t>GHA-04-KOH12hh1</t>
  </si>
  <si>
    <t>GHA-04-KOH6hh1</t>
  </si>
  <si>
    <t>GHA-04-KOH0005hh1</t>
  </si>
  <si>
    <t>H0005hh1</t>
  </si>
  <si>
    <t>GHA-04-KOH0004hh1</t>
  </si>
  <si>
    <t>H0004hh1</t>
  </si>
  <si>
    <t>GHA-04-KOH9hh1</t>
  </si>
  <si>
    <t>GHA-04-KOH10hh1</t>
  </si>
  <si>
    <t>H10hh1</t>
  </si>
  <si>
    <t>GHA-04-KOH11hh1</t>
  </si>
  <si>
    <t>H11hh1</t>
  </si>
  <si>
    <t>GHA-04-KOH13hh1</t>
  </si>
  <si>
    <t>H13hh1</t>
  </si>
  <si>
    <t>GHA-04-KOH14hh1</t>
  </si>
  <si>
    <t>GHA-04-KOH007hh1</t>
  </si>
  <si>
    <t>GHA-04-KOH008hh1</t>
  </si>
  <si>
    <t>GHA-04-KOH0010hh1</t>
  </si>
  <si>
    <t>H0010hh1</t>
  </si>
  <si>
    <t>GHA-04-KOH0003hh1</t>
  </si>
  <si>
    <t>H0003hh1</t>
  </si>
  <si>
    <t>GHA-04-KOH0002hh1</t>
  </si>
  <si>
    <t>H0002hh1</t>
  </si>
  <si>
    <t>GHA-04-KOH004hh1</t>
  </si>
  <si>
    <t>GHA-04-KOH003hh1</t>
  </si>
  <si>
    <t>GHA-04-KOH001hh1</t>
  </si>
  <si>
    <t>GHA-04-KOH002hh2</t>
  </si>
  <si>
    <t>GHA-04-KOH0007hh1</t>
  </si>
  <si>
    <t>H0007hh1</t>
  </si>
  <si>
    <t>GHA-04-KOH0006hh1</t>
  </si>
  <si>
    <t>H0006hh1</t>
  </si>
  <si>
    <t>GHA-04-AEH03hh1</t>
  </si>
  <si>
    <t>Ae</t>
  </si>
  <si>
    <t>GHA-04-AEH011hh1</t>
  </si>
  <si>
    <t>GHA-04-AEH07hh1</t>
  </si>
  <si>
    <t>GHA-04-AEH0003hh1</t>
  </si>
  <si>
    <t>GHA-04-AEH010hh1</t>
  </si>
  <si>
    <t>GHA-04-AEH05hh1</t>
  </si>
  <si>
    <t>GHA-04-AEH04hh1</t>
  </si>
  <si>
    <t>GHA-04-AEH012hh1</t>
  </si>
  <si>
    <t>GHA-04-AEH09hh1</t>
  </si>
  <si>
    <t>H09hh1</t>
  </si>
  <si>
    <t>GHA-04-AEH01hh1</t>
  </si>
  <si>
    <t>GHA-04-AEH02hh1</t>
  </si>
  <si>
    <t>H02hh1</t>
  </si>
  <si>
    <t>GHA-04-AEH08hh1</t>
  </si>
  <si>
    <t>H08hh1</t>
  </si>
  <si>
    <t>GHA-04-AEH06hh1</t>
  </si>
  <si>
    <t>GHA-04-AEH0001hh1</t>
  </si>
  <si>
    <t>GHA-04-AEH7hh1</t>
  </si>
  <si>
    <t>GHA-04-AEH6hh1</t>
  </si>
  <si>
    <t>GHA-04-AEH9hh1</t>
  </si>
  <si>
    <t>GHA-04-AEH8hh1</t>
  </si>
  <si>
    <t>GHA-04-AEH5hh1</t>
  </si>
  <si>
    <t>GHA-04-AEH3hh1</t>
  </si>
  <si>
    <t>GHA-04-AEH4hh1</t>
  </si>
  <si>
    <t>GHA-04-AEH2hh1</t>
  </si>
  <si>
    <t>GHA-04-AEH1hh1</t>
  </si>
  <si>
    <t>GHA-04-AEH006hh1</t>
  </si>
  <si>
    <t>GHA-04-AEH005hh1</t>
  </si>
  <si>
    <t>GHA-04-AEH004hh1</t>
  </si>
  <si>
    <t>GHA-04-AEH003hh1</t>
  </si>
  <si>
    <t>GHA-04-AEH002hh1</t>
  </si>
  <si>
    <t>GHA-04-AEH001hh1</t>
  </si>
  <si>
    <t>GHA-04-AEH0002hh1</t>
  </si>
  <si>
    <t>GHA-04-AEH0004hh1</t>
  </si>
  <si>
    <t>GHA-04-AEH0005hh1</t>
  </si>
  <si>
    <t>GHA-04-AEH0006hh1</t>
  </si>
  <si>
    <t>GHA-04-AEH0007hh1</t>
  </si>
  <si>
    <t>GHA-04-AEH0008hh1</t>
  </si>
  <si>
    <t>H0008hh1</t>
  </si>
  <si>
    <t>GHA-04-AEH0009hh1</t>
  </si>
  <si>
    <t>H0009hh1</t>
  </si>
  <si>
    <t>GHA-04-AEH00010hh1</t>
  </si>
  <si>
    <t>H00010hh1</t>
  </si>
  <si>
    <t>Cost data</t>
  </si>
  <si>
    <t>Codebook costs</t>
  </si>
  <si>
    <t>Codebook service levels</t>
  </si>
  <si>
    <t>Water service levels</t>
  </si>
  <si>
    <t>List of codes and descriptions for the cost data worksheet</t>
  </si>
  <si>
    <t>List of codes and descriptions for the water service level worksheet</t>
  </si>
  <si>
    <t xml:space="preserve">Water service level input sheet </t>
  </si>
  <si>
    <t>Assumed values</t>
  </si>
  <si>
    <t>Values for calculations (see data reference sheet - assumed values given in red)</t>
  </si>
  <si>
    <t>One data point on typical borehole platform costs</t>
  </si>
  <si>
    <t>Drilling costs from contracts in the Ashanti region</t>
  </si>
  <si>
    <t>Community data</t>
  </si>
  <si>
    <t>Volta region</t>
  </si>
  <si>
    <t>Northern region</t>
  </si>
  <si>
    <t>Contract data cost data used for calculation</t>
  </si>
  <si>
    <t>Boreholes with handpumps costs: Contracts from the Volta region</t>
  </si>
  <si>
    <t>Boreholes with handpumps costs: Contracts from the Northern region</t>
  </si>
  <si>
    <t>Exchange rate to US$ (2010)</t>
  </si>
  <si>
    <t>Hydro geological studies and supervision</t>
  </si>
  <si>
    <t>Expenditure Component</t>
  </si>
  <si>
    <t xml:space="preserve">hydro fracturing of marginal boreholes </t>
  </si>
  <si>
    <t>PS = Point source, ST = Small town system</t>
  </si>
  <si>
    <t>Expenditure Source</t>
  </si>
  <si>
    <t>Assumed current cost  per Water Facility (Local Currency 2010)</t>
  </si>
  <si>
    <t>Water services available to the community (service delivery model)</t>
  </si>
  <si>
    <t>Household size</t>
  </si>
</sst>
</file>

<file path=xl/styles.xml><?xml version="1.0" encoding="utf-8"?>
<styleSheet xmlns="http://schemas.openxmlformats.org/spreadsheetml/2006/main">
  <numFmts count="10">
    <numFmt numFmtId="41" formatCode="_(* #,##0_);_(* \(#,##0\);_(* &quot;-&quot;_);_(@_)"/>
    <numFmt numFmtId="44" formatCode="_(&quot;$&quot;* #,##0.00_);_(&quot;$&quot;* \(#,##0.00\);_(&quot;$&quot;* &quot;-&quot;??_);_(@_)"/>
    <numFmt numFmtId="43" formatCode="_(* #,##0.00_);_(* \(#,##0.00\);_(* &quot;-&quot;??_);_(@_)"/>
    <numFmt numFmtId="164" formatCode="[$-409]d/mmm/yy;@"/>
    <numFmt numFmtId="165" formatCode="0.0"/>
    <numFmt numFmtId="166" formatCode="#,##0.000"/>
    <numFmt numFmtId="167" formatCode="0.000"/>
    <numFmt numFmtId="168" formatCode="_(&quot;$&quot;* #,##0_);_(&quot;$&quot;* \(#,##0\);_(&quot;$&quot;* &quot;-&quot;??_);_(@_)"/>
    <numFmt numFmtId="169" formatCode="_(* #,##0_);_(* \(#,##0\);_(* &quot;-&quot;??_);_(@_)"/>
    <numFmt numFmtId="170" formatCode="0_);\(0\)"/>
  </numFmts>
  <fonts count="38">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indexed="8"/>
      <name val="Calibri"/>
      <family val="2"/>
    </font>
    <font>
      <sz val="10"/>
      <name val="Arial"/>
      <family val="2"/>
    </font>
    <font>
      <sz val="11"/>
      <color indexed="17"/>
      <name val="Calibri"/>
      <family val="2"/>
    </font>
    <font>
      <sz val="11"/>
      <color indexed="9"/>
      <name val="Calibri"/>
      <family val="2"/>
    </font>
    <font>
      <b/>
      <sz val="11"/>
      <color rgb="FF000000"/>
      <name val="Calibri"/>
      <family val="2"/>
    </font>
    <font>
      <sz val="11"/>
      <color theme="1"/>
      <name val="Calibri"/>
      <family val="2"/>
    </font>
    <font>
      <sz val="11"/>
      <color rgb="FF000000"/>
      <name val="Calibri"/>
      <family val="2"/>
    </font>
    <font>
      <i/>
      <sz val="11"/>
      <color rgb="FFFF0000"/>
      <name val="Calibri"/>
      <family val="2"/>
    </font>
    <font>
      <sz val="11"/>
      <name val="Calibri"/>
      <family val="2"/>
    </font>
    <font>
      <b/>
      <sz val="9"/>
      <color indexed="81"/>
      <name val="Tahoma"/>
      <family val="2"/>
    </font>
    <font>
      <sz val="9"/>
      <color indexed="81"/>
      <name val="Tahoma"/>
      <family val="2"/>
    </font>
    <font>
      <i/>
      <sz val="11"/>
      <color rgb="FFFF0000"/>
      <name val="Calibri"/>
      <family val="2"/>
      <scheme val="minor"/>
    </font>
    <font>
      <sz val="11"/>
      <color rgb="FF006100"/>
      <name val="Calibri"/>
      <family val="2"/>
      <scheme val="minor"/>
    </font>
    <font>
      <sz val="11"/>
      <color rgb="FF9C0006"/>
      <name val="Calibri"/>
      <family val="2"/>
      <scheme val="minor"/>
    </font>
    <font>
      <sz val="11"/>
      <color theme="0"/>
      <name val="Calibri"/>
      <family val="2"/>
      <scheme val="minor"/>
    </font>
    <font>
      <u/>
      <sz val="9"/>
      <color indexed="12"/>
      <name val="Calibri"/>
      <family val="2"/>
    </font>
    <font>
      <sz val="11"/>
      <color indexed="60"/>
      <name val="Calibri"/>
      <family val="2"/>
    </font>
    <font>
      <sz val="11"/>
      <color theme="1"/>
      <name val="Calibri"/>
      <family val="2"/>
      <scheme val="minor"/>
    </font>
    <font>
      <b/>
      <sz val="12"/>
      <color theme="1"/>
      <name val="Times New Roman"/>
      <family val="1"/>
    </font>
    <font>
      <sz val="12"/>
      <color theme="1"/>
      <name val="Times New Roman"/>
      <family val="1"/>
    </font>
    <font>
      <b/>
      <sz val="11"/>
      <color theme="0"/>
      <name val="Calibri"/>
      <family val="2"/>
      <scheme val="minor"/>
    </font>
    <font>
      <sz val="11"/>
      <name val="Calibri"/>
      <family val="2"/>
      <scheme val="minor"/>
    </font>
    <font>
      <sz val="12"/>
      <color theme="1"/>
      <name val="Times New Roman"/>
      <family val="2"/>
    </font>
    <font>
      <sz val="11"/>
      <color indexed="62"/>
      <name val="Calibri"/>
      <family val="2"/>
    </font>
    <font>
      <sz val="11"/>
      <color rgb="FFFF0000"/>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20"/>
      <color theme="1"/>
      <name val="Calibri"/>
      <family val="2"/>
      <scheme val="minor"/>
    </font>
    <font>
      <b/>
      <sz val="24"/>
      <color theme="1"/>
      <name val="Calibri"/>
      <family val="2"/>
      <scheme val="minor"/>
    </font>
    <font>
      <u/>
      <sz val="12"/>
      <color indexed="12"/>
      <name val="Calibri"/>
      <family val="2"/>
      <scheme val="minor"/>
    </font>
    <font>
      <b/>
      <sz val="12"/>
      <color theme="4"/>
      <name val="Calibri"/>
      <family val="2"/>
      <scheme val="minor"/>
    </font>
    <font>
      <b/>
      <strike/>
      <sz val="12"/>
      <color theme="1"/>
      <name val="Calibri"/>
      <family val="2"/>
      <scheme val="minor"/>
    </font>
    <font>
      <u/>
      <sz val="11"/>
      <color theme="10"/>
      <name val="Calibri"/>
      <family val="2"/>
    </font>
  </fonts>
  <fills count="54">
    <fill>
      <patternFill patternType="none"/>
    </fill>
    <fill>
      <patternFill patternType="gray125"/>
    </fill>
    <fill>
      <patternFill patternType="solid">
        <fgColor rgb="FFFFEB9C"/>
      </patternFill>
    </fill>
    <fill>
      <patternFill patternType="solid">
        <fgColor indexed="11"/>
      </patternFill>
    </fill>
    <fill>
      <patternFill patternType="solid">
        <fgColor indexed="29"/>
      </patternFill>
    </fill>
    <fill>
      <patternFill patternType="solid">
        <fgColor indexed="46"/>
      </patternFill>
    </fill>
    <fill>
      <patternFill patternType="solid">
        <fgColor indexed="42"/>
      </patternFill>
    </fill>
    <fill>
      <patternFill patternType="solid">
        <fgColor indexed="51"/>
      </patternFill>
    </fill>
    <fill>
      <patternFill patternType="solid">
        <fgColor indexed="26"/>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9" tint="0.39997558519241921"/>
        <bgColor indexed="64"/>
      </patternFill>
    </fill>
    <fill>
      <patternFill patternType="solid">
        <fgColor rgb="FFFFFF00"/>
        <bgColor rgb="FF000000"/>
      </patternFill>
    </fill>
    <fill>
      <patternFill patternType="solid">
        <fgColor rgb="FFF2F2F2"/>
        <bgColor rgb="FF000000"/>
      </patternFill>
    </fill>
    <fill>
      <patternFill patternType="solid">
        <fgColor theme="8" tint="0.59999389629810485"/>
        <bgColor indexed="64"/>
      </patternFill>
    </fill>
    <fill>
      <patternFill patternType="solid">
        <fgColor theme="8" tint="0.59999389629810485"/>
        <bgColor rgb="FF000000"/>
      </patternFill>
    </fill>
    <fill>
      <patternFill patternType="solid">
        <fgColor rgb="FFDBEEF3"/>
        <bgColor rgb="FF00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theme="4"/>
      </patternFill>
    </fill>
    <fill>
      <patternFill patternType="solid">
        <fgColor theme="5"/>
      </patternFill>
    </fill>
    <fill>
      <patternFill patternType="solid">
        <fgColor indexed="43"/>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8" tint="0.39997558519241921"/>
        <bgColor indexed="64"/>
      </patternFill>
    </fill>
    <fill>
      <patternFill patternType="solid">
        <fgColor indexed="47"/>
      </patternFill>
    </fill>
    <fill>
      <patternFill patternType="solid">
        <fgColor theme="3" tint="0.59999389629810485"/>
        <bgColor theme="4" tint="0.79998168889431442"/>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3"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thin">
        <color theme="4" tint="0.39997558519241921"/>
      </bottom>
      <diagonal/>
    </border>
    <border>
      <left style="medium">
        <color theme="3"/>
      </left>
      <right/>
      <top style="medium">
        <color theme="3"/>
      </top>
      <bottom style="medium">
        <color theme="3"/>
      </bottom>
      <diagonal/>
    </border>
    <border>
      <left style="thin">
        <color theme="0"/>
      </left>
      <right style="thin">
        <color theme="0"/>
      </right>
      <top style="medium">
        <color theme="3"/>
      </top>
      <bottom style="medium">
        <color theme="3"/>
      </bottom>
      <diagonal/>
    </border>
    <border>
      <left style="thin">
        <color theme="0"/>
      </left>
      <right style="medium">
        <color theme="3"/>
      </right>
      <top style="medium">
        <color theme="3"/>
      </top>
      <bottom style="medium">
        <color theme="3"/>
      </bottom>
      <diagonal/>
    </border>
    <border>
      <left/>
      <right style="thin">
        <color theme="0"/>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0"/>
      </right>
      <top style="medium">
        <color theme="3"/>
      </top>
      <bottom style="thin">
        <color theme="0"/>
      </bottom>
      <diagonal/>
    </border>
    <border>
      <left style="thin">
        <color theme="0"/>
      </left>
      <right style="thin">
        <color theme="0"/>
      </right>
      <top style="medium">
        <color theme="3"/>
      </top>
      <bottom style="thin">
        <color theme="0"/>
      </bottom>
      <diagonal/>
    </border>
    <border>
      <left style="thin">
        <color theme="0"/>
      </left>
      <right style="medium">
        <color theme="3"/>
      </right>
      <top style="medium">
        <color theme="3"/>
      </top>
      <bottom style="thin">
        <color theme="0"/>
      </bottom>
      <diagonal/>
    </border>
    <border>
      <left/>
      <right style="thin">
        <color theme="0"/>
      </right>
      <top style="medium">
        <color theme="3"/>
      </top>
      <bottom style="thin">
        <color theme="0"/>
      </bottom>
      <diagonal/>
    </border>
    <border>
      <left style="medium">
        <color theme="3"/>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3"/>
      </right>
      <top style="thin">
        <color theme="0"/>
      </top>
      <bottom style="thin">
        <color theme="0"/>
      </bottom>
      <diagonal/>
    </border>
    <border>
      <left/>
      <right/>
      <top style="thin">
        <color theme="0"/>
      </top>
      <bottom style="thin">
        <color theme="0"/>
      </bottom>
      <diagonal/>
    </border>
    <border>
      <left/>
      <right style="medium">
        <color theme="3"/>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3"/>
      </left>
      <right style="thin">
        <color theme="0"/>
      </right>
      <top style="thin">
        <color theme="0"/>
      </top>
      <bottom style="medium">
        <color theme="3"/>
      </bottom>
      <diagonal/>
    </border>
    <border>
      <left style="thin">
        <color theme="0"/>
      </left>
      <right style="thin">
        <color theme="0"/>
      </right>
      <top style="thin">
        <color theme="0"/>
      </top>
      <bottom style="medium">
        <color theme="3"/>
      </bottom>
      <diagonal/>
    </border>
    <border>
      <left style="thin">
        <color theme="0"/>
      </left>
      <right style="medium">
        <color theme="3"/>
      </right>
      <top style="thin">
        <color theme="0"/>
      </top>
      <bottom style="medium">
        <color theme="3"/>
      </bottom>
      <diagonal/>
    </border>
    <border>
      <left/>
      <right style="thin">
        <color theme="0"/>
      </right>
      <top style="thin">
        <color theme="0"/>
      </top>
      <bottom style="medium">
        <color theme="3"/>
      </bottom>
      <diagonal/>
    </border>
    <border>
      <left style="thin">
        <color theme="0" tint="-0.249977111117893"/>
      </left>
      <right/>
      <top/>
      <bottom/>
      <diagonal/>
    </border>
    <border>
      <left/>
      <right style="medium">
        <color theme="3"/>
      </right>
      <top/>
      <bottom/>
      <diagonal/>
    </border>
  </borders>
  <cellStyleXfs count="120">
    <xf numFmtId="0" fontId="0" fillId="0" borderId="0"/>
    <xf numFmtId="0" fontId="5"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6" fillId="6" borderId="0" applyNumberFormat="0" applyBorder="0" applyAlignment="0" applyProtection="0"/>
    <xf numFmtId="0" fontId="2" fillId="2" borderId="0" applyNumberFormat="0" applyBorder="0" applyAlignment="0" applyProtection="0"/>
    <xf numFmtId="0" fontId="4" fillId="6" borderId="0" applyNumberFormat="0" applyBorder="0" applyAlignment="0" applyProtection="0"/>
    <xf numFmtId="0" fontId="7" fillId="4" borderId="0" applyNumberFormat="0" applyBorder="0" applyAlignment="0" applyProtection="0"/>
    <xf numFmtId="0" fontId="4" fillId="7" borderId="0" applyNumberFormat="0" applyBorder="0" applyAlignment="0" applyProtection="0"/>
    <xf numFmtId="0" fontId="4" fillId="8" borderId="1" applyNumberFormat="0" applyFont="0" applyAlignment="0" applyProtection="0"/>
    <xf numFmtId="0" fontId="5" fillId="0" borderId="0"/>
    <xf numFmtId="0" fontId="1" fillId="0" borderId="0"/>
    <xf numFmtId="164" fontId="1" fillId="0" borderId="0"/>
    <xf numFmtId="164" fontId="5" fillId="0" borderId="0"/>
    <xf numFmtId="43" fontId="1" fillId="0" borderId="0" applyFont="0" applyFill="0" applyBorder="0" applyAlignment="0" applyProtection="0"/>
    <xf numFmtId="0" fontId="5" fillId="0" borderId="0"/>
    <xf numFmtId="43" fontId="5" fillId="0" borderId="0" applyFont="0" applyFill="0" applyBorder="0" applyAlignment="0" applyProtection="0"/>
    <xf numFmtId="0" fontId="19" fillId="0" borderId="0" applyNumberFormat="0" applyFill="0" applyBorder="0" applyAlignment="0" applyProtection="0">
      <alignment vertical="top"/>
      <protection locked="0"/>
    </xf>
    <xf numFmtId="0" fontId="18" fillId="22" borderId="0" applyNumberFormat="0" applyBorder="0" applyAlignment="0" applyProtection="0"/>
    <xf numFmtId="0" fontId="18" fillId="23" borderId="0" applyNumberFormat="0" applyBorder="0" applyAlignment="0" applyProtection="0"/>
    <xf numFmtId="0" fontId="17" fillId="21" borderId="0" applyNumberFormat="0" applyBorder="0" applyAlignment="0" applyProtection="0"/>
    <xf numFmtId="0" fontId="16" fillId="20" borderId="0" applyNumberFormat="0" applyBorder="0" applyAlignment="0" applyProtection="0"/>
    <xf numFmtId="0" fontId="20"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27" fillId="39" borderId="1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9"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 fillId="0" borderId="0"/>
  </cellStyleXfs>
  <cellXfs count="253">
    <xf numFmtId="0" fontId="0" fillId="0" borderId="0" xfId="0"/>
    <xf numFmtId="0" fontId="0" fillId="0" borderId="0" xfId="0"/>
    <xf numFmtId="0" fontId="0" fillId="0" borderId="0" xfId="0" applyNumberFormat="1"/>
    <xf numFmtId="0" fontId="8" fillId="0" borderId="0" xfId="1" applyFont="1" applyBorder="1"/>
    <xf numFmtId="0" fontId="9" fillId="0" borderId="0" xfId="1" applyFont="1" applyBorder="1"/>
    <xf numFmtId="0" fontId="0" fillId="11" borderId="3" xfId="1" applyFont="1" applyFill="1" applyBorder="1"/>
    <xf numFmtId="0" fontId="1" fillId="11" borderId="3" xfId="1" applyFont="1" applyFill="1" applyBorder="1"/>
    <xf numFmtId="0" fontId="10" fillId="0" borderId="0" xfId="1" applyFont="1" applyBorder="1"/>
    <xf numFmtId="0" fontId="8" fillId="12" borderId="0" xfId="1" applyFont="1" applyFill="1" applyBorder="1"/>
    <xf numFmtId="0" fontId="10" fillId="12" borderId="0" xfId="1" applyFont="1" applyFill="1" applyBorder="1"/>
    <xf numFmtId="1" fontId="10" fillId="13" borderId="0" xfId="1" applyNumberFormat="1" applyFont="1" applyFill="1" applyBorder="1"/>
    <xf numFmtId="1" fontId="10" fillId="0" borderId="0" xfId="1" applyNumberFormat="1" applyFont="1" applyBorder="1"/>
    <xf numFmtId="0" fontId="10" fillId="0" borderId="0" xfId="1" applyNumberFormat="1" applyFont="1" applyBorder="1"/>
    <xf numFmtId="0" fontId="9" fillId="0" borderId="0" xfId="0" applyFont="1" applyBorder="1"/>
    <xf numFmtId="0" fontId="10" fillId="13" borderId="0" xfId="1" applyFont="1" applyFill="1" applyBorder="1"/>
    <xf numFmtId="0" fontId="11" fillId="0" borderId="0" xfId="1" applyFont="1" applyBorder="1"/>
    <xf numFmtId="2" fontId="11" fillId="0" borderId="0" xfId="1" applyNumberFormat="1" applyFont="1" applyBorder="1"/>
    <xf numFmtId="0" fontId="11" fillId="14" borderId="0" xfId="1" applyFont="1" applyFill="1" applyBorder="1"/>
    <xf numFmtId="0" fontId="11" fillId="15" borderId="0" xfId="1" applyFont="1" applyFill="1" applyBorder="1"/>
    <xf numFmtId="2" fontId="11" fillId="14" borderId="0" xfId="1" applyNumberFormat="1" applyFont="1" applyFill="1" applyBorder="1"/>
    <xf numFmtId="2" fontId="11" fillId="9" borderId="0" xfId="1" applyNumberFormat="1" applyFont="1" applyFill="1" applyBorder="1"/>
    <xf numFmtId="1" fontId="11" fillId="14" borderId="0" xfId="1" applyNumberFormat="1" applyFont="1" applyFill="1" applyBorder="1"/>
    <xf numFmtId="0" fontId="0" fillId="14" borderId="0" xfId="0" applyFill="1"/>
    <xf numFmtId="0" fontId="12" fillId="0" borderId="0" xfId="0" applyFont="1" applyBorder="1"/>
    <xf numFmtId="0" fontId="12" fillId="13" borderId="0" xfId="0" applyFont="1" applyFill="1" applyBorder="1"/>
    <xf numFmtId="0" fontId="11" fillId="13" borderId="0" xfId="1" applyFont="1" applyFill="1" applyBorder="1"/>
    <xf numFmtId="0" fontId="10" fillId="16" borderId="0" xfId="1" applyFont="1" applyFill="1" applyBorder="1"/>
    <xf numFmtId="2" fontId="10" fillId="0" borderId="0" xfId="1" applyNumberFormat="1" applyFont="1" applyBorder="1" applyAlignment="1">
      <alignment horizontal="right"/>
    </xf>
    <xf numFmtId="0" fontId="10" fillId="0" borderId="0" xfId="1" quotePrefix="1" applyFont="1" applyBorder="1" applyAlignment="1">
      <alignment horizontal="right"/>
    </xf>
    <xf numFmtId="165" fontId="8" fillId="0" borderId="0" xfId="1" applyNumberFormat="1" applyFont="1" applyBorder="1"/>
    <xf numFmtId="0" fontId="10" fillId="13" borderId="0" xfId="1" applyNumberFormat="1" applyFont="1" applyFill="1" applyBorder="1"/>
    <xf numFmtId="0" fontId="9" fillId="0" borderId="0" xfId="0" applyFont="1" applyFill="1" applyBorder="1"/>
    <xf numFmtId="0" fontId="10" fillId="0" borderId="0" xfId="1" applyFont="1" applyFill="1" applyBorder="1"/>
    <xf numFmtId="0" fontId="12" fillId="0" borderId="0" xfId="0" applyFont="1" applyFill="1" applyBorder="1"/>
    <xf numFmtId="0" fontId="10" fillId="0" borderId="0" xfId="1" applyFont="1" applyBorder="1" applyAlignment="1">
      <alignment horizontal="right"/>
    </xf>
    <xf numFmtId="1" fontId="8" fillId="0" borderId="0" xfId="1" applyNumberFormat="1" applyFont="1" applyBorder="1"/>
    <xf numFmtId="0" fontId="8" fillId="12" borderId="0" xfId="0" applyFont="1" applyFill="1" applyBorder="1"/>
    <xf numFmtId="0" fontId="12" fillId="12" borderId="0" xfId="0" applyFont="1" applyFill="1" applyBorder="1"/>
    <xf numFmtId="0" fontId="12" fillId="0" borderId="0" xfId="0" applyNumberFormat="1" applyFont="1" applyBorder="1"/>
    <xf numFmtId="0" fontId="12" fillId="16" borderId="0" xfId="0" applyFont="1" applyFill="1" applyBorder="1"/>
    <xf numFmtId="0" fontId="8" fillId="0" borderId="0" xfId="0" applyFont="1" applyBorder="1"/>
    <xf numFmtId="0" fontId="12" fillId="0" borderId="0" xfId="0" applyFont="1" applyBorder="1" applyAlignment="1">
      <alignment horizontal="right"/>
    </xf>
    <xf numFmtId="166" fontId="12" fillId="0" borderId="0" xfId="0" applyNumberFormat="1" applyFont="1" applyBorder="1"/>
    <xf numFmtId="2" fontId="8" fillId="0" borderId="0" xfId="0" applyNumberFormat="1" applyFont="1" applyBorder="1"/>
    <xf numFmtId="0" fontId="0" fillId="0" borderId="0" xfId="0" applyFill="1" applyBorder="1"/>
    <xf numFmtId="0" fontId="0" fillId="0" borderId="0" xfId="0" applyFill="1"/>
    <xf numFmtId="0" fontId="0" fillId="0" borderId="0" xfId="0" applyNumberFormat="1" applyFill="1"/>
    <xf numFmtId="44" fontId="0" fillId="0" borderId="0" xfId="0" applyNumberFormat="1"/>
    <xf numFmtId="0" fontId="0" fillId="0" borderId="0" xfId="0" applyFont="1" applyFill="1" applyBorder="1"/>
    <xf numFmtId="0" fontId="0" fillId="0" borderId="0" xfId="0" applyNumberFormat="1" applyFont="1" applyFill="1" applyBorder="1"/>
    <xf numFmtId="3" fontId="0" fillId="10" borderId="0" xfId="0" applyNumberFormat="1" applyFont="1" applyFill="1"/>
    <xf numFmtId="41" fontId="0" fillId="0" borderId="0" xfId="0" applyNumberFormat="1"/>
    <xf numFmtId="0" fontId="1" fillId="0" borderId="0" xfId="1" applyFont="1"/>
    <xf numFmtId="167" fontId="1" fillId="0" borderId="0" xfId="1" applyNumberFormat="1" applyFont="1"/>
    <xf numFmtId="2" fontId="15" fillId="0" borderId="0" xfId="1" applyNumberFormat="1" applyFont="1"/>
    <xf numFmtId="0" fontId="1" fillId="0" borderId="0" xfId="1" applyFont="1" applyFill="1"/>
    <xf numFmtId="0" fontId="0" fillId="0" borderId="3" xfId="0" applyBorder="1"/>
    <xf numFmtId="0" fontId="0" fillId="0" borderId="0" xfId="0" applyFill="1" applyAlignment="1">
      <alignment horizontal="center" vertical="center" wrapText="1"/>
    </xf>
    <xf numFmtId="0" fontId="0" fillId="0" borderId="3" xfId="0" applyFill="1" applyBorder="1"/>
    <xf numFmtId="2" fontId="0" fillId="0" borderId="0" xfId="0" applyNumberFormat="1"/>
    <xf numFmtId="1" fontId="0" fillId="0" borderId="0" xfId="0" applyNumberFormat="1" applyFill="1" applyBorder="1"/>
    <xf numFmtId="3" fontId="0" fillId="0" borderId="0" xfId="0" applyNumberFormat="1" applyFont="1"/>
    <xf numFmtId="3" fontId="0" fillId="10" borderId="2" xfId="0" applyNumberFormat="1" applyFont="1" applyFill="1" applyBorder="1"/>
    <xf numFmtId="43" fontId="0" fillId="0" borderId="0" xfId="15" applyFont="1"/>
    <xf numFmtId="43" fontId="0" fillId="0" borderId="0" xfId="15" applyFont="1" applyFill="1"/>
    <xf numFmtId="0" fontId="0" fillId="0" borderId="0" xfId="0" applyBorder="1"/>
    <xf numFmtId="0" fontId="0" fillId="0" borderId="0" xfId="0" applyNumberFormat="1" applyFill="1" applyBorder="1"/>
    <xf numFmtId="0" fontId="0" fillId="0" borderId="0" xfId="0" applyFill="1" applyBorder="1" applyAlignment="1">
      <alignment horizontal="center"/>
    </xf>
    <xf numFmtId="0" fontId="0" fillId="9" borderId="0" xfId="0" applyFill="1" applyBorder="1"/>
    <xf numFmtId="165" fontId="0" fillId="0" borderId="0" xfId="0" applyNumberFormat="1"/>
    <xf numFmtId="2" fontId="0" fillId="9" borderId="0" xfId="0" applyNumberFormat="1" applyFill="1" applyBorder="1"/>
    <xf numFmtId="0" fontId="0" fillId="19" borderId="0" xfId="0" applyFill="1"/>
    <xf numFmtId="2" fontId="0" fillId="9" borderId="0" xfId="0" applyNumberFormat="1" applyFill="1"/>
    <xf numFmtId="2" fontId="0" fillId="0" borderId="0" xfId="0" applyNumberFormat="1" applyFont="1" applyFill="1" applyBorder="1"/>
    <xf numFmtId="0" fontId="0" fillId="38" borderId="0" xfId="0" applyFill="1" applyBorder="1"/>
    <xf numFmtId="0" fontId="0" fillId="0" borderId="11" xfId="0" applyFill="1" applyBorder="1"/>
    <xf numFmtId="0" fontId="3" fillId="0" borderId="0" xfId="0" applyFont="1"/>
    <xf numFmtId="0" fontId="0" fillId="0" borderId="0" xfId="0" applyFill="1" applyBorder="1" applyAlignment="1">
      <alignment horizontal="left"/>
    </xf>
    <xf numFmtId="1" fontId="0" fillId="0" borderId="0" xfId="0" applyNumberFormat="1" applyFill="1"/>
    <xf numFmtId="0" fontId="3" fillId="0" borderId="13" xfId="0" applyFont="1" applyFill="1" applyBorder="1"/>
    <xf numFmtId="0" fontId="3" fillId="9" borderId="0" xfId="0" applyFont="1" applyFill="1" applyBorder="1"/>
    <xf numFmtId="0" fontId="0" fillId="0" borderId="0" xfId="0" applyFont="1" applyBorder="1"/>
    <xf numFmtId="0" fontId="0" fillId="0" borderId="0" xfId="0" quotePrefix="1" applyNumberFormat="1" applyFill="1" applyBorder="1"/>
    <xf numFmtId="0" fontId="12" fillId="19" borderId="0" xfId="0" applyFont="1" applyFill="1" applyBorder="1"/>
    <xf numFmtId="0" fontId="0" fillId="0" borderId="0" xfId="0" applyFill="1" applyBorder="1" applyAlignment="1">
      <alignment vertical="top" wrapText="1"/>
    </xf>
    <xf numFmtId="0" fontId="0" fillId="0" borderId="0" xfId="0" applyNumberFormat="1" applyFill="1" applyBorder="1" applyAlignment="1">
      <alignment vertical="top" wrapText="1"/>
    </xf>
    <xf numFmtId="0" fontId="0" fillId="0" borderId="0" xfId="0" applyNumberFormat="1" applyFill="1" applyBorder="1" applyAlignment="1">
      <alignment horizontal="center"/>
    </xf>
    <xf numFmtId="0" fontId="0" fillId="0" borderId="0" xfId="0" applyNumberFormat="1" applyFill="1" applyBorder="1" applyAlignment="1">
      <alignment horizontal="left"/>
    </xf>
    <xf numFmtId="1" fontId="0" fillId="0" borderId="0" xfId="0" applyNumberFormat="1" applyFont="1" applyFill="1" applyBorder="1"/>
    <xf numFmtId="165" fontId="28" fillId="0" borderId="0" xfId="0" applyNumberFormat="1" applyFont="1"/>
    <xf numFmtId="0" fontId="0" fillId="0" borderId="0" xfId="0" applyFont="1" applyFill="1"/>
    <xf numFmtId="1" fontId="0" fillId="0" borderId="0" xfId="0" applyNumberFormat="1" applyFill="1" applyBorder="1" applyAlignment="1">
      <alignment horizontal="right"/>
    </xf>
    <xf numFmtId="1" fontId="0" fillId="0" borderId="0" xfId="0" applyNumberFormat="1" applyFill="1" applyBorder="1" applyAlignment="1">
      <alignment horizontal="right" vertical="center"/>
    </xf>
    <xf numFmtId="165" fontId="0" fillId="0" borderId="0" xfId="0" applyNumberFormat="1" applyFill="1"/>
    <xf numFmtId="0" fontId="0" fillId="0" borderId="3" xfId="0" applyBorder="1" applyAlignment="1">
      <alignment horizontal="left"/>
    </xf>
    <xf numFmtId="1" fontId="0" fillId="0" borderId="0" xfId="0" applyNumberFormat="1"/>
    <xf numFmtId="0" fontId="0" fillId="0" borderId="0" xfId="0" applyFill="1" applyAlignment="1">
      <alignment horizontal="left"/>
    </xf>
    <xf numFmtId="0" fontId="0" fillId="0" borderId="3" xfId="0" applyFont="1" applyBorder="1"/>
    <xf numFmtId="0" fontId="24" fillId="40" borderId="3" xfId="0" applyFont="1" applyFill="1" applyBorder="1"/>
    <xf numFmtId="0" fontId="22" fillId="0" borderId="0" xfId="0" applyFont="1" applyFill="1" applyBorder="1"/>
    <xf numFmtId="0" fontId="23" fillId="0" borderId="0" xfId="0" applyFont="1" applyFill="1" applyBorder="1" applyAlignment="1">
      <alignment horizontal="left"/>
    </xf>
    <xf numFmtId="0" fontId="0" fillId="0" borderId="0" xfId="0" applyFill="1" applyBorder="1" applyAlignment="1">
      <alignment horizontal="left" vertical="center"/>
    </xf>
    <xf numFmtId="0" fontId="22" fillId="0" borderId="0" xfId="0" applyFont="1" applyFill="1" applyBorder="1" applyAlignment="1">
      <alignment horizontal="center"/>
    </xf>
    <xf numFmtId="1" fontId="0" fillId="9" borderId="0" xfId="0" applyNumberFormat="1" applyFill="1" applyBorder="1"/>
    <xf numFmtId="1" fontId="0" fillId="38" borderId="0" xfId="0" applyNumberFormat="1" applyFill="1" applyBorder="1"/>
    <xf numFmtId="0" fontId="29" fillId="0" borderId="3" xfId="0" applyFont="1" applyFill="1" applyBorder="1" applyAlignment="1">
      <alignment horizontal="left" vertical="center"/>
    </xf>
    <xf numFmtId="0" fontId="29" fillId="11" borderId="3" xfId="0" applyFont="1" applyFill="1" applyBorder="1" applyAlignment="1">
      <alignment horizontal="left" vertical="center"/>
    </xf>
    <xf numFmtId="0" fontId="29" fillId="9" borderId="3" xfId="0" applyFont="1" applyFill="1" applyBorder="1" applyAlignment="1">
      <alignment horizontal="left" vertical="center"/>
    </xf>
    <xf numFmtId="41" fontId="0" fillId="0" borderId="0" xfId="0" applyNumberFormat="1" applyFill="1" applyBorder="1" applyAlignment="1">
      <alignment horizontal="right"/>
    </xf>
    <xf numFmtId="41" fontId="0" fillId="0" borderId="0" xfId="0" applyNumberFormat="1" applyFill="1" applyBorder="1" applyAlignment="1">
      <alignment horizontal="right" vertical="center"/>
    </xf>
    <xf numFmtId="44" fontId="0" fillId="0" borderId="0" xfId="0" applyNumberFormat="1" applyFill="1" applyBorder="1" applyAlignment="1">
      <alignment horizontal="right"/>
    </xf>
    <xf numFmtId="168" fontId="0" fillId="0" borderId="0" xfId="0" applyNumberFormat="1" applyFont="1" applyFill="1" applyBorder="1" applyAlignment="1">
      <alignment horizontal="right"/>
    </xf>
    <xf numFmtId="44" fontId="0" fillId="0" borderId="0" xfId="0" applyNumberFormat="1" applyFont="1" applyFill="1" applyBorder="1" applyAlignment="1">
      <alignment horizontal="right"/>
    </xf>
    <xf numFmtId="168" fontId="21" fillId="0" borderId="0" xfId="0" applyNumberFormat="1" applyFont="1" applyFill="1" applyBorder="1" applyAlignment="1">
      <alignment horizontal="right"/>
    </xf>
    <xf numFmtId="44" fontId="21" fillId="0" borderId="0" xfId="0" applyNumberFormat="1" applyFont="1" applyFill="1" applyBorder="1" applyAlignment="1">
      <alignment horizontal="right"/>
    </xf>
    <xf numFmtId="0" fontId="0" fillId="0" borderId="0" xfId="0" applyFill="1" applyBorder="1" applyAlignment="1">
      <alignment horizontal="right" vertical="center"/>
    </xf>
    <xf numFmtId="0" fontId="0" fillId="0" borderId="0" xfId="0" applyFill="1" applyBorder="1" applyAlignment="1">
      <alignment horizontal="right"/>
    </xf>
    <xf numFmtId="0" fontId="0" fillId="11" borderId="3" xfId="0" applyFont="1" applyFill="1" applyBorder="1" applyAlignment="1">
      <alignment horizontal="left" vertical="center"/>
    </xf>
    <xf numFmtId="0" fontId="3" fillId="9" borderId="3" xfId="11" applyFont="1" applyFill="1" applyBorder="1" applyAlignment="1">
      <alignment horizontal="center" vertical="center" wrapText="1"/>
    </xf>
    <xf numFmtId="0" fontId="3" fillId="9" borderId="3" xfId="0" applyFont="1" applyFill="1" applyBorder="1" applyAlignment="1">
      <alignment horizontal="center" vertical="center" wrapText="1"/>
    </xf>
    <xf numFmtId="43" fontId="3" fillId="9" borderId="3" xfId="15" applyFont="1" applyFill="1" applyBorder="1" applyAlignment="1">
      <alignment horizontal="center" vertical="center" wrapText="1"/>
    </xf>
    <xf numFmtId="0" fontId="0" fillId="9" borderId="3" xfId="0" applyFill="1" applyBorder="1" applyAlignment="1">
      <alignment horizontal="center" vertical="center" wrapText="1"/>
    </xf>
    <xf numFmtId="41" fontId="0" fillId="0" borderId="3" xfId="0" applyNumberFormat="1" applyBorder="1"/>
    <xf numFmtId="0" fontId="1" fillId="11" borderId="3" xfId="11" applyFont="1" applyFill="1" applyBorder="1" applyAlignment="1">
      <alignment horizontal="left"/>
    </xf>
    <xf numFmtId="0" fontId="25" fillId="11" borderId="3" xfId="0" applyFont="1" applyFill="1" applyBorder="1" applyAlignment="1">
      <alignment horizontal="left"/>
    </xf>
    <xf numFmtId="0" fontId="0" fillId="11" borderId="3" xfId="0" applyFont="1" applyFill="1" applyBorder="1" applyAlignment="1">
      <alignment horizontal="left"/>
    </xf>
    <xf numFmtId="43" fontId="1" fillId="11" borderId="3" xfId="15" applyNumberFormat="1" applyFont="1" applyFill="1" applyBorder="1" applyAlignment="1">
      <alignment horizontal="left" vertical="center"/>
    </xf>
    <xf numFmtId="41" fontId="0" fillId="11" borderId="3" xfId="0" applyNumberFormat="1" applyFont="1" applyFill="1" applyBorder="1" applyAlignment="1">
      <alignment horizontal="left" vertical="center"/>
    </xf>
    <xf numFmtId="44" fontId="0" fillId="11" borderId="3" xfId="0" applyNumberFormat="1" applyFont="1" applyFill="1" applyBorder="1" applyAlignment="1">
      <alignment horizontal="left" vertical="center"/>
    </xf>
    <xf numFmtId="41" fontId="0" fillId="11" borderId="3" xfId="0" applyNumberFormat="1" applyFont="1" applyFill="1" applyBorder="1" applyAlignment="1">
      <alignment horizontal="left"/>
    </xf>
    <xf numFmtId="43" fontId="0" fillId="0" borderId="3" xfId="15" applyFont="1" applyFill="1" applyBorder="1"/>
    <xf numFmtId="44" fontId="0" fillId="0" borderId="3" xfId="0" applyNumberFormat="1" applyBorder="1"/>
    <xf numFmtId="0" fontId="0" fillId="0" borderId="3" xfId="0" applyFill="1" applyBorder="1" applyAlignment="1">
      <alignment horizontal="left" indent="2"/>
    </xf>
    <xf numFmtId="41" fontId="0" fillId="0" borderId="3" xfId="0" applyNumberFormat="1" applyBorder="1" applyAlignment="1">
      <alignment horizontal="center" vertical="center"/>
    </xf>
    <xf numFmtId="0" fontId="0" fillId="44" borderId="3" xfId="0" applyFill="1" applyBorder="1" applyAlignment="1">
      <alignment horizontal="center" vertical="center"/>
    </xf>
    <xf numFmtId="41" fontId="0" fillId="0" borderId="0" xfId="0" applyNumberFormat="1" applyFill="1" applyBorder="1"/>
    <xf numFmtId="41" fontId="0" fillId="0" borderId="0" xfId="0" applyNumberFormat="1" applyFill="1"/>
    <xf numFmtId="0" fontId="0" fillId="45" borderId="3" xfId="0" applyFill="1" applyBorder="1"/>
    <xf numFmtId="0" fontId="30" fillId="47" borderId="0" xfId="0" applyFont="1" applyFill="1"/>
    <xf numFmtId="0" fontId="31" fillId="47" borderId="0" xfId="0" applyFont="1" applyFill="1"/>
    <xf numFmtId="49" fontId="31" fillId="47" borderId="0" xfId="0" applyNumberFormat="1" applyFont="1" applyFill="1"/>
    <xf numFmtId="0" fontId="0" fillId="47" borderId="0" xfId="0" applyFill="1"/>
    <xf numFmtId="0" fontId="30" fillId="0" borderId="0" xfId="0" applyFont="1"/>
    <xf numFmtId="0" fontId="31" fillId="0" borderId="0" xfId="0" applyFont="1"/>
    <xf numFmtId="0" fontId="32" fillId="0" borderId="0" xfId="0" applyFont="1" applyAlignment="1">
      <alignment horizontal="left" vertical="center"/>
    </xf>
    <xf numFmtId="0" fontId="31" fillId="0" borderId="0" xfId="0" applyFont="1" applyAlignment="1">
      <alignment horizontal="center" vertical="center" wrapText="1"/>
    </xf>
    <xf numFmtId="0" fontId="33" fillId="0" borderId="0" xfId="0" applyFont="1"/>
    <xf numFmtId="0" fontId="31" fillId="0" borderId="0" xfId="0" applyNumberFormat="1" applyFont="1" applyAlignment="1">
      <alignment vertical="top" wrapText="1"/>
    </xf>
    <xf numFmtId="0" fontId="34" fillId="0" borderId="0" xfId="117" applyFont="1" applyAlignment="1" applyProtection="1"/>
    <xf numFmtId="0" fontId="0" fillId="0" borderId="14" xfId="0" applyBorder="1"/>
    <xf numFmtId="0" fontId="35" fillId="0" borderId="15" xfId="0" applyFont="1" applyBorder="1" applyAlignment="1">
      <alignment horizontal="center"/>
    </xf>
    <xf numFmtId="0" fontId="35" fillId="0" borderId="16" xfId="0" applyFont="1" applyBorder="1" applyAlignment="1">
      <alignment horizontal="center"/>
    </xf>
    <xf numFmtId="0" fontId="35" fillId="0" borderId="17" xfId="0" applyFont="1" applyBorder="1" applyAlignment="1">
      <alignment horizontal="center"/>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36" fillId="0" borderId="0" xfId="0" applyFont="1" applyFill="1"/>
    <xf numFmtId="0" fontId="0" fillId="0" borderId="23" xfId="0" applyBorder="1"/>
    <xf numFmtId="0" fontId="0" fillId="48" borderId="24" xfId="0" applyFill="1" applyBorder="1"/>
    <xf numFmtId="0" fontId="0" fillId="0" borderId="24" xfId="0" applyBorder="1"/>
    <xf numFmtId="0" fontId="37" fillId="0" borderId="0" xfId="118" applyAlignment="1" applyProtection="1"/>
    <xf numFmtId="0" fontId="0" fillId="0" borderId="25" xfId="0" applyBorder="1"/>
    <xf numFmtId="0" fontId="0" fillId="14" borderId="24" xfId="0" applyFill="1" applyBorder="1"/>
    <xf numFmtId="0" fontId="0" fillId="0" borderId="28" xfId="0" applyBorder="1"/>
    <xf numFmtId="0" fontId="0" fillId="49" borderId="24" xfId="0" applyFill="1" applyBorder="1"/>
    <xf numFmtId="0" fontId="0" fillId="0" borderId="25" xfId="0" applyFill="1" applyBorder="1"/>
    <xf numFmtId="0" fontId="0" fillId="50" borderId="24" xfId="0" applyFill="1" applyBorder="1"/>
    <xf numFmtId="0" fontId="0" fillId="51" borderId="24" xfId="0" applyFill="1" applyBorder="1"/>
    <xf numFmtId="0" fontId="0" fillId="52" borderId="24" xfId="0" applyFill="1" applyBorder="1"/>
    <xf numFmtId="0" fontId="0" fillId="0" borderId="29" xfId="0" applyFill="1" applyBorder="1"/>
    <xf numFmtId="0" fontId="0" fillId="0" borderId="29" xfId="0" applyBorder="1"/>
    <xf numFmtId="0" fontId="37" fillId="0" borderId="29" xfId="118" applyBorder="1" applyAlignment="1" applyProtection="1"/>
    <xf numFmtId="0" fontId="0" fillId="0" borderId="30" xfId="0" applyBorder="1"/>
    <xf numFmtId="0" fontId="0" fillId="0" borderId="31" xfId="0" applyFill="1" applyBorder="1"/>
    <xf numFmtId="0" fontId="0" fillId="0" borderId="31" xfId="0" applyBorder="1"/>
    <xf numFmtId="0" fontId="37" fillId="0" borderId="31" xfId="118" applyBorder="1" applyAlignment="1" applyProtection="1"/>
    <xf numFmtId="0" fontId="0" fillId="0" borderId="32" xfId="0" applyBorder="1"/>
    <xf numFmtId="0" fontId="0" fillId="0" borderId="33" xfId="0" applyFill="1" applyBorder="1"/>
    <xf numFmtId="0" fontId="0" fillId="47" borderId="0" xfId="0" applyFill="1" applyBorder="1"/>
    <xf numFmtId="0" fontId="25" fillId="42" borderId="3" xfId="0" applyFont="1" applyFill="1" applyBorder="1" applyAlignment="1">
      <alignment horizontal="center"/>
    </xf>
    <xf numFmtId="0" fontId="25" fillId="0" borderId="3" xfId="0" applyFont="1" applyBorder="1" applyAlignment="1">
      <alignment horizontal="center"/>
    </xf>
    <xf numFmtId="0" fontId="25" fillId="0" borderId="3" xfId="0" applyFont="1" applyFill="1" applyBorder="1" applyAlignment="1">
      <alignment horizontal="center"/>
    </xf>
    <xf numFmtId="0" fontId="25" fillId="0" borderId="3" xfId="0" applyFont="1" applyFill="1" applyBorder="1" applyAlignment="1">
      <alignment horizontal="center" wrapText="1"/>
    </xf>
    <xf numFmtId="0" fontId="25" fillId="11" borderId="3" xfId="11" applyFont="1" applyFill="1" applyBorder="1" applyAlignment="1">
      <alignment horizontal="left" vertical="top"/>
    </xf>
    <xf numFmtId="0" fontId="25" fillId="11" borderId="3" xfId="11" applyNumberFormat="1" applyFont="1" applyFill="1" applyBorder="1" applyAlignment="1">
      <alignment horizontal="left" vertical="top"/>
    </xf>
    <xf numFmtId="0" fontId="25" fillId="11" borderId="3" xfId="0" applyFont="1" applyFill="1" applyBorder="1" applyAlignment="1">
      <alignment horizontal="left" vertical="top"/>
    </xf>
    <xf numFmtId="43" fontId="25" fillId="11" borderId="3" xfId="0" applyNumberFormat="1" applyFont="1" applyFill="1" applyBorder="1" applyAlignment="1">
      <alignment horizontal="left" vertical="top"/>
    </xf>
    <xf numFmtId="0" fontId="25" fillId="0" borderId="3" xfId="0" applyFont="1" applyBorder="1" applyAlignment="1">
      <alignment horizontal="left"/>
    </xf>
    <xf numFmtId="0" fontId="0" fillId="0" borderId="0" xfId="0" applyFill="1" applyAlignment="1"/>
    <xf numFmtId="0" fontId="0" fillId="0" borderId="0" xfId="0" applyAlignment="1"/>
    <xf numFmtId="0" fontId="29" fillId="9" borderId="9" xfId="0" applyFont="1" applyFill="1" applyBorder="1" applyAlignment="1">
      <alignment horizontal="left" vertical="center"/>
    </xf>
    <xf numFmtId="0" fontId="25" fillId="9" borderId="0" xfId="11" applyFont="1" applyFill="1" applyBorder="1" applyAlignment="1">
      <alignment horizontal="left" vertical="center" wrapText="1"/>
    </xf>
    <xf numFmtId="0" fontId="25" fillId="9" borderId="34" xfId="11" applyFont="1" applyFill="1" applyBorder="1" applyAlignment="1">
      <alignment horizontal="left" vertical="center" wrapText="1"/>
    </xf>
    <xf numFmtId="0" fontId="25" fillId="9" borderId="0" xfId="0" applyFont="1" applyFill="1" applyAlignment="1">
      <alignment horizontal="left" vertical="center" wrapText="1"/>
    </xf>
    <xf numFmtId="0" fontId="25" fillId="9" borderId="0" xfId="0" applyFont="1" applyFill="1" applyAlignment="1">
      <alignment horizontal="left" vertical="center"/>
    </xf>
    <xf numFmtId="0" fontId="0" fillId="0" borderId="0" xfId="0" applyFill="1" applyAlignment="1">
      <alignment wrapText="1"/>
    </xf>
    <xf numFmtId="0" fontId="0" fillId="0" borderId="0" xfId="0" applyAlignment="1">
      <alignment wrapText="1"/>
    </xf>
    <xf numFmtId="49" fontId="0" fillId="0" borderId="0" xfId="12" applyNumberFormat="1" applyFont="1" applyFill="1"/>
    <xf numFmtId="0" fontId="0" fillId="0" borderId="0" xfId="12" applyNumberFormat="1" applyFont="1" applyFill="1"/>
    <xf numFmtId="0" fontId="0" fillId="0" borderId="0" xfId="12" applyFont="1" applyFill="1"/>
    <xf numFmtId="165" fontId="0" fillId="0" borderId="0" xfId="0" applyNumberFormat="1" applyFill="1" applyBorder="1"/>
    <xf numFmtId="169" fontId="1" fillId="0" borderId="0" xfId="29" applyNumberFormat="1" applyFill="1"/>
    <xf numFmtId="169" fontId="1" fillId="0" borderId="0" xfId="29" applyNumberFormat="1" applyFill="1" applyAlignment="1">
      <alignment horizontal="right"/>
    </xf>
    <xf numFmtId="169" fontId="0" fillId="0" borderId="0" xfId="29" applyNumberFormat="1" applyFont="1" applyFill="1" applyAlignment="1">
      <alignment horizontal="right"/>
    </xf>
    <xf numFmtId="169" fontId="0" fillId="0" borderId="0" xfId="0" applyNumberFormat="1" applyFill="1" applyBorder="1"/>
    <xf numFmtId="0" fontId="1" fillId="0" borderId="0" xfId="12" applyFont="1" applyFill="1"/>
    <xf numFmtId="169" fontId="0" fillId="0" borderId="0" xfId="0" applyNumberFormat="1" applyFill="1"/>
    <xf numFmtId="169" fontId="0" fillId="0" borderId="0" xfId="0" applyNumberFormat="1" applyFill="1" applyAlignment="1">
      <alignment horizontal="center"/>
    </xf>
    <xf numFmtId="169" fontId="25" fillId="0" borderId="0" xfId="0" applyNumberFormat="1" applyFont="1" applyFill="1" applyAlignment="1">
      <alignment horizontal="center"/>
    </xf>
    <xf numFmtId="169" fontId="0" fillId="0" borderId="0" xfId="0" applyNumberFormat="1" applyFill="1" applyAlignment="1">
      <alignment horizontal="right"/>
    </xf>
    <xf numFmtId="0" fontId="0" fillId="0" borderId="35" xfId="0" applyBorder="1"/>
    <xf numFmtId="43" fontId="0" fillId="0" borderId="0" xfId="0" applyNumberFormat="1"/>
    <xf numFmtId="170" fontId="0" fillId="0" borderId="0" xfId="0" applyNumberFormat="1" applyFill="1" applyBorder="1" applyAlignment="1">
      <alignment horizontal="right" vertical="center"/>
    </xf>
    <xf numFmtId="170" fontId="0" fillId="0" borderId="0" xfId="0" applyNumberFormat="1" applyFill="1" applyBorder="1" applyAlignment="1">
      <alignment horizontal="right"/>
    </xf>
    <xf numFmtId="43" fontId="0" fillId="11" borderId="3" xfId="15" applyNumberFormat="1" applyFont="1" applyFill="1" applyBorder="1" applyAlignment="1">
      <alignment horizontal="left" vertical="center"/>
    </xf>
    <xf numFmtId="41" fontId="28" fillId="0" borderId="0" xfId="0" applyNumberFormat="1" applyFont="1" applyFill="1" applyBorder="1" applyAlignment="1">
      <alignment horizontal="right"/>
    </xf>
    <xf numFmtId="43" fontId="0" fillId="0" borderId="3" xfId="15" applyNumberFormat="1" applyFont="1" applyFill="1" applyBorder="1" applyAlignment="1">
      <alignment horizontal="left" vertical="center"/>
    </xf>
    <xf numFmtId="170" fontId="28" fillId="0" borderId="0" xfId="0" applyNumberFormat="1" applyFont="1" applyFill="1" applyBorder="1" applyAlignment="1">
      <alignment horizontal="right" vertical="center"/>
    </xf>
    <xf numFmtId="0" fontId="24" fillId="0" borderId="0" xfId="0" applyFont="1" applyFill="1" applyBorder="1"/>
    <xf numFmtId="1" fontId="0" fillId="0" borderId="0" xfId="0" applyNumberFormat="1" applyBorder="1"/>
    <xf numFmtId="0" fontId="3" fillId="0" borderId="0" xfId="0" applyFont="1" applyBorder="1"/>
    <xf numFmtId="0" fontId="3" fillId="0" borderId="0" xfId="0" applyFont="1" applyFill="1" applyBorder="1" applyAlignment="1">
      <alignment horizontal="left"/>
    </xf>
    <xf numFmtId="0" fontId="0" fillId="0" borderId="13" xfId="0" applyFont="1" applyFill="1" applyBorder="1"/>
    <xf numFmtId="0" fontId="0" fillId="0" borderId="0" xfId="0" applyFont="1"/>
    <xf numFmtId="0" fontId="0" fillId="0" borderId="26" xfId="0" applyBorder="1" applyAlignment="1"/>
    <xf numFmtId="0" fontId="0" fillId="0" borderId="27" xfId="0" applyBorder="1" applyAlignment="1"/>
    <xf numFmtId="0" fontId="11" fillId="0" borderId="0" xfId="1" applyFont="1" applyBorder="1" applyAlignment="1">
      <alignment horizontal="left" wrapText="1"/>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7" xfId="0" applyBorder="1" applyAlignment="1"/>
    <xf numFmtId="0" fontId="0" fillId="0" borderId="8" xfId="0" applyBorder="1" applyAlignment="1"/>
    <xf numFmtId="0" fontId="0" fillId="0" borderId="9" xfId="0" applyBorder="1" applyAlignment="1"/>
    <xf numFmtId="43" fontId="0" fillId="17" borderId="3" xfId="15" applyFont="1" applyFill="1" applyBorder="1" applyAlignment="1">
      <alignment horizontal="center" vertical="center"/>
    </xf>
    <xf numFmtId="0" fontId="0" fillId="17" borderId="3" xfId="0" applyFill="1" applyBorder="1" applyAlignment="1">
      <alignment horizontal="center" vertical="center"/>
    </xf>
    <xf numFmtId="0" fontId="0" fillId="14" borderId="3" xfId="0" applyFill="1" applyBorder="1" applyAlignment="1">
      <alignment horizontal="center" vertical="center"/>
    </xf>
    <xf numFmtId="0" fontId="0" fillId="46" borderId="4" xfId="0" applyFill="1" applyBorder="1" applyAlignment="1">
      <alignment horizontal="center" vertical="center"/>
    </xf>
    <xf numFmtId="0" fontId="0" fillId="46" borderId="5" xfId="0" applyFill="1" applyBorder="1" applyAlignment="1">
      <alignment horizontal="center" vertical="center"/>
    </xf>
    <xf numFmtId="0" fontId="0" fillId="46" borderId="6" xfId="0" applyFill="1" applyBorder="1" applyAlignment="1">
      <alignment horizontal="center" vertical="center"/>
    </xf>
    <xf numFmtId="0" fontId="0" fillId="42" borderId="3" xfId="0" applyFill="1" applyBorder="1" applyAlignment="1">
      <alignment horizontal="center" vertical="center"/>
    </xf>
    <xf numFmtId="0" fontId="0" fillId="41" borderId="3" xfId="0" applyFill="1" applyBorder="1" applyAlignment="1">
      <alignment horizontal="center" vertical="center"/>
    </xf>
    <xf numFmtId="0" fontId="0" fillId="18" borderId="3" xfId="0" applyFill="1" applyBorder="1" applyAlignment="1">
      <alignment horizontal="center" vertical="center"/>
    </xf>
    <xf numFmtId="0" fontId="0" fillId="43" borderId="3" xfId="0" applyFill="1" applyBorder="1" applyAlignment="1">
      <alignment horizontal="center" vertical="center"/>
    </xf>
    <xf numFmtId="0" fontId="25" fillId="53" borderId="4" xfId="0" applyFont="1" applyFill="1" applyBorder="1" applyAlignment="1">
      <alignment horizontal="center"/>
    </xf>
    <xf numFmtId="0" fontId="0" fillId="53" borderId="5" xfId="0" applyFill="1" applyBorder="1" applyAlignment="1">
      <alignment horizontal="center"/>
    </xf>
    <xf numFmtId="0" fontId="0" fillId="0" borderId="6" xfId="0" applyBorder="1" applyAlignment="1"/>
    <xf numFmtId="0" fontId="25" fillId="18" borderId="3" xfId="0" applyFont="1" applyFill="1" applyBorder="1" applyAlignment="1">
      <alignment horizontal="center"/>
    </xf>
    <xf numFmtId="0" fontId="25" fillId="43" borderId="3" xfId="0" applyFont="1" applyFill="1" applyBorder="1" applyAlignment="1">
      <alignment horizontal="center"/>
    </xf>
    <xf numFmtId="0" fontId="0" fillId="0" borderId="13" xfId="0" applyFill="1" applyBorder="1"/>
    <xf numFmtId="0" fontId="0" fillId="14" borderId="3" xfId="0" applyFill="1" applyBorder="1" applyAlignment="1">
      <alignment horizontal="center" vertical="center" wrapText="1"/>
    </xf>
    <xf numFmtId="44" fontId="0" fillId="11" borderId="3" xfId="0" applyNumberFormat="1" applyFill="1" applyBorder="1" applyAlignment="1">
      <alignment horizontal="left" vertical="center"/>
    </xf>
  </cellXfs>
  <cellStyles count="120">
    <cellStyle name="20% - Accent1 2" xfId="30"/>
    <cellStyle name="20% - Accent1 2 2" xfId="31"/>
    <cellStyle name="20% - Accent1 3" xfId="32"/>
    <cellStyle name="20% - Accent2 2" xfId="33"/>
    <cellStyle name="20% - Accent2 2 2" xfId="34"/>
    <cellStyle name="20% - Accent2 3" xfId="35"/>
    <cellStyle name="20% - Accent3 2" xfId="7"/>
    <cellStyle name="20% - Accent3 3" xfId="36"/>
    <cellStyle name="20% - Accent3 3 2" xfId="37"/>
    <cellStyle name="20% - Accent3 4" xfId="38"/>
    <cellStyle name="20% - Accent4 2" xfId="39"/>
    <cellStyle name="20% - Accent4 2 2" xfId="40"/>
    <cellStyle name="20% - Accent4 3" xfId="41"/>
    <cellStyle name="20% - Accent5 2" xfId="42"/>
    <cellStyle name="20% - Accent5 2 2" xfId="43"/>
    <cellStyle name="20% - Accent5 3" xfId="44"/>
    <cellStyle name="20% - Accent6 2" xfId="45"/>
    <cellStyle name="20% - Accent6 2 2" xfId="46"/>
    <cellStyle name="20% - Accent6 3" xfId="47"/>
    <cellStyle name="40% - Accent1 2" xfId="48"/>
    <cellStyle name="40% - Accent1 2 2" xfId="49"/>
    <cellStyle name="40% - Accent1 3" xfId="50"/>
    <cellStyle name="40% - Accent2 2" xfId="3"/>
    <cellStyle name="40% - Accent2 3" xfId="51"/>
    <cellStyle name="40% - Accent2 3 2" xfId="52"/>
    <cellStyle name="40% - Accent2 4" xfId="53"/>
    <cellStyle name="40% - Accent3 2" xfId="2"/>
    <cellStyle name="40% - Accent3 3" xfId="54"/>
    <cellStyle name="40% - Accent3 3 2" xfId="55"/>
    <cellStyle name="40% - Accent3 4" xfId="56"/>
    <cellStyle name="40% - Accent4 2" xfId="4"/>
    <cellStyle name="40% - Accent4 3" xfId="57"/>
    <cellStyle name="40% - Accent4 3 2" xfId="58"/>
    <cellStyle name="40% - Accent4 4" xfId="59"/>
    <cellStyle name="40% - Accent5 2" xfId="60"/>
    <cellStyle name="40% - Accent5 2 2" xfId="61"/>
    <cellStyle name="40% - Accent5 3" xfId="62"/>
    <cellStyle name="40% - Accent6 2" xfId="9"/>
    <cellStyle name="40% - Accent6 3" xfId="63"/>
    <cellStyle name="40% - Accent6 3 2" xfId="64"/>
    <cellStyle name="40% - Accent6 4" xfId="65"/>
    <cellStyle name="60% - Accent2 2" xfId="8"/>
    <cellStyle name="Accent1 2" xfId="19"/>
    <cellStyle name="Accent2 2" xfId="20"/>
    <cellStyle name="Bad 2" xfId="21"/>
    <cellStyle name="Comma" xfId="15" builtinId="3"/>
    <cellStyle name="Comma 2" xfId="66"/>
    <cellStyle name="Comma 3" xfId="67"/>
    <cellStyle name="Comma 3 2" xfId="17"/>
    <cellStyle name="Currency 2" xfId="68"/>
    <cellStyle name="Currency 3" xfId="69"/>
    <cellStyle name="Good 2" xfId="5"/>
    <cellStyle name="Good 2 2" xfId="22"/>
    <cellStyle name="Hyperlink" xfId="118" builtinId="8"/>
    <cellStyle name="Hyperlink 2" xfId="18"/>
    <cellStyle name="Hyperlink 2 2" xfId="117"/>
    <cellStyle name="Input 2" xfId="70"/>
    <cellStyle name="Neutral 2" xfId="6"/>
    <cellStyle name="Neutral 3" xfId="23"/>
    <cellStyle name="Normal" xfId="0" builtinId="0"/>
    <cellStyle name="Normal 10" xfId="11"/>
    <cellStyle name="Normal 10 2" xfId="14"/>
    <cellStyle name="Normal 11" xfId="71"/>
    <cellStyle name="Normal 11 2" xfId="72"/>
    <cellStyle name="Normal 11 2 2" xfId="73"/>
    <cellStyle name="Normal 11 3" xfId="74"/>
    <cellStyle name="Normal 12" xfId="75"/>
    <cellStyle name="Normal 12 2" xfId="76"/>
    <cellStyle name="Normal 12 2 2" xfId="77"/>
    <cellStyle name="Normal 12 3" xfId="78"/>
    <cellStyle name="Normal 13" xfId="79"/>
    <cellStyle name="Normal 13 2" xfId="80"/>
    <cellStyle name="Normal 13 2 2" xfId="81"/>
    <cellStyle name="Normal 13 3" xfId="82"/>
    <cellStyle name="Normal 14" xfId="83"/>
    <cellStyle name="Normal 15" xfId="84"/>
    <cellStyle name="Normal 15 2" xfId="85"/>
    <cellStyle name="Normal 16" xfId="86"/>
    <cellStyle name="Normal 17" xfId="119"/>
    <cellStyle name="Normal 2" xfId="1"/>
    <cellStyle name="Normal 2 2" xfId="87"/>
    <cellStyle name="Normal 2 2 2" xfId="88"/>
    <cellStyle name="Normal 3" xfId="13"/>
    <cellStyle name="Normal 3 2" xfId="12"/>
    <cellStyle name="Normal 3 2 2" xfId="89"/>
    <cellStyle name="Normal 3 2 2 2" xfId="90"/>
    <cellStyle name="Normal 3 2 3" xfId="91"/>
    <cellStyle name="Normal 3 3" xfId="92"/>
    <cellStyle name="Normal 3 3 2" xfId="93"/>
    <cellStyle name="Normal 3 3 2 2" xfId="94"/>
    <cellStyle name="Normal 3 3 3" xfId="95"/>
    <cellStyle name="Normal 3 4" xfId="96"/>
    <cellStyle name="Normal 3 4 2" xfId="97"/>
    <cellStyle name="Normal 3 5" xfId="98"/>
    <cellStyle name="Normal 4" xfId="24"/>
    <cellStyle name="Normal 5" xfId="25"/>
    <cellStyle name="Normal 6" xfId="26"/>
    <cellStyle name="Normal 7" xfId="27"/>
    <cellStyle name="Normal 8" xfId="16"/>
    <cellStyle name="Normal 8 2" xfId="29"/>
    <cellStyle name="Normal 8 2 2" xfId="99"/>
    <cellStyle name="Normal 8 3" xfId="100"/>
    <cellStyle name="Normal 9" xfId="28"/>
    <cellStyle name="Note 2" xfId="10"/>
    <cellStyle name="Note 3" xfId="101"/>
    <cellStyle name="Note 3 2" xfId="102"/>
    <cellStyle name="Note 3 2 2" xfId="103"/>
    <cellStyle name="Note 3 3" xfId="104"/>
    <cellStyle name="Note 4" xfId="105"/>
    <cellStyle name="Note 4 2" xfId="106"/>
    <cellStyle name="Note 4 2 2" xfId="107"/>
    <cellStyle name="Note 4 3" xfId="108"/>
    <cellStyle name="Note 5" xfId="109"/>
    <cellStyle name="Note 5 2" xfId="110"/>
    <cellStyle name="Note 5 2 2" xfId="111"/>
    <cellStyle name="Note 5 3" xfId="112"/>
    <cellStyle name="Note 6" xfId="113"/>
    <cellStyle name="Note 6 2" xfId="114"/>
    <cellStyle name="Note 6 2 2" xfId="115"/>
    <cellStyle name="Note 6 3" xfId="116"/>
  </cellStyles>
  <dxfs count="93">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numFmt numFmtId="1"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9" formatCode="_(* #,##0_);_(* \(#,##0\);_(* &quot;-&quot;??_);_(@_)"/>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 formatCode="0"/>
      <fill>
        <patternFill patternType="none">
          <fgColor indexed="64"/>
          <bgColor indexed="65"/>
        </patternFill>
      </fill>
      <alignment horizontal="right" vertical="bottom" textRotation="0" wrapText="0" indent="0" relativeIndent="0" justifyLastLine="0" shrinkToFit="0" mergeCell="0" readingOrder="0"/>
    </dxf>
    <dxf>
      <numFmt numFmtId="165" formatCode="0.0"/>
      <fill>
        <patternFill patternType="none">
          <fgColor indexed="64"/>
          <bgColor indexed="65"/>
        </patternFill>
      </fill>
    </dxf>
    <dxf>
      <numFmt numFmtId="165" formatCode="0.0"/>
      <fill>
        <patternFill patternType="none">
          <fgColor indexed="64"/>
          <bgColor indexed="65"/>
        </patternFill>
      </fill>
    </dxf>
    <dxf>
      <numFmt numFmtId="165" formatCode="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strike val="0"/>
        <outline val="0"/>
        <shadow val="0"/>
        <u val="none"/>
        <vertAlign val="baseline"/>
        <sz val="11"/>
        <color auto="1"/>
        <name val="Calibri"/>
        <scheme val="minor"/>
      </font>
      <fill>
        <patternFill patternType="solid">
          <fgColor indexed="64"/>
          <bgColor rgb="FFFFFF00"/>
        </patternFill>
      </fill>
      <alignment horizontal="left" vertical="center" textRotation="0" wrapText="1" indent="0" relativeIndent="255" justifyLastLine="0" shrinkToFit="0" mergeCell="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numFmt numFmtId="34" formatCode="_(&quot;$&quot;* #,##0.00_);_(&quot;$&quot;* \(#,##0.00\);_(&quot;$&quot;* &quot;-&quot;??_);_(@_)"/>
      <fill>
        <patternFill patternType="none">
          <fgColor indexed="64"/>
          <bgColor indexed="65"/>
        </patternFill>
      </fill>
      <alignment horizontal="right" textRotation="0" wrapText="0" indent="0" relativeIndent="255" justifyLastLine="0" shrinkToFit="0" mergeCell="0" readingOrder="0"/>
    </dxf>
    <dxf>
      <numFmt numFmtId="33" formatCode="_(* #,##0_);_(* \(#,##0\);_(* &quot;-&quot;_);_(@_)"/>
      <fill>
        <patternFill patternType="none">
          <fgColor indexed="64"/>
          <bgColor indexed="65"/>
        </patternFill>
      </fill>
      <alignment horizontal="right" textRotation="0" wrapText="0" indent="0" relativeIndent="255" justifyLastLine="0" shrinkToFit="0" mergeCell="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textRotation="0" wrapText="0" indent="0" relativeIndent="255" justifyLastLine="0" shrinkToFit="0" mergeCell="0" readingOrder="0"/>
    </dxf>
    <dxf>
      <font>
        <b val="0"/>
        <i val="0"/>
        <strike val="0"/>
        <condense val="0"/>
        <extend val="0"/>
        <outline val="0"/>
        <shadow val="0"/>
        <u val="none"/>
        <vertAlign val="baseline"/>
        <sz val="11"/>
        <color theme="1"/>
        <name val="Calibri"/>
        <scheme val="minor"/>
      </font>
      <numFmt numFmtId="168" formatCode="_(&quot;$&quot;* #,##0_);_(&quot;$&quot;* \(#,##0\);_(&quot;$&quot;* &quot;-&quot;??_);_(@_)"/>
      <fill>
        <patternFill patternType="none">
          <fgColor indexed="64"/>
          <bgColor indexed="65"/>
        </patternFill>
      </fill>
      <alignment horizontal="right" textRotation="0" wrapText="0" indent="0" relativeIndent="255" justifyLastLine="0" shrinkToFit="0" mergeCell="0" readingOrder="0"/>
    </dxf>
    <dxf>
      <numFmt numFmtId="34" formatCode="_(&quot;$&quot;* #,##0.00_);_(&quot;$&quot;* \(#,##0.00\);_(&quot;$&quot;* &quot;-&quot;??_);_(@_)"/>
      <fill>
        <patternFill patternType="none">
          <fgColor indexed="64"/>
          <bgColor indexed="65"/>
        </patternFill>
      </fill>
      <alignment horizontal="right" textRotation="0" wrapText="0" indent="0" relativeIndent="255" justifyLastLine="0" shrinkToFit="0" mergeCell="0" readingOrder="0"/>
    </dxf>
    <dxf>
      <numFmt numFmtId="33" formatCode="_(* #,##0_);_(* \(#,##0\);_(* &quot;-&quot;_);_(@_)"/>
      <fill>
        <patternFill patternType="none">
          <fgColor indexed="64"/>
          <bgColor indexed="65"/>
        </patternFill>
      </fill>
      <alignment horizontal="right" textRotation="0" wrapText="0" indent="0" relativeIndent="255" justifyLastLine="0" shrinkToFit="0" mergeCell="0" readingOrder="0"/>
    </dxf>
    <dxf>
      <numFmt numFmtId="33" formatCode="_(* #,##0_);_(* \(#,##0\);_(* &quot;-&quot;_);_(@_)"/>
      <fill>
        <patternFill patternType="none">
          <fgColor indexed="64"/>
          <bgColor indexed="65"/>
        </patternFill>
      </fill>
      <alignment horizontal="right" vertical="center" textRotation="0" wrapText="0" indent="0" relativeIndent="255" justifyLastLine="0" shrinkToFit="0" mergeCell="0" readingOrder="0"/>
    </dxf>
    <dxf>
      <numFmt numFmtId="0" formatCode="General"/>
      <fill>
        <patternFill patternType="none">
          <fgColor indexed="64"/>
          <bgColor indexed="65"/>
        </patternFill>
      </fill>
      <alignment horizontal="right" textRotation="0" wrapText="0" indent="0" relativeIndent="255" justifyLastLine="0" shrinkToFit="0" mergeCell="0" readingOrder="0"/>
    </dxf>
    <dxf>
      <fill>
        <patternFill patternType="none">
          <fgColor indexed="64"/>
          <bgColor indexed="65"/>
        </patternFill>
      </fill>
      <alignment horizontal="right" textRotation="0" wrapText="0" indent="0" relativeIndent="255" justifyLastLine="0" shrinkToFit="0" mergeCell="0" readingOrder="0"/>
    </dxf>
    <dxf>
      <fill>
        <patternFill patternType="none">
          <fgColor indexed="64"/>
          <bgColor indexed="65"/>
        </patternFill>
      </fill>
    </dxf>
    <dxf>
      <numFmt numFmtId="170" formatCode="0_);\(0\)"/>
      <fill>
        <patternFill patternType="none">
          <fgColor indexed="64"/>
          <bgColor indexed="65"/>
        </patternFill>
      </fill>
      <alignment horizontal="right" textRotation="0" wrapText="0" indent="0" relativeIndent="255" justifyLastLine="0" shrinkToFit="0" mergeCell="0" readingOrder="0"/>
    </dxf>
    <dxf>
      <numFmt numFmtId="33" formatCode="_(* #,##0_);_(* \(#,##0\);_(* &quot;-&quot;_);_(@_)"/>
      <fill>
        <patternFill patternType="none">
          <fgColor indexed="64"/>
          <bgColor indexed="65"/>
        </patternFill>
      </fill>
      <alignment horizontal="right"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33" formatCode="_(* #,##0_);_(* \(#,##0\);_(* &quot;-&quot;_);_(@_)"/>
      <fill>
        <patternFill patternType="none">
          <fgColor indexed="64"/>
          <bgColor indexed="65"/>
        </patternFill>
      </fill>
      <alignment horizontal="right" vertical="bottom" textRotation="0" wrapText="0" indent="0" relativeIndent="0" justifyLastLine="0" shrinkToFit="0" mergeCell="0" readingOrder="0"/>
    </dxf>
    <dxf>
      <numFmt numFmtId="1" formatCode="0"/>
      <fill>
        <patternFill patternType="none">
          <fgColor indexed="64"/>
          <bgColor indexed="65"/>
        </patternFill>
      </fill>
      <alignment horizontal="right" vertical="center" textRotation="0" wrapText="0" indent="0" relativeIndent="0" justifyLastLine="0" shrinkToFit="0" mergeCell="0" readingOrder="0"/>
    </dxf>
    <dxf>
      <numFmt numFmtId="1" formatCode="0"/>
      <fill>
        <patternFill patternType="none">
          <fgColor indexed="64"/>
          <bgColor indexed="65"/>
        </patternFill>
      </fill>
      <alignment horizontal="right" textRotation="0" wrapText="0" indent="0" relativeIndent="255" justifyLastLine="0" shrinkToFit="0" mergeCell="0" readingOrder="0"/>
    </dxf>
    <dxf>
      <numFmt numFmtId="1" formatCode="0"/>
      <fill>
        <patternFill patternType="none">
          <fgColor indexed="64"/>
          <bgColor indexed="65"/>
        </patternFill>
      </fill>
      <alignment horizontal="right" textRotation="0" wrapText="0" indent="0" relativeIndent="255" justifyLastLine="0" shrinkToFit="0" mergeCell="0" readingOrder="0"/>
    </dxf>
    <dxf>
      <numFmt numFmtId="1" formatCode="0"/>
      <fill>
        <patternFill patternType="none">
          <fgColor indexed="64"/>
          <bgColor indexed="65"/>
        </patternFill>
      </fill>
      <alignment horizontal="right" textRotation="0" wrapText="0" indent="0" relativeIndent="255" justifyLastLine="0" shrinkToFit="0" mergeCell="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center" textRotation="0" wrapText="0" indent="0" relativeIndent="0" justifyLastLine="0" shrinkToFit="0" mergeCell="0" readingOrder="0"/>
    </dxf>
    <dxf>
      <numFmt numFmtId="0" formatCode="General"/>
      <fill>
        <patternFill patternType="none">
          <fgColor indexed="64"/>
          <bgColor indexed="65"/>
        </patternFill>
      </fill>
      <alignment horizontal="left" vertical="bottom" textRotation="0" wrapText="0" indent="0" relativeIndent="0" justifyLastLine="0" shrinkToFit="0" mergeCell="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numFmt numFmtId="33" formatCode="_(* #,##0_);_(* \(#,##0\);_(* &quot;-&quot;_);_(@_)"/>
      <fill>
        <patternFill patternType="none">
          <fgColor indexed="64"/>
          <bgColor indexed="65"/>
        </patternFill>
      </fill>
    </dxf>
    <dxf>
      <numFmt numFmtId="33" formatCode="_(* #,##0_);_(* \(#,##0\);_(*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dxf>
    <dxf>
      <numFmt numFmtId="0" formatCode="General"/>
      <fill>
        <patternFill patternType="none">
          <fgColor indexed="64"/>
          <bgColor indexed="65"/>
        </patternFill>
      </fill>
      <alignment horizontal="center" vertical="bottom" textRotation="0" wrapText="0" indent="0" relativeIndent="0" justifyLastLine="0" shrinkToFit="0" mergeCell="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bottom style="thin">
          <color indexed="64"/>
        </bottom>
        <vertical/>
        <horizontal/>
      </border>
    </dxf>
    <dxf>
      <fill>
        <patternFill patternType="solid">
          <fgColor indexed="64"/>
          <bgColor theme="9" tint="-0.249977111117893"/>
        </patternFill>
      </fill>
      <alignment horizontal="center" vertical="center" textRotation="0" wrapText="1" indent="0" relativeIndent="255" justifyLastLine="0" shrinkToFit="0" mergeCell="0" readingOrder="0"/>
      <border diagonalUp="0" diagonalDown="0">
        <left style="thin">
          <color indexed="64"/>
        </left>
        <right style="thin">
          <color indexed="64"/>
        </right>
        <top/>
        <bottom/>
      </border>
    </dxf>
    <dxf>
      <fill>
        <patternFill>
          <bgColor rgb="FFFFC000"/>
        </patternFill>
      </fill>
    </dxf>
    <dxf>
      <numFmt numFmtId="1" formatCode="0"/>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theme="4" tint="0.79998168889431442"/>
          <bgColor indexed="65"/>
        </patternFill>
      </fill>
      <border diagonalUp="0" diagonalDown="0" outline="0">
        <left/>
        <right/>
        <top/>
        <bottom style="thin">
          <color theme="4" tint="0.39997558519241921"/>
        </bottom>
      </border>
    </dxf>
    <dxf>
      <fill>
        <patternFill patternType="none">
          <bgColor auto="1"/>
        </patternFill>
      </fill>
    </dxf>
    <dxf>
      <fill>
        <patternFill patternType="none">
          <bgColor auto="1"/>
        </patternFill>
      </fill>
    </dxf>
    <dxf>
      <fill>
        <patternFill patternType="none">
          <bgColor auto="1"/>
        </patternFill>
      </fill>
    </dxf>
    <dxf>
      <numFmt numFmtId="0" formatCode="General"/>
    </dxf>
    <dxf>
      <numFmt numFmtId="165" formatCode="0.0"/>
    </dxf>
    <dxf>
      <font>
        <b val="0"/>
        <i val="0"/>
        <strike val="0"/>
        <condense val="0"/>
        <extend val="0"/>
        <outline val="0"/>
        <shadow val="0"/>
        <u val="none"/>
        <vertAlign val="baseline"/>
        <sz val="11"/>
        <color theme="1"/>
        <name val="Calibri"/>
        <scheme val="minor"/>
      </font>
    </dxf>
    <dxf>
      <numFmt numFmtId="1" formatCode="0"/>
    </dxf>
    <dxf>
      <numFmt numFmtId="1" formatCode="0"/>
    </dxf>
    <dxf>
      <numFmt numFmtId="1" formatCode="0"/>
    </dxf>
    <dxf>
      <numFmt numFmtId="1" formatCode="0"/>
    </dxf>
    <dxf>
      <numFmt numFmtId="2" formatCode="0.00"/>
    </dxf>
    <dxf>
      <numFmt numFmtId="1" formatCode="0"/>
    </dxf>
    <dxf>
      <numFmt numFmtId="1" formatCode="0"/>
    </dxf>
    <dxf>
      <numFmt numFmtId="1" formatCode="0"/>
    </dxf>
    <dxf>
      <numFmt numFmtId="1" formatCode="0"/>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106136</xdr:colOff>
      <xdr:row>4</xdr:row>
      <xdr:rowOff>84666</xdr:rowOff>
    </xdr:from>
    <xdr:to>
      <xdr:col>12</xdr:col>
      <xdr:colOff>169333</xdr:colOff>
      <xdr:row>18</xdr:row>
      <xdr:rowOff>21168</xdr:rowOff>
    </xdr:to>
    <xdr:sp macro="" textlink="">
      <xdr:nvSpPr>
        <xdr:cNvPr id="2" name="TextBox 1"/>
        <xdr:cNvSpPr txBox="1"/>
      </xdr:nvSpPr>
      <xdr:spPr>
        <a:xfrm>
          <a:off x="106136" y="931333"/>
          <a:ext cx="7651447" cy="286808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latin typeface="+mn-lt"/>
              <a:ea typeface="+mn-ea"/>
              <a:cs typeface="Microsoft Sans Serif" pitchFamily="34" charset="0"/>
            </a:rPr>
            <a:t>Water expenditure and service levels: G</a:t>
          </a:r>
          <a:r>
            <a:rPr lang="en-GB" sz="1400" b="1" baseline="0">
              <a:solidFill>
                <a:schemeClr val="dk1"/>
              </a:solidFill>
              <a:latin typeface="+mn-lt"/>
              <a:ea typeface="+mn-ea"/>
              <a:cs typeface="Microsoft Sans Serif" pitchFamily="34" charset="0"/>
            </a:rPr>
            <a:t>hana</a:t>
          </a:r>
          <a:endParaRPr lang="en-GB" sz="1400" b="1">
            <a:solidFill>
              <a:schemeClr val="dk1"/>
            </a:solidFill>
            <a:latin typeface="+mn-lt"/>
            <a:ea typeface="+mn-ea"/>
            <a:cs typeface="Microsoft Sans Serif" pitchFamily="34" charset="0"/>
          </a:endParaRPr>
        </a:p>
        <a:p>
          <a:endParaRPr lang="en-GB" sz="1100">
            <a:latin typeface="+mn-lt"/>
            <a:cs typeface="Microsoft Sans Serif" pitchFamily="34" charset="0"/>
          </a:endParaRPr>
        </a:p>
        <a:p>
          <a:r>
            <a:rPr lang="en-GB" sz="1100">
              <a:latin typeface="+mn-lt"/>
              <a:cs typeface="Microsoft Sans Serif" pitchFamily="34" charset="0"/>
            </a:rPr>
            <a:t>This Excel workbook contains the found water</a:t>
          </a:r>
          <a:r>
            <a:rPr lang="en-GB" sz="1100" baseline="0">
              <a:latin typeface="+mn-lt"/>
              <a:cs typeface="Microsoft Sans Serif" pitchFamily="34" charset="0"/>
            </a:rPr>
            <a:t> expenditure and service level information across 3 districts of Ghana; </a:t>
          </a:r>
          <a:r>
            <a:rPr lang="en-US" sz="1100" b="0" i="0" u="none" strike="noStrike">
              <a:solidFill>
                <a:schemeClr val="dk1"/>
              </a:solidFill>
              <a:latin typeface="+mn-lt"/>
              <a:ea typeface="+mn-ea"/>
              <a:cs typeface="+mn-cs"/>
            </a:rPr>
            <a:t>Bosomtwe,</a:t>
          </a:r>
          <a:r>
            <a:rPr lang="en-US" sz="1100" b="0" i="0" u="none" strike="noStrike" baseline="0">
              <a:solidFill>
                <a:schemeClr val="dk1"/>
              </a:solidFill>
              <a:latin typeface="+mn-lt"/>
              <a:ea typeface="+mn-ea"/>
              <a:cs typeface="+mn-cs"/>
            </a:rPr>
            <a:t> Ketu South and East Gonja.</a:t>
          </a:r>
          <a:endParaRPr lang="en-GB" sz="1100">
            <a:latin typeface="+mn-lt"/>
            <a:cs typeface="Microsoft Sans Serif" pitchFamily="34" charset="0"/>
          </a:endParaRPr>
        </a:p>
        <a:p>
          <a:endParaRPr lang="en-GB" sz="1100" baseline="0">
            <a:latin typeface="+mn-lt"/>
            <a:cs typeface="Microsoft Sans Serif" pitchFamily="34" charset="0"/>
          </a:endParaRPr>
        </a:p>
        <a:p>
          <a:r>
            <a:rPr lang="en-GB" sz="1100">
              <a:solidFill>
                <a:schemeClr val="dk1"/>
              </a:solidFill>
              <a:latin typeface="+mn-lt"/>
              <a:ea typeface="+mn-ea"/>
              <a:cs typeface="+mn-cs"/>
            </a:rPr>
            <a:t>In Ghana, the sampling strategy focused on in-depth studies of rural point sources and small town community systems in three regions, encompassing three different hydro-geological zones.  In total, 31 rural communities and four small towns were visited, and 1,273 household surveys were conducted. Expenditure data was also gathered from the</a:t>
          </a:r>
          <a:r>
            <a:rPr lang="en-GB" sz="1100" baseline="0">
              <a:solidFill>
                <a:schemeClr val="dk1"/>
              </a:solidFill>
              <a:latin typeface="+mn-lt"/>
              <a:ea typeface="+mn-ea"/>
              <a:cs typeface="+mn-cs"/>
            </a:rPr>
            <a:t> community water and sanitation data</a:t>
          </a:r>
          <a:r>
            <a:rPr lang="en-GB" sz="1100">
              <a:solidFill>
                <a:schemeClr val="dk1"/>
              </a:solidFill>
              <a:latin typeface="+mn-lt"/>
              <a:ea typeface="+mn-ea"/>
              <a:cs typeface="+mn-cs"/>
            </a:rPr>
            <a:t>, specifically contract centre</a:t>
          </a:r>
          <a:r>
            <a:rPr lang="en-GB" sz="1100" baseline="0">
              <a:solidFill>
                <a:schemeClr val="dk1"/>
              </a:solidFill>
              <a:latin typeface="+mn-lt"/>
              <a:ea typeface="+mn-ea"/>
              <a:cs typeface="+mn-cs"/>
            </a:rPr>
            <a:t> (CWSA)</a:t>
          </a:r>
          <a:r>
            <a:rPr lang="en-GB" sz="1100">
              <a:solidFill>
                <a:schemeClr val="dk1"/>
              </a:solidFill>
              <a:latin typeface="+mn-lt"/>
              <a:ea typeface="+mn-ea"/>
              <a:cs typeface="+mn-cs"/>
            </a:rPr>
            <a:t> on 1,591 boreholes with handpumps and financial records from a further 63 small town systems.</a:t>
          </a:r>
        </a:p>
        <a:p>
          <a:endParaRPr lang="en-GB" sz="1100" baseline="0">
            <a:latin typeface="+mn-lt"/>
            <a:cs typeface="Microsoft Sans Serif" pitchFamily="34" charset="0"/>
          </a:endParaRPr>
        </a:p>
        <a:p>
          <a:r>
            <a:rPr lang="en-GB" sz="1100" baseline="0">
              <a:solidFill>
                <a:schemeClr val="dk1"/>
              </a:solidFill>
              <a:latin typeface="+mn-lt"/>
              <a:ea typeface="+mn-ea"/>
              <a:cs typeface="+mn-cs"/>
            </a:rPr>
            <a:t>This data has been cleaned and verified and calculations are embedded to bring historical expenditures to current costs in both the local currency and US $. </a:t>
          </a:r>
          <a:endParaRPr lang="en-GB" sz="1100" baseline="0">
            <a:latin typeface="+mn-lt"/>
            <a:cs typeface="Microsoft Sans Serif" pitchFamily="34" charset="0"/>
          </a:endParaRPr>
        </a:p>
        <a:p>
          <a:endParaRPr lang="en-GB" sz="1100" baseline="0">
            <a:latin typeface="+mn-lt"/>
            <a:cs typeface="Microsoft Sans Serif" pitchFamily="34" charset="0"/>
          </a:endParaRPr>
        </a:p>
        <a:p>
          <a:endParaRPr lang="en-GB" sz="1100">
            <a:latin typeface="+mn-lt"/>
            <a:cs typeface="Microsoft Sans Serif"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icrosoft Sans Serif" pitchFamily="34" charset="0"/>
            </a:rPr>
            <a:t>For more information or assistance on how to use this workbook, please contact the WASHCost Team at </a:t>
          </a:r>
          <a:r>
            <a:rPr lang="en-US" sz="1100" u="sng">
              <a:solidFill>
                <a:schemeClr val="dk1"/>
              </a:solidFill>
              <a:latin typeface="+mn-lt"/>
              <a:ea typeface="+mn-ea"/>
              <a:cs typeface="Microsoft Sans Serif" pitchFamily="34" charset="0"/>
            </a:rPr>
            <a:t>washcost@irc.nl</a:t>
          </a:r>
          <a:r>
            <a:rPr lang="en-US" sz="1100">
              <a:solidFill>
                <a:schemeClr val="dk1"/>
              </a:solidFill>
              <a:latin typeface="+mn-lt"/>
              <a:ea typeface="+mn-ea"/>
              <a:cs typeface="Microsoft Sans Serif" pitchFamily="34" charset="0"/>
            </a:rPr>
            <a:t>. </a:t>
          </a:r>
          <a:endParaRPr lang="en-GB" sz="1100">
            <a:solidFill>
              <a:schemeClr val="dk1"/>
            </a:solidFill>
            <a:latin typeface="+mn-lt"/>
            <a:ea typeface="+mn-ea"/>
            <a:cs typeface="Microsoft Sans Serif" pitchFamily="34" charset="0"/>
          </a:endParaRPr>
        </a:p>
      </xdr:txBody>
    </xdr:sp>
    <xdr:clientData/>
  </xdr:twoCellAnchor>
  <xdr:twoCellAnchor editAs="oneCell">
    <xdr:from>
      <xdr:col>0</xdr:col>
      <xdr:colOff>97971</xdr:colOff>
      <xdr:row>1</xdr:row>
      <xdr:rowOff>23133</xdr:rowOff>
    </xdr:from>
    <xdr:to>
      <xdr:col>5</xdr:col>
      <xdr:colOff>286355</xdr:colOff>
      <xdr:row>3</xdr:row>
      <xdr:rowOff>77561</xdr:rowOff>
    </xdr:to>
    <xdr:pic>
      <xdr:nvPicPr>
        <xdr:cNvPr id="3" name="Picture 2"/>
        <xdr:cNvPicPr/>
      </xdr:nvPicPr>
      <xdr:blipFill>
        <a:blip xmlns:r="http://schemas.openxmlformats.org/officeDocument/2006/relationships" r:embed="rId1" cstate="print"/>
        <a:srcRect/>
        <a:stretch>
          <a:fillRect/>
        </a:stretch>
      </xdr:blipFill>
      <xdr:spPr bwMode="auto">
        <a:xfrm>
          <a:off x="97971" y="223158"/>
          <a:ext cx="1779059" cy="492578"/>
        </a:xfrm>
        <a:prstGeom prst="rect">
          <a:avLst/>
        </a:prstGeom>
        <a:noFill/>
        <a:ln w="9525">
          <a:noFill/>
          <a:miter lim="800000"/>
          <a:headEnd/>
          <a:tailEnd/>
        </a:ln>
      </xdr:spPr>
    </xdr:pic>
    <xdr:clientData/>
  </xdr:twoCellAnchor>
  <xdr:twoCellAnchor>
    <xdr:from>
      <xdr:col>1</xdr:col>
      <xdr:colOff>12096</xdr:colOff>
      <xdr:row>30</xdr:row>
      <xdr:rowOff>75594</xdr:rowOff>
    </xdr:from>
    <xdr:to>
      <xdr:col>5</xdr:col>
      <xdr:colOff>89807</xdr:colOff>
      <xdr:row>33</xdr:row>
      <xdr:rowOff>4837</xdr:rowOff>
    </xdr:to>
    <xdr:grpSp>
      <xdr:nvGrpSpPr>
        <xdr:cNvPr id="4" name="Group 3"/>
        <xdr:cNvGrpSpPr>
          <a:grpSpLocks/>
        </xdr:cNvGrpSpPr>
      </xdr:nvGrpSpPr>
      <xdr:grpSpPr bwMode="auto">
        <a:xfrm>
          <a:off x="149679" y="6298594"/>
          <a:ext cx="1538211" cy="532493"/>
          <a:chOff x="1085850" y="3625850"/>
          <a:chExt cx="1536700" cy="546100"/>
        </a:xfrm>
      </xdr:grpSpPr>
      <xdr:sp macro="" textlink="">
        <xdr:nvSpPr>
          <xdr:cNvPr id="5" name="AutoShape 136"/>
          <xdr:cNvSpPr>
            <a:spLocks noChangeAspect="1" noChangeArrowheads="1" noTextEdit="1"/>
          </xdr:cNvSpPr>
        </xdr:nvSpPr>
        <xdr:spPr bwMode="auto">
          <a:xfrm>
            <a:off x="1085850" y="3625850"/>
            <a:ext cx="1536700" cy="546100"/>
          </a:xfrm>
          <a:prstGeom prst="rect">
            <a:avLst/>
          </a:prstGeom>
          <a:noFill/>
          <a:ln w="9525">
            <a:noFill/>
            <a:miter lim="800000"/>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6" name="Freeform 5"/>
          <xdr:cNvSpPr>
            <a:spLocks/>
          </xdr:cNvSpPr>
        </xdr:nvSpPr>
        <xdr:spPr bwMode="auto">
          <a:xfrm>
            <a:off x="1100138" y="3638550"/>
            <a:ext cx="1512888" cy="515938"/>
          </a:xfrm>
          <a:custGeom>
            <a:avLst/>
            <a:gdLst>
              <a:gd name="T0" fmla="*/ 92 w 3815"/>
              <a:gd name="T1" fmla="*/ 0 h 1302"/>
              <a:gd name="T2" fmla="*/ 3718 w 3815"/>
              <a:gd name="T3" fmla="*/ 5 h 1302"/>
              <a:gd name="T4" fmla="*/ 3745 w 3815"/>
              <a:gd name="T5" fmla="*/ 5 h 1302"/>
              <a:gd name="T6" fmla="*/ 3758 w 3815"/>
              <a:gd name="T7" fmla="*/ 7 h 1302"/>
              <a:gd name="T8" fmla="*/ 3770 w 3815"/>
              <a:gd name="T9" fmla="*/ 9 h 1302"/>
              <a:gd name="T10" fmla="*/ 3781 w 3815"/>
              <a:gd name="T11" fmla="*/ 12 h 1302"/>
              <a:gd name="T12" fmla="*/ 3790 w 3815"/>
              <a:gd name="T13" fmla="*/ 19 h 1302"/>
              <a:gd name="T14" fmla="*/ 3798 w 3815"/>
              <a:gd name="T15" fmla="*/ 29 h 1302"/>
              <a:gd name="T16" fmla="*/ 3805 w 3815"/>
              <a:gd name="T17" fmla="*/ 41 h 1302"/>
              <a:gd name="T18" fmla="*/ 3810 w 3815"/>
              <a:gd name="T19" fmla="*/ 58 h 1302"/>
              <a:gd name="T20" fmla="*/ 3813 w 3815"/>
              <a:gd name="T21" fmla="*/ 79 h 1302"/>
              <a:gd name="T22" fmla="*/ 3815 w 3815"/>
              <a:gd name="T23" fmla="*/ 106 h 1302"/>
              <a:gd name="T24" fmla="*/ 3810 w 3815"/>
              <a:gd name="T25" fmla="*/ 1302 h 1302"/>
              <a:gd name="T26" fmla="*/ 0 w 3815"/>
              <a:gd name="T27" fmla="*/ 1302 h 1302"/>
              <a:gd name="T28" fmla="*/ 0 w 3815"/>
              <a:gd name="T29" fmla="*/ 86 h 1302"/>
              <a:gd name="T30" fmla="*/ 1 w 3815"/>
              <a:gd name="T31" fmla="*/ 71 h 1302"/>
              <a:gd name="T32" fmla="*/ 4 w 3815"/>
              <a:gd name="T33" fmla="*/ 57 h 1302"/>
              <a:gd name="T34" fmla="*/ 7 w 3815"/>
              <a:gd name="T35" fmla="*/ 43 h 1302"/>
              <a:gd name="T36" fmla="*/ 13 w 3815"/>
              <a:gd name="T37" fmla="*/ 31 h 1302"/>
              <a:gd name="T38" fmla="*/ 22 w 3815"/>
              <a:gd name="T39" fmla="*/ 21 h 1302"/>
              <a:gd name="T40" fmla="*/ 34 w 3815"/>
              <a:gd name="T41" fmla="*/ 11 h 1302"/>
              <a:gd name="T42" fmla="*/ 48 w 3815"/>
              <a:gd name="T43" fmla="*/ 5 h 1302"/>
              <a:gd name="T44" fmla="*/ 68 w 3815"/>
              <a:gd name="T45" fmla="*/ 1 h 1302"/>
              <a:gd name="T46" fmla="*/ 92 w 3815"/>
              <a:gd name="T47" fmla="*/ 0 h 130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815"/>
              <a:gd name="T73" fmla="*/ 0 h 1302"/>
              <a:gd name="T74" fmla="*/ 3815 w 3815"/>
              <a:gd name="T75" fmla="*/ 1302 h 130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815" h="1302">
                <a:moveTo>
                  <a:pt x="92" y="0"/>
                </a:moveTo>
                <a:lnTo>
                  <a:pt x="3718" y="5"/>
                </a:lnTo>
                <a:lnTo>
                  <a:pt x="3745" y="5"/>
                </a:lnTo>
                <a:lnTo>
                  <a:pt x="3758" y="7"/>
                </a:lnTo>
                <a:lnTo>
                  <a:pt x="3770" y="9"/>
                </a:lnTo>
                <a:lnTo>
                  <a:pt x="3781" y="12"/>
                </a:lnTo>
                <a:lnTo>
                  <a:pt x="3790" y="19"/>
                </a:lnTo>
                <a:lnTo>
                  <a:pt x="3798" y="29"/>
                </a:lnTo>
                <a:lnTo>
                  <a:pt x="3805" y="41"/>
                </a:lnTo>
                <a:lnTo>
                  <a:pt x="3810" y="58"/>
                </a:lnTo>
                <a:lnTo>
                  <a:pt x="3813" y="79"/>
                </a:lnTo>
                <a:lnTo>
                  <a:pt x="3815" y="106"/>
                </a:lnTo>
                <a:lnTo>
                  <a:pt x="3810" y="1302"/>
                </a:lnTo>
                <a:lnTo>
                  <a:pt x="0" y="1302"/>
                </a:lnTo>
                <a:lnTo>
                  <a:pt x="0" y="86"/>
                </a:lnTo>
                <a:lnTo>
                  <a:pt x="1" y="71"/>
                </a:lnTo>
                <a:lnTo>
                  <a:pt x="4" y="57"/>
                </a:lnTo>
                <a:lnTo>
                  <a:pt x="7" y="43"/>
                </a:lnTo>
                <a:lnTo>
                  <a:pt x="13" y="31"/>
                </a:lnTo>
                <a:lnTo>
                  <a:pt x="22" y="21"/>
                </a:lnTo>
                <a:lnTo>
                  <a:pt x="34" y="11"/>
                </a:lnTo>
                <a:lnTo>
                  <a:pt x="48" y="5"/>
                </a:lnTo>
                <a:lnTo>
                  <a:pt x="68" y="1"/>
                </a:lnTo>
                <a:lnTo>
                  <a:pt x="92" y="0"/>
                </a:lnTo>
                <a:close/>
              </a:path>
            </a:pathLst>
          </a:custGeom>
          <a:solidFill>
            <a:srgbClr val="A6C4B1"/>
          </a:solidFill>
          <a:ln w="0">
            <a:solidFill>
              <a:srgbClr val="A6C4B1"/>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7" name="Freeform 6"/>
          <xdr:cNvSpPr>
            <a:spLocks noEditPoints="1"/>
          </xdr:cNvSpPr>
        </xdr:nvSpPr>
        <xdr:spPr bwMode="auto">
          <a:xfrm>
            <a:off x="1092200" y="3632200"/>
            <a:ext cx="1524000" cy="533400"/>
          </a:xfrm>
          <a:custGeom>
            <a:avLst/>
            <a:gdLst>
              <a:gd name="T0" fmla="*/ 3768 w 3840"/>
              <a:gd name="T1" fmla="*/ 0 h 1346"/>
              <a:gd name="T2" fmla="*/ 72 w 3840"/>
              <a:gd name="T3" fmla="*/ 0 h 1346"/>
              <a:gd name="T4" fmla="*/ 53 w 3840"/>
              <a:gd name="T5" fmla="*/ 3 h 1346"/>
              <a:gd name="T6" fmla="*/ 36 w 3840"/>
              <a:gd name="T7" fmla="*/ 11 h 1346"/>
              <a:gd name="T8" fmla="*/ 22 w 3840"/>
              <a:gd name="T9" fmla="*/ 21 h 1346"/>
              <a:gd name="T10" fmla="*/ 10 w 3840"/>
              <a:gd name="T11" fmla="*/ 37 h 1346"/>
              <a:gd name="T12" fmla="*/ 3 w 3840"/>
              <a:gd name="T13" fmla="*/ 54 h 1346"/>
              <a:gd name="T14" fmla="*/ 0 w 3840"/>
              <a:gd name="T15" fmla="*/ 73 h 1346"/>
              <a:gd name="T16" fmla="*/ 0 w 3840"/>
              <a:gd name="T17" fmla="*/ 1329 h 1346"/>
              <a:gd name="T18" fmla="*/ 2 w 3840"/>
              <a:gd name="T19" fmla="*/ 1335 h 1346"/>
              <a:gd name="T20" fmla="*/ 6 w 3840"/>
              <a:gd name="T21" fmla="*/ 1342 h 1346"/>
              <a:gd name="T22" fmla="*/ 11 w 3840"/>
              <a:gd name="T23" fmla="*/ 1345 h 1346"/>
              <a:gd name="T24" fmla="*/ 16 w 3840"/>
              <a:gd name="T25" fmla="*/ 1346 h 1346"/>
              <a:gd name="T26" fmla="*/ 3824 w 3840"/>
              <a:gd name="T27" fmla="*/ 1346 h 1346"/>
              <a:gd name="T28" fmla="*/ 3829 w 3840"/>
              <a:gd name="T29" fmla="*/ 1345 h 1346"/>
              <a:gd name="T30" fmla="*/ 3834 w 3840"/>
              <a:gd name="T31" fmla="*/ 1342 h 1346"/>
              <a:gd name="T32" fmla="*/ 3838 w 3840"/>
              <a:gd name="T33" fmla="*/ 1335 h 1346"/>
              <a:gd name="T34" fmla="*/ 3840 w 3840"/>
              <a:gd name="T35" fmla="*/ 1329 h 1346"/>
              <a:gd name="T36" fmla="*/ 3840 w 3840"/>
              <a:gd name="T37" fmla="*/ 73 h 1346"/>
              <a:gd name="T38" fmla="*/ 3837 w 3840"/>
              <a:gd name="T39" fmla="*/ 54 h 1346"/>
              <a:gd name="T40" fmla="*/ 3830 w 3840"/>
              <a:gd name="T41" fmla="*/ 37 h 1346"/>
              <a:gd name="T42" fmla="*/ 3818 w 3840"/>
              <a:gd name="T43" fmla="*/ 21 h 1346"/>
              <a:gd name="T44" fmla="*/ 3804 w 3840"/>
              <a:gd name="T45" fmla="*/ 11 h 1346"/>
              <a:gd name="T46" fmla="*/ 3787 w 3840"/>
              <a:gd name="T47" fmla="*/ 3 h 1346"/>
              <a:gd name="T48" fmla="*/ 3768 w 3840"/>
              <a:gd name="T49" fmla="*/ 0 h 1346"/>
              <a:gd name="T50" fmla="*/ 72 w 3840"/>
              <a:gd name="T51" fmla="*/ 33 h 1346"/>
              <a:gd name="T52" fmla="*/ 3768 w 3840"/>
              <a:gd name="T53" fmla="*/ 33 h 1346"/>
              <a:gd name="T54" fmla="*/ 3783 w 3840"/>
              <a:gd name="T55" fmla="*/ 37 h 1346"/>
              <a:gd name="T56" fmla="*/ 3796 w 3840"/>
              <a:gd name="T57" fmla="*/ 45 h 1346"/>
              <a:gd name="T58" fmla="*/ 3804 w 3840"/>
              <a:gd name="T59" fmla="*/ 58 h 1346"/>
              <a:gd name="T60" fmla="*/ 3808 w 3840"/>
              <a:gd name="T61" fmla="*/ 73 h 1346"/>
              <a:gd name="T62" fmla="*/ 3808 w 3840"/>
              <a:gd name="T63" fmla="*/ 944 h 1346"/>
              <a:gd name="T64" fmla="*/ 1166 w 3840"/>
              <a:gd name="T65" fmla="*/ 944 h 1346"/>
              <a:gd name="T66" fmla="*/ 1134 w 3840"/>
              <a:gd name="T67" fmla="*/ 995 h 1346"/>
              <a:gd name="T68" fmla="*/ 1097 w 3840"/>
              <a:gd name="T69" fmla="*/ 1042 h 1346"/>
              <a:gd name="T70" fmla="*/ 1056 w 3840"/>
              <a:gd name="T71" fmla="*/ 1085 h 1346"/>
              <a:gd name="T72" fmla="*/ 1011 w 3840"/>
              <a:gd name="T73" fmla="*/ 1123 h 1346"/>
              <a:gd name="T74" fmla="*/ 961 w 3840"/>
              <a:gd name="T75" fmla="*/ 1157 h 1346"/>
              <a:gd name="T76" fmla="*/ 909 w 3840"/>
              <a:gd name="T77" fmla="*/ 1185 h 1346"/>
              <a:gd name="T78" fmla="*/ 852 w 3840"/>
              <a:gd name="T79" fmla="*/ 1207 h 1346"/>
              <a:gd name="T80" fmla="*/ 792 w 3840"/>
              <a:gd name="T81" fmla="*/ 1224 h 1346"/>
              <a:gd name="T82" fmla="*/ 731 w 3840"/>
              <a:gd name="T83" fmla="*/ 1234 h 1346"/>
              <a:gd name="T84" fmla="*/ 668 w 3840"/>
              <a:gd name="T85" fmla="*/ 1238 h 1346"/>
              <a:gd name="T86" fmla="*/ 605 w 3840"/>
              <a:gd name="T87" fmla="*/ 1234 h 1346"/>
              <a:gd name="T88" fmla="*/ 544 w 3840"/>
              <a:gd name="T89" fmla="*/ 1224 h 1346"/>
              <a:gd name="T90" fmla="*/ 485 w 3840"/>
              <a:gd name="T91" fmla="*/ 1207 h 1346"/>
              <a:gd name="T92" fmla="*/ 429 w 3840"/>
              <a:gd name="T93" fmla="*/ 1185 h 1346"/>
              <a:gd name="T94" fmla="*/ 376 w 3840"/>
              <a:gd name="T95" fmla="*/ 1157 h 1346"/>
              <a:gd name="T96" fmla="*/ 327 w 3840"/>
              <a:gd name="T97" fmla="*/ 1123 h 1346"/>
              <a:gd name="T98" fmla="*/ 281 w 3840"/>
              <a:gd name="T99" fmla="*/ 1085 h 1346"/>
              <a:gd name="T100" fmla="*/ 239 w 3840"/>
              <a:gd name="T101" fmla="*/ 1042 h 1346"/>
              <a:gd name="T102" fmla="*/ 202 w 3840"/>
              <a:gd name="T103" fmla="*/ 995 h 1346"/>
              <a:gd name="T104" fmla="*/ 171 w 3840"/>
              <a:gd name="T105" fmla="*/ 944 h 1346"/>
              <a:gd name="T106" fmla="*/ 32 w 3840"/>
              <a:gd name="T107" fmla="*/ 944 h 1346"/>
              <a:gd name="T108" fmla="*/ 32 w 3840"/>
              <a:gd name="T109" fmla="*/ 73 h 1346"/>
              <a:gd name="T110" fmla="*/ 36 w 3840"/>
              <a:gd name="T111" fmla="*/ 58 h 1346"/>
              <a:gd name="T112" fmla="*/ 44 w 3840"/>
              <a:gd name="T113" fmla="*/ 45 h 1346"/>
              <a:gd name="T114" fmla="*/ 57 w 3840"/>
              <a:gd name="T115" fmla="*/ 37 h 1346"/>
              <a:gd name="T116" fmla="*/ 72 w 3840"/>
              <a:gd name="T117" fmla="*/ 33 h 134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840"/>
              <a:gd name="T178" fmla="*/ 0 h 1346"/>
              <a:gd name="T179" fmla="*/ 3840 w 3840"/>
              <a:gd name="T180" fmla="*/ 1346 h 134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840" h="1346">
                <a:moveTo>
                  <a:pt x="3768" y="0"/>
                </a:moveTo>
                <a:lnTo>
                  <a:pt x="72" y="0"/>
                </a:lnTo>
                <a:lnTo>
                  <a:pt x="53" y="3"/>
                </a:lnTo>
                <a:lnTo>
                  <a:pt x="36" y="11"/>
                </a:lnTo>
                <a:lnTo>
                  <a:pt x="22" y="21"/>
                </a:lnTo>
                <a:lnTo>
                  <a:pt x="10" y="37"/>
                </a:lnTo>
                <a:lnTo>
                  <a:pt x="3" y="54"/>
                </a:lnTo>
                <a:lnTo>
                  <a:pt x="0" y="73"/>
                </a:lnTo>
                <a:lnTo>
                  <a:pt x="0" y="1329"/>
                </a:lnTo>
                <a:lnTo>
                  <a:pt x="2" y="1335"/>
                </a:lnTo>
                <a:lnTo>
                  <a:pt x="6" y="1342"/>
                </a:lnTo>
                <a:lnTo>
                  <a:pt x="11" y="1345"/>
                </a:lnTo>
                <a:lnTo>
                  <a:pt x="16" y="1346"/>
                </a:lnTo>
                <a:lnTo>
                  <a:pt x="3824" y="1346"/>
                </a:lnTo>
                <a:lnTo>
                  <a:pt x="3829" y="1345"/>
                </a:lnTo>
                <a:lnTo>
                  <a:pt x="3834" y="1342"/>
                </a:lnTo>
                <a:lnTo>
                  <a:pt x="3838" y="1335"/>
                </a:lnTo>
                <a:lnTo>
                  <a:pt x="3840" y="1329"/>
                </a:lnTo>
                <a:lnTo>
                  <a:pt x="3840" y="73"/>
                </a:lnTo>
                <a:lnTo>
                  <a:pt x="3837" y="54"/>
                </a:lnTo>
                <a:lnTo>
                  <a:pt x="3830" y="37"/>
                </a:lnTo>
                <a:lnTo>
                  <a:pt x="3818" y="21"/>
                </a:lnTo>
                <a:lnTo>
                  <a:pt x="3804" y="11"/>
                </a:lnTo>
                <a:lnTo>
                  <a:pt x="3787" y="3"/>
                </a:lnTo>
                <a:lnTo>
                  <a:pt x="3768" y="0"/>
                </a:lnTo>
                <a:close/>
                <a:moveTo>
                  <a:pt x="72" y="33"/>
                </a:moveTo>
                <a:lnTo>
                  <a:pt x="3768" y="33"/>
                </a:lnTo>
                <a:lnTo>
                  <a:pt x="3783" y="37"/>
                </a:lnTo>
                <a:lnTo>
                  <a:pt x="3796" y="45"/>
                </a:lnTo>
                <a:lnTo>
                  <a:pt x="3804" y="58"/>
                </a:lnTo>
                <a:lnTo>
                  <a:pt x="3808" y="73"/>
                </a:lnTo>
                <a:lnTo>
                  <a:pt x="3808" y="944"/>
                </a:lnTo>
                <a:lnTo>
                  <a:pt x="1166" y="944"/>
                </a:lnTo>
                <a:lnTo>
                  <a:pt x="1134" y="995"/>
                </a:lnTo>
                <a:lnTo>
                  <a:pt x="1097" y="1042"/>
                </a:lnTo>
                <a:lnTo>
                  <a:pt x="1056" y="1085"/>
                </a:lnTo>
                <a:lnTo>
                  <a:pt x="1011" y="1123"/>
                </a:lnTo>
                <a:lnTo>
                  <a:pt x="961" y="1157"/>
                </a:lnTo>
                <a:lnTo>
                  <a:pt x="909" y="1185"/>
                </a:lnTo>
                <a:lnTo>
                  <a:pt x="852" y="1207"/>
                </a:lnTo>
                <a:lnTo>
                  <a:pt x="792" y="1224"/>
                </a:lnTo>
                <a:lnTo>
                  <a:pt x="731" y="1234"/>
                </a:lnTo>
                <a:lnTo>
                  <a:pt x="668" y="1238"/>
                </a:lnTo>
                <a:lnTo>
                  <a:pt x="605" y="1234"/>
                </a:lnTo>
                <a:lnTo>
                  <a:pt x="544" y="1224"/>
                </a:lnTo>
                <a:lnTo>
                  <a:pt x="485" y="1207"/>
                </a:lnTo>
                <a:lnTo>
                  <a:pt x="429" y="1185"/>
                </a:lnTo>
                <a:lnTo>
                  <a:pt x="376" y="1157"/>
                </a:lnTo>
                <a:lnTo>
                  <a:pt x="327" y="1123"/>
                </a:lnTo>
                <a:lnTo>
                  <a:pt x="281" y="1085"/>
                </a:lnTo>
                <a:lnTo>
                  <a:pt x="239" y="1042"/>
                </a:lnTo>
                <a:lnTo>
                  <a:pt x="202" y="995"/>
                </a:lnTo>
                <a:lnTo>
                  <a:pt x="171" y="944"/>
                </a:lnTo>
                <a:lnTo>
                  <a:pt x="32" y="944"/>
                </a:lnTo>
                <a:lnTo>
                  <a:pt x="32" y="73"/>
                </a:lnTo>
                <a:lnTo>
                  <a:pt x="36" y="58"/>
                </a:lnTo>
                <a:lnTo>
                  <a:pt x="44" y="45"/>
                </a:lnTo>
                <a:lnTo>
                  <a:pt x="57" y="37"/>
                </a:lnTo>
                <a:lnTo>
                  <a:pt x="72" y="33"/>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8" name="Freeform 7"/>
          <xdr:cNvSpPr>
            <a:spLocks/>
          </xdr:cNvSpPr>
        </xdr:nvSpPr>
        <xdr:spPr bwMode="auto">
          <a:xfrm>
            <a:off x="1184275" y="3706813"/>
            <a:ext cx="346075" cy="347663"/>
          </a:xfrm>
          <a:custGeom>
            <a:avLst/>
            <a:gdLst>
              <a:gd name="T0" fmla="*/ 873 w 873"/>
              <a:gd name="T1" fmla="*/ 437 h 875"/>
              <a:gd name="T2" fmla="*/ 869 w 873"/>
              <a:gd name="T3" fmla="*/ 492 h 875"/>
              <a:gd name="T4" fmla="*/ 860 w 873"/>
              <a:gd name="T5" fmla="*/ 545 h 875"/>
              <a:gd name="T6" fmla="*/ 843 w 873"/>
              <a:gd name="T7" fmla="*/ 596 h 875"/>
              <a:gd name="T8" fmla="*/ 822 w 873"/>
              <a:gd name="T9" fmla="*/ 642 h 875"/>
              <a:gd name="T10" fmla="*/ 795 w 873"/>
              <a:gd name="T11" fmla="*/ 687 h 875"/>
              <a:gd name="T12" fmla="*/ 762 w 873"/>
              <a:gd name="T13" fmla="*/ 727 h 875"/>
              <a:gd name="T14" fmla="*/ 726 w 873"/>
              <a:gd name="T15" fmla="*/ 763 h 875"/>
              <a:gd name="T16" fmla="*/ 686 w 873"/>
              <a:gd name="T17" fmla="*/ 796 h 875"/>
              <a:gd name="T18" fmla="*/ 641 w 873"/>
              <a:gd name="T19" fmla="*/ 823 h 875"/>
              <a:gd name="T20" fmla="*/ 594 w 873"/>
              <a:gd name="T21" fmla="*/ 844 h 875"/>
              <a:gd name="T22" fmla="*/ 544 w 873"/>
              <a:gd name="T23" fmla="*/ 861 h 875"/>
              <a:gd name="T24" fmla="*/ 492 w 873"/>
              <a:gd name="T25" fmla="*/ 871 h 875"/>
              <a:gd name="T26" fmla="*/ 437 w 873"/>
              <a:gd name="T27" fmla="*/ 875 h 875"/>
              <a:gd name="T28" fmla="*/ 382 w 873"/>
              <a:gd name="T29" fmla="*/ 871 h 875"/>
              <a:gd name="T30" fmla="*/ 329 w 873"/>
              <a:gd name="T31" fmla="*/ 862 h 875"/>
              <a:gd name="T32" fmla="*/ 279 w 873"/>
              <a:gd name="T33" fmla="*/ 846 h 875"/>
              <a:gd name="T34" fmla="*/ 232 w 873"/>
              <a:gd name="T35" fmla="*/ 823 h 875"/>
              <a:gd name="T36" fmla="*/ 187 w 873"/>
              <a:gd name="T37" fmla="*/ 796 h 875"/>
              <a:gd name="T38" fmla="*/ 147 w 873"/>
              <a:gd name="T39" fmla="*/ 765 h 875"/>
              <a:gd name="T40" fmla="*/ 111 w 873"/>
              <a:gd name="T41" fmla="*/ 728 h 875"/>
              <a:gd name="T42" fmla="*/ 78 w 873"/>
              <a:gd name="T43" fmla="*/ 687 h 875"/>
              <a:gd name="T44" fmla="*/ 51 w 873"/>
              <a:gd name="T45" fmla="*/ 644 h 875"/>
              <a:gd name="T46" fmla="*/ 30 w 873"/>
              <a:gd name="T47" fmla="*/ 596 h 875"/>
              <a:gd name="T48" fmla="*/ 14 w 873"/>
              <a:gd name="T49" fmla="*/ 545 h 875"/>
              <a:gd name="T50" fmla="*/ 3 w 873"/>
              <a:gd name="T51" fmla="*/ 493 h 875"/>
              <a:gd name="T52" fmla="*/ 0 w 873"/>
              <a:gd name="T53" fmla="*/ 438 h 875"/>
              <a:gd name="T54" fmla="*/ 0 w 873"/>
              <a:gd name="T55" fmla="*/ 437 h 875"/>
              <a:gd name="T56" fmla="*/ 3 w 873"/>
              <a:gd name="T57" fmla="*/ 382 h 875"/>
              <a:gd name="T58" fmla="*/ 12 w 873"/>
              <a:gd name="T59" fmla="*/ 330 h 875"/>
              <a:gd name="T60" fmla="*/ 29 w 873"/>
              <a:gd name="T61" fmla="*/ 280 h 875"/>
              <a:gd name="T62" fmla="*/ 51 w 873"/>
              <a:gd name="T63" fmla="*/ 233 h 875"/>
              <a:gd name="T64" fmla="*/ 78 w 873"/>
              <a:gd name="T65" fmla="*/ 188 h 875"/>
              <a:gd name="T66" fmla="*/ 110 w 873"/>
              <a:gd name="T67" fmla="*/ 147 h 875"/>
              <a:gd name="T68" fmla="*/ 146 w 873"/>
              <a:gd name="T69" fmla="*/ 111 h 875"/>
              <a:gd name="T70" fmla="*/ 187 w 873"/>
              <a:gd name="T71" fmla="*/ 79 h 875"/>
              <a:gd name="T72" fmla="*/ 231 w 873"/>
              <a:gd name="T73" fmla="*/ 52 h 875"/>
              <a:gd name="T74" fmla="*/ 279 w 873"/>
              <a:gd name="T75" fmla="*/ 31 h 875"/>
              <a:gd name="T76" fmla="*/ 329 w 873"/>
              <a:gd name="T77" fmla="*/ 14 h 875"/>
              <a:gd name="T78" fmla="*/ 381 w 873"/>
              <a:gd name="T79" fmla="*/ 4 h 875"/>
              <a:gd name="T80" fmla="*/ 436 w 873"/>
              <a:gd name="T81" fmla="*/ 0 h 875"/>
              <a:gd name="T82" fmla="*/ 491 w 873"/>
              <a:gd name="T83" fmla="*/ 4 h 875"/>
              <a:gd name="T84" fmla="*/ 543 w 873"/>
              <a:gd name="T85" fmla="*/ 13 h 875"/>
              <a:gd name="T86" fmla="*/ 593 w 873"/>
              <a:gd name="T87" fmla="*/ 30 h 875"/>
              <a:gd name="T88" fmla="*/ 641 w 873"/>
              <a:gd name="T89" fmla="*/ 52 h 875"/>
              <a:gd name="T90" fmla="*/ 685 w 873"/>
              <a:gd name="T91" fmla="*/ 79 h 875"/>
              <a:gd name="T92" fmla="*/ 726 w 873"/>
              <a:gd name="T93" fmla="*/ 111 h 875"/>
              <a:gd name="T94" fmla="*/ 762 w 873"/>
              <a:gd name="T95" fmla="*/ 147 h 875"/>
              <a:gd name="T96" fmla="*/ 794 w 873"/>
              <a:gd name="T97" fmla="*/ 188 h 875"/>
              <a:gd name="T98" fmla="*/ 821 w 873"/>
              <a:gd name="T99" fmla="*/ 232 h 875"/>
              <a:gd name="T100" fmla="*/ 843 w 873"/>
              <a:gd name="T101" fmla="*/ 280 h 875"/>
              <a:gd name="T102" fmla="*/ 860 w 873"/>
              <a:gd name="T103" fmla="*/ 330 h 875"/>
              <a:gd name="T104" fmla="*/ 869 w 873"/>
              <a:gd name="T105" fmla="*/ 382 h 875"/>
              <a:gd name="T106" fmla="*/ 873 w 873"/>
              <a:gd name="T107" fmla="*/ 437 h 875"/>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873"/>
              <a:gd name="T163" fmla="*/ 0 h 875"/>
              <a:gd name="T164" fmla="*/ 873 w 873"/>
              <a:gd name="T165" fmla="*/ 875 h 875"/>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873" h="875">
                <a:moveTo>
                  <a:pt x="873" y="437"/>
                </a:moveTo>
                <a:lnTo>
                  <a:pt x="869" y="492"/>
                </a:lnTo>
                <a:lnTo>
                  <a:pt x="860" y="545"/>
                </a:lnTo>
                <a:lnTo>
                  <a:pt x="843" y="596"/>
                </a:lnTo>
                <a:lnTo>
                  <a:pt x="822" y="642"/>
                </a:lnTo>
                <a:lnTo>
                  <a:pt x="795" y="687"/>
                </a:lnTo>
                <a:lnTo>
                  <a:pt x="762" y="727"/>
                </a:lnTo>
                <a:lnTo>
                  <a:pt x="726" y="763"/>
                </a:lnTo>
                <a:lnTo>
                  <a:pt x="686" y="796"/>
                </a:lnTo>
                <a:lnTo>
                  <a:pt x="641" y="823"/>
                </a:lnTo>
                <a:lnTo>
                  <a:pt x="594" y="844"/>
                </a:lnTo>
                <a:lnTo>
                  <a:pt x="544" y="861"/>
                </a:lnTo>
                <a:lnTo>
                  <a:pt x="492" y="871"/>
                </a:lnTo>
                <a:lnTo>
                  <a:pt x="437" y="875"/>
                </a:lnTo>
                <a:lnTo>
                  <a:pt x="382" y="871"/>
                </a:lnTo>
                <a:lnTo>
                  <a:pt x="329" y="862"/>
                </a:lnTo>
                <a:lnTo>
                  <a:pt x="279" y="846"/>
                </a:lnTo>
                <a:lnTo>
                  <a:pt x="232" y="823"/>
                </a:lnTo>
                <a:lnTo>
                  <a:pt x="187" y="796"/>
                </a:lnTo>
                <a:lnTo>
                  <a:pt x="147" y="765"/>
                </a:lnTo>
                <a:lnTo>
                  <a:pt x="111" y="728"/>
                </a:lnTo>
                <a:lnTo>
                  <a:pt x="78" y="687"/>
                </a:lnTo>
                <a:lnTo>
                  <a:pt x="51" y="644"/>
                </a:lnTo>
                <a:lnTo>
                  <a:pt x="30" y="596"/>
                </a:lnTo>
                <a:lnTo>
                  <a:pt x="14" y="545"/>
                </a:lnTo>
                <a:lnTo>
                  <a:pt x="3" y="493"/>
                </a:lnTo>
                <a:lnTo>
                  <a:pt x="0" y="438"/>
                </a:lnTo>
                <a:lnTo>
                  <a:pt x="0" y="437"/>
                </a:lnTo>
                <a:lnTo>
                  <a:pt x="3" y="382"/>
                </a:lnTo>
                <a:lnTo>
                  <a:pt x="12" y="330"/>
                </a:lnTo>
                <a:lnTo>
                  <a:pt x="29" y="280"/>
                </a:lnTo>
                <a:lnTo>
                  <a:pt x="51" y="233"/>
                </a:lnTo>
                <a:lnTo>
                  <a:pt x="78" y="188"/>
                </a:lnTo>
                <a:lnTo>
                  <a:pt x="110" y="147"/>
                </a:lnTo>
                <a:lnTo>
                  <a:pt x="146" y="111"/>
                </a:lnTo>
                <a:lnTo>
                  <a:pt x="187" y="79"/>
                </a:lnTo>
                <a:lnTo>
                  <a:pt x="231" y="52"/>
                </a:lnTo>
                <a:lnTo>
                  <a:pt x="279" y="31"/>
                </a:lnTo>
                <a:lnTo>
                  <a:pt x="329" y="14"/>
                </a:lnTo>
                <a:lnTo>
                  <a:pt x="381" y="4"/>
                </a:lnTo>
                <a:lnTo>
                  <a:pt x="436" y="0"/>
                </a:lnTo>
                <a:lnTo>
                  <a:pt x="491" y="4"/>
                </a:lnTo>
                <a:lnTo>
                  <a:pt x="543" y="13"/>
                </a:lnTo>
                <a:lnTo>
                  <a:pt x="593" y="30"/>
                </a:lnTo>
                <a:lnTo>
                  <a:pt x="641" y="52"/>
                </a:lnTo>
                <a:lnTo>
                  <a:pt x="685" y="79"/>
                </a:lnTo>
                <a:lnTo>
                  <a:pt x="726" y="111"/>
                </a:lnTo>
                <a:lnTo>
                  <a:pt x="762" y="147"/>
                </a:lnTo>
                <a:lnTo>
                  <a:pt x="794" y="188"/>
                </a:lnTo>
                <a:lnTo>
                  <a:pt x="821" y="232"/>
                </a:lnTo>
                <a:lnTo>
                  <a:pt x="843" y="280"/>
                </a:lnTo>
                <a:lnTo>
                  <a:pt x="860" y="330"/>
                </a:lnTo>
                <a:lnTo>
                  <a:pt x="869" y="382"/>
                </a:lnTo>
                <a:lnTo>
                  <a:pt x="873" y="437"/>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9" name="Freeform 8"/>
          <xdr:cNvSpPr>
            <a:spLocks noEditPoints="1"/>
          </xdr:cNvSpPr>
        </xdr:nvSpPr>
        <xdr:spPr bwMode="auto">
          <a:xfrm>
            <a:off x="1158875" y="3681413"/>
            <a:ext cx="396875" cy="398463"/>
          </a:xfrm>
          <a:custGeom>
            <a:avLst/>
            <a:gdLst>
              <a:gd name="T0" fmla="*/ 953 w 1000"/>
              <a:gd name="T1" fmla="*/ 282 h 1001"/>
              <a:gd name="T2" fmla="*/ 1000 w 1000"/>
              <a:gd name="T3" fmla="*/ 500 h 1001"/>
              <a:gd name="T4" fmla="*/ 954 w 1000"/>
              <a:gd name="T5" fmla="*/ 718 h 1001"/>
              <a:gd name="T6" fmla="*/ 813 w 1000"/>
              <a:gd name="T7" fmla="*/ 892 h 1001"/>
              <a:gd name="T8" fmla="*/ 614 w 1000"/>
              <a:gd name="T9" fmla="*/ 990 h 1001"/>
              <a:gd name="T10" fmla="*/ 387 w 1000"/>
              <a:gd name="T11" fmla="*/ 990 h 1001"/>
              <a:gd name="T12" fmla="*/ 191 w 1000"/>
              <a:gd name="T13" fmla="*/ 892 h 1001"/>
              <a:gd name="T14" fmla="*/ 48 w 1000"/>
              <a:gd name="T15" fmla="*/ 716 h 1001"/>
              <a:gd name="T16" fmla="*/ 0 w 1000"/>
              <a:gd name="T17" fmla="*/ 500 h 1001"/>
              <a:gd name="T18" fmla="*/ 48 w 1000"/>
              <a:gd name="T19" fmla="*/ 284 h 1001"/>
              <a:gd name="T20" fmla="*/ 190 w 1000"/>
              <a:gd name="T21" fmla="*/ 107 h 1001"/>
              <a:gd name="T22" fmla="*/ 386 w 1000"/>
              <a:gd name="T23" fmla="*/ 12 h 1001"/>
              <a:gd name="T24" fmla="*/ 615 w 1000"/>
              <a:gd name="T25" fmla="*/ 12 h 1001"/>
              <a:gd name="T26" fmla="*/ 812 w 1000"/>
              <a:gd name="T27" fmla="*/ 107 h 1001"/>
              <a:gd name="T28" fmla="*/ 154 w 1000"/>
              <a:gd name="T29" fmla="*/ 285 h 1001"/>
              <a:gd name="T30" fmla="*/ 93 w 1000"/>
              <a:gd name="T31" fmla="*/ 454 h 1001"/>
              <a:gd name="T32" fmla="*/ 121 w 1000"/>
              <a:gd name="T33" fmla="*/ 656 h 1001"/>
              <a:gd name="T34" fmla="*/ 248 w 1000"/>
              <a:gd name="T35" fmla="*/ 821 h 1001"/>
              <a:gd name="T36" fmla="*/ 410 w 1000"/>
              <a:gd name="T37" fmla="*/ 900 h 1001"/>
              <a:gd name="T38" fmla="*/ 593 w 1000"/>
              <a:gd name="T39" fmla="*/ 900 h 1001"/>
              <a:gd name="T40" fmla="*/ 757 w 1000"/>
              <a:gd name="T41" fmla="*/ 821 h 1001"/>
              <a:gd name="T42" fmla="*/ 872 w 1000"/>
              <a:gd name="T43" fmla="*/ 680 h 1001"/>
              <a:gd name="T44" fmla="*/ 911 w 1000"/>
              <a:gd name="T45" fmla="*/ 501 h 1001"/>
              <a:gd name="T46" fmla="*/ 872 w 1000"/>
              <a:gd name="T47" fmla="*/ 322 h 1001"/>
              <a:gd name="T48" fmla="*/ 756 w 1000"/>
              <a:gd name="T49" fmla="*/ 178 h 1001"/>
              <a:gd name="T50" fmla="*/ 594 w 1000"/>
              <a:gd name="T51" fmla="*/ 100 h 1001"/>
              <a:gd name="T52" fmla="*/ 409 w 1000"/>
              <a:gd name="T53" fmla="*/ 100 h 1001"/>
              <a:gd name="T54" fmla="*/ 248 w 1000"/>
              <a:gd name="T55" fmla="*/ 178 h 1001"/>
              <a:gd name="T56" fmla="*/ 405 w 1000"/>
              <a:gd name="T57" fmla="*/ 421 h 1001"/>
              <a:gd name="T58" fmla="*/ 336 w 1000"/>
              <a:gd name="T59" fmla="*/ 420 h 1001"/>
              <a:gd name="T60" fmla="*/ 306 w 1000"/>
              <a:gd name="T61" fmla="*/ 500 h 1001"/>
              <a:gd name="T62" fmla="*/ 336 w 1000"/>
              <a:gd name="T63" fmla="*/ 580 h 1001"/>
              <a:gd name="T64" fmla="*/ 410 w 1000"/>
              <a:gd name="T65" fmla="*/ 579 h 1001"/>
              <a:gd name="T66" fmla="*/ 480 w 1000"/>
              <a:gd name="T67" fmla="*/ 602 h 1001"/>
              <a:gd name="T68" fmla="*/ 393 w 1000"/>
              <a:gd name="T69" fmla="*/ 654 h 1001"/>
              <a:gd name="T70" fmla="*/ 279 w 1000"/>
              <a:gd name="T71" fmla="*/ 633 h 1001"/>
              <a:gd name="T72" fmla="*/ 223 w 1000"/>
              <a:gd name="T73" fmla="*/ 554 h 1001"/>
              <a:gd name="T74" fmla="*/ 227 w 1000"/>
              <a:gd name="T75" fmla="*/ 437 h 1001"/>
              <a:gd name="T76" fmla="*/ 305 w 1000"/>
              <a:gd name="T77" fmla="*/ 356 h 1001"/>
              <a:gd name="T78" fmla="*/ 418 w 1000"/>
              <a:gd name="T79" fmla="*/ 353 h 1001"/>
              <a:gd name="T80" fmla="*/ 495 w 1000"/>
              <a:gd name="T81" fmla="*/ 418 h 1001"/>
              <a:gd name="T82" fmla="*/ 694 w 1000"/>
              <a:gd name="T83" fmla="*/ 421 h 1001"/>
              <a:gd name="T84" fmla="*/ 623 w 1000"/>
              <a:gd name="T85" fmla="*/ 420 h 1001"/>
              <a:gd name="T86" fmla="*/ 594 w 1000"/>
              <a:gd name="T87" fmla="*/ 500 h 1001"/>
              <a:gd name="T88" fmla="*/ 623 w 1000"/>
              <a:gd name="T89" fmla="*/ 580 h 1001"/>
              <a:gd name="T90" fmla="*/ 698 w 1000"/>
              <a:gd name="T91" fmla="*/ 579 h 1001"/>
              <a:gd name="T92" fmla="*/ 769 w 1000"/>
              <a:gd name="T93" fmla="*/ 602 h 1001"/>
              <a:gd name="T94" fmla="*/ 682 w 1000"/>
              <a:gd name="T95" fmla="*/ 654 h 1001"/>
              <a:gd name="T96" fmla="*/ 568 w 1000"/>
              <a:gd name="T97" fmla="*/ 633 h 1001"/>
              <a:gd name="T98" fmla="*/ 508 w 1000"/>
              <a:gd name="T99" fmla="*/ 535 h 1001"/>
              <a:gd name="T100" fmla="*/ 528 w 1000"/>
              <a:gd name="T101" fmla="*/ 410 h 1001"/>
              <a:gd name="T102" fmla="*/ 621 w 1000"/>
              <a:gd name="T103" fmla="*/ 347 h 1001"/>
              <a:gd name="T104" fmla="*/ 731 w 1000"/>
              <a:gd name="T105" fmla="*/ 364 h 1001"/>
              <a:gd name="T106" fmla="*/ 716 w 1000"/>
              <a:gd name="T107" fmla="*/ 452 h 1001"/>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1000"/>
              <a:gd name="T163" fmla="*/ 0 h 1001"/>
              <a:gd name="T164" fmla="*/ 1000 w 1000"/>
              <a:gd name="T165" fmla="*/ 1001 h 1001"/>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1000" h="1001">
                <a:moveTo>
                  <a:pt x="856" y="145"/>
                </a:moveTo>
                <a:lnTo>
                  <a:pt x="894" y="188"/>
                </a:lnTo>
                <a:lnTo>
                  <a:pt x="926" y="234"/>
                </a:lnTo>
                <a:lnTo>
                  <a:pt x="953" y="282"/>
                </a:lnTo>
                <a:lnTo>
                  <a:pt x="973" y="332"/>
                </a:lnTo>
                <a:lnTo>
                  <a:pt x="988" y="385"/>
                </a:lnTo>
                <a:lnTo>
                  <a:pt x="996" y="441"/>
                </a:lnTo>
                <a:lnTo>
                  <a:pt x="1000" y="500"/>
                </a:lnTo>
                <a:lnTo>
                  <a:pt x="998" y="559"/>
                </a:lnTo>
                <a:lnTo>
                  <a:pt x="988" y="615"/>
                </a:lnTo>
                <a:lnTo>
                  <a:pt x="974" y="668"/>
                </a:lnTo>
                <a:lnTo>
                  <a:pt x="954" y="718"/>
                </a:lnTo>
                <a:lnTo>
                  <a:pt x="927" y="767"/>
                </a:lnTo>
                <a:lnTo>
                  <a:pt x="895" y="810"/>
                </a:lnTo>
                <a:lnTo>
                  <a:pt x="858" y="852"/>
                </a:lnTo>
                <a:lnTo>
                  <a:pt x="813" y="892"/>
                </a:lnTo>
                <a:lnTo>
                  <a:pt x="766" y="925"/>
                </a:lnTo>
                <a:lnTo>
                  <a:pt x="718" y="953"/>
                </a:lnTo>
                <a:lnTo>
                  <a:pt x="667" y="974"/>
                </a:lnTo>
                <a:lnTo>
                  <a:pt x="614" y="990"/>
                </a:lnTo>
                <a:lnTo>
                  <a:pt x="558" y="998"/>
                </a:lnTo>
                <a:lnTo>
                  <a:pt x="500" y="1001"/>
                </a:lnTo>
                <a:lnTo>
                  <a:pt x="443" y="998"/>
                </a:lnTo>
                <a:lnTo>
                  <a:pt x="387" y="990"/>
                </a:lnTo>
                <a:lnTo>
                  <a:pt x="336" y="974"/>
                </a:lnTo>
                <a:lnTo>
                  <a:pt x="285" y="953"/>
                </a:lnTo>
                <a:lnTo>
                  <a:pt x="237" y="926"/>
                </a:lnTo>
                <a:lnTo>
                  <a:pt x="191" y="892"/>
                </a:lnTo>
                <a:lnTo>
                  <a:pt x="148" y="853"/>
                </a:lnTo>
                <a:lnTo>
                  <a:pt x="109" y="810"/>
                </a:lnTo>
                <a:lnTo>
                  <a:pt x="75" y="764"/>
                </a:lnTo>
                <a:lnTo>
                  <a:pt x="48" y="716"/>
                </a:lnTo>
                <a:lnTo>
                  <a:pt x="27" y="666"/>
                </a:lnTo>
                <a:lnTo>
                  <a:pt x="12" y="613"/>
                </a:lnTo>
                <a:lnTo>
                  <a:pt x="4" y="558"/>
                </a:lnTo>
                <a:lnTo>
                  <a:pt x="0" y="500"/>
                </a:lnTo>
                <a:lnTo>
                  <a:pt x="4" y="443"/>
                </a:lnTo>
                <a:lnTo>
                  <a:pt x="12" y="387"/>
                </a:lnTo>
                <a:lnTo>
                  <a:pt x="27" y="334"/>
                </a:lnTo>
                <a:lnTo>
                  <a:pt x="48" y="284"/>
                </a:lnTo>
                <a:lnTo>
                  <a:pt x="75" y="236"/>
                </a:lnTo>
                <a:lnTo>
                  <a:pt x="109" y="189"/>
                </a:lnTo>
                <a:lnTo>
                  <a:pt x="148" y="145"/>
                </a:lnTo>
                <a:lnTo>
                  <a:pt x="190" y="107"/>
                </a:lnTo>
                <a:lnTo>
                  <a:pt x="236" y="74"/>
                </a:lnTo>
                <a:lnTo>
                  <a:pt x="283" y="47"/>
                </a:lnTo>
                <a:lnTo>
                  <a:pt x="333" y="27"/>
                </a:lnTo>
                <a:lnTo>
                  <a:pt x="386" y="12"/>
                </a:lnTo>
                <a:lnTo>
                  <a:pt x="443" y="3"/>
                </a:lnTo>
                <a:lnTo>
                  <a:pt x="500" y="0"/>
                </a:lnTo>
                <a:lnTo>
                  <a:pt x="559" y="3"/>
                </a:lnTo>
                <a:lnTo>
                  <a:pt x="615" y="12"/>
                </a:lnTo>
                <a:lnTo>
                  <a:pt x="668" y="27"/>
                </a:lnTo>
                <a:lnTo>
                  <a:pt x="718" y="47"/>
                </a:lnTo>
                <a:lnTo>
                  <a:pt x="766" y="74"/>
                </a:lnTo>
                <a:lnTo>
                  <a:pt x="812" y="107"/>
                </a:lnTo>
                <a:lnTo>
                  <a:pt x="856" y="145"/>
                </a:lnTo>
                <a:close/>
                <a:moveTo>
                  <a:pt x="214" y="210"/>
                </a:moveTo>
                <a:lnTo>
                  <a:pt x="181" y="246"/>
                </a:lnTo>
                <a:lnTo>
                  <a:pt x="154" y="285"/>
                </a:lnTo>
                <a:lnTo>
                  <a:pt x="130" y="325"/>
                </a:lnTo>
                <a:lnTo>
                  <a:pt x="113" y="366"/>
                </a:lnTo>
                <a:lnTo>
                  <a:pt x="101" y="410"/>
                </a:lnTo>
                <a:lnTo>
                  <a:pt x="93" y="454"/>
                </a:lnTo>
                <a:lnTo>
                  <a:pt x="91" y="501"/>
                </a:lnTo>
                <a:lnTo>
                  <a:pt x="94" y="555"/>
                </a:lnTo>
                <a:lnTo>
                  <a:pt x="105" y="607"/>
                </a:lnTo>
                <a:lnTo>
                  <a:pt x="121" y="656"/>
                </a:lnTo>
                <a:lnTo>
                  <a:pt x="145" y="703"/>
                </a:lnTo>
                <a:lnTo>
                  <a:pt x="175" y="747"/>
                </a:lnTo>
                <a:lnTo>
                  <a:pt x="213" y="789"/>
                </a:lnTo>
                <a:lnTo>
                  <a:pt x="248" y="821"/>
                </a:lnTo>
                <a:lnTo>
                  <a:pt x="285" y="849"/>
                </a:lnTo>
                <a:lnTo>
                  <a:pt x="325" y="871"/>
                </a:lnTo>
                <a:lnTo>
                  <a:pt x="366" y="887"/>
                </a:lnTo>
                <a:lnTo>
                  <a:pt x="410" y="900"/>
                </a:lnTo>
                <a:lnTo>
                  <a:pt x="454" y="907"/>
                </a:lnTo>
                <a:lnTo>
                  <a:pt x="501" y="910"/>
                </a:lnTo>
                <a:lnTo>
                  <a:pt x="548" y="907"/>
                </a:lnTo>
                <a:lnTo>
                  <a:pt x="593" y="900"/>
                </a:lnTo>
                <a:lnTo>
                  <a:pt x="637" y="887"/>
                </a:lnTo>
                <a:lnTo>
                  <a:pt x="678" y="870"/>
                </a:lnTo>
                <a:lnTo>
                  <a:pt x="718" y="848"/>
                </a:lnTo>
                <a:lnTo>
                  <a:pt x="757" y="821"/>
                </a:lnTo>
                <a:lnTo>
                  <a:pt x="793" y="788"/>
                </a:lnTo>
                <a:lnTo>
                  <a:pt x="824" y="754"/>
                </a:lnTo>
                <a:lnTo>
                  <a:pt x="851" y="717"/>
                </a:lnTo>
                <a:lnTo>
                  <a:pt x="872" y="680"/>
                </a:lnTo>
                <a:lnTo>
                  <a:pt x="888" y="639"/>
                </a:lnTo>
                <a:lnTo>
                  <a:pt x="901" y="595"/>
                </a:lnTo>
                <a:lnTo>
                  <a:pt x="908" y="549"/>
                </a:lnTo>
                <a:lnTo>
                  <a:pt x="911" y="501"/>
                </a:lnTo>
                <a:lnTo>
                  <a:pt x="908" y="453"/>
                </a:lnTo>
                <a:lnTo>
                  <a:pt x="901" y="407"/>
                </a:lnTo>
                <a:lnTo>
                  <a:pt x="888" y="364"/>
                </a:lnTo>
                <a:lnTo>
                  <a:pt x="872" y="322"/>
                </a:lnTo>
                <a:lnTo>
                  <a:pt x="850" y="283"/>
                </a:lnTo>
                <a:lnTo>
                  <a:pt x="823" y="245"/>
                </a:lnTo>
                <a:lnTo>
                  <a:pt x="791" y="210"/>
                </a:lnTo>
                <a:lnTo>
                  <a:pt x="756" y="178"/>
                </a:lnTo>
                <a:lnTo>
                  <a:pt x="718" y="151"/>
                </a:lnTo>
                <a:lnTo>
                  <a:pt x="680" y="129"/>
                </a:lnTo>
                <a:lnTo>
                  <a:pt x="639" y="113"/>
                </a:lnTo>
                <a:lnTo>
                  <a:pt x="594" y="100"/>
                </a:lnTo>
                <a:lnTo>
                  <a:pt x="549" y="93"/>
                </a:lnTo>
                <a:lnTo>
                  <a:pt x="501" y="90"/>
                </a:lnTo>
                <a:lnTo>
                  <a:pt x="453" y="93"/>
                </a:lnTo>
                <a:lnTo>
                  <a:pt x="409" y="100"/>
                </a:lnTo>
                <a:lnTo>
                  <a:pt x="365" y="113"/>
                </a:lnTo>
                <a:lnTo>
                  <a:pt x="324" y="129"/>
                </a:lnTo>
                <a:lnTo>
                  <a:pt x="284" y="151"/>
                </a:lnTo>
                <a:lnTo>
                  <a:pt x="248" y="178"/>
                </a:lnTo>
                <a:lnTo>
                  <a:pt x="214" y="210"/>
                </a:lnTo>
                <a:close/>
                <a:moveTo>
                  <a:pt x="428" y="452"/>
                </a:moveTo>
                <a:lnTo>
                  <a:pt x="418" y="434"/>
                </a:lnTo>
                <a:lnTo>
                  <a:pt x="405" y="421"/>
                </a:lnTo>
                <a:lnTo>
                  <a:pt x="390" y="413"/>
                </a:lnTo>
                <a:lnTo>
                  <a:pt x="372" y="411"/>
                </a:lnTo>
                <a:lnTo>
                  <a:pt x="352" y="413"/>
                </a:lnTo>
                <a:lnTo>
                  <a:pt x="336" y="420"/>
                </a:lnTo>
                <a:lnTo>
                  <a:pt x="323" y="433"/>
                </a:lnTo>
                <a:lnTo>
                  <a:pt x="313" y="451"/>
                </a:lnTo>
                <a:lnTo>
                  <a:pt x="309" y="473"/>
                </a:lnTo>
                <a:lnTo>
                  <a:pt x="306" y="500"/>
                </a:lnTo>
                <a:lnTo>
                  <a:pt x="309" y="527"/>
                </a:lnTo>
                <a:lnTo>
                  <a:pt x="313" y="549"/>
                </a:lnTo>
                <a:lnTo>
                  <a:pt x="323" y="567"/>
                </a:lnTo>
                <a:lnTo>
                  <a:pt x="336" y="580"/>
                </a:lnTo>
                <a:lnTo>
                  <a:pt x="352" y="587"/>
                </a:lnTo>
                <a:lnTo>
                  <a:pt x="372" y="589"/>
                </a:lnTo>
                <a:lnTo>
                  <a:pt x="392" y="587"/>
                </a:lnTo>
                <a:lnTo>
                  <a:pt x="410" y="579"/>
                </a:lnTo>
                <a:lnTo>
                  <a:pt x="424" y="565"/>
                </a:lnTo>
                <a:lnTo>
                  <a:pt x="434" y="546"/>
                </a:lnTo>
                <a:lnTo>
                  <a:pt x="497" y="579"/>
                </a:lnTo>
                <a:lnTo>
                  <a:pt x="480" y="602"/>
                </a:lnTo>
                <a:lnTo>
                  <a:pt x="463" y="622"/>
                </a:lnTo>
                <a:lnTo>
                  <a:pt x="441" y="637"/>
                </a:lnTo>
                <a:lnTo>
                  <a:pt x="418" y="648"/>
                </a:lnTo>
                <a:lnTo>
                  <a:pt x="393" y="654"/>
                </a:lnTo>
                <a:lnTo>
                  <a:pt x="365" y="656"/>
                </a:lnTo>
                <a:lnTo>
                  <a:pt x="332" y="654"/>
                </a:lnTo>
                <a:lnTo>
                  <a:pt x="304" y="646"/>
                </a:lnTo>
                <a:lnTo>
                  <a:pt x="279" y="633"/>
                </a:lnTo>
                <a:lnTo>
                  <a:pt x="257" y="615"/>
                </a:lnTo>
                <a:lnTo>
                  <a:pt x="243" y="597"/>
                </a:lnTo>
                <a:lnTo>
                  <a:pt x="231" y="576"/>
                </a:lnTo>
                <a:lnTo>
                  <a:pt x="223" y="554"/>
                </a:lnTo>
                <a:lnTo>
                  <a:pt x="217" y="528"/>
                </a:lnTo>
                <a:lnTo>
                  <a:pt x="216" y="500"/>
                </a:lnTo>
                <a:lnTo>
                  <a:pt x="218" y="466"/>
                </a:lnTo>
                <a:lnTo>
                  <a:pt x="227" y="437"/>
                </a:lnTo>
                <a:lnTo>
                  <a:pt x="240" y="410"/>
                </a:lnTo>
                <a:lnTo>
                  <a:pt x="258" y="387"/>
                </a:lnTo>
                <a:lnTo>
                  <a:pt x="281" y="369"/>
                </a:lnTo>
                <a:lnTo>
                  <a:pt x="305" y="356"/>
                </a:lnTo>
                <a:lnTo>
                  <a:pt x="332" y="347"/>
                </a:lnTo>
                <a:lnTo>
                  <a:pt x="363" y="345"/>
                </a:lnTo>
                <a:lnTo>
                  <a:pt x="392" y="347"/>
                </a:lnTo>
                <a:lnTo>
                  <a:pt x="418" y="353"/>
                </a:lnTo>
                <a:lnTo>
                  <a:pt x="441" y="364"/>
                </a:lnTo>
                <a:lnTo>
                  <a:pt x="463" y="378"/>
                </a:lnTo>
                <a:lnTo>
                  <a:pt x="480" y="396"/>
                </a:lnTo>
                <a:lnTo>
                  <a:pt x="495" y="418"/>
                </a:lnTo>
                <a:lnTo>
                  <a:pt x="428" y="452"/>
                </a:lnTo>
                <a:close/>
                <a:moveTo>
                  <a:pt x="716" y="452"/>
                </a:moveTo>
                <a:lnTo>
                  <a:pt x="705" y="434"/>
                </a:lnTo>
                <a:lnTo>
                  <a:pt x="694" y="421"/>
                </a:lnTo>
                <a:lnTo>
                  <a:pt x="678" y="413"/>
                </a:lnTo>
                <a:lnTo>
                  <a:pt x="661" y="411"/>
                </a:lnTo>
                <a:lnTo>
                  <a:pt x="641" y="413"/>
                </a:lnTo>
                <a:lnTo>
                  <a:pt x="623" y="420"/>
                </a:lnTo>
                <a:lnTo>
                  <a:pt x="610" y="433"/>
                </a:lnTo>
                <a:lnTo>
                  <a:pt x="601" y="451"/>
                </a:lnTo>
                <a:lnTo>
                  <a:pt x="596" y="473"/>
                </a:lnTo>
                <a:lnTo>
                  <a:pt x="594" y="500"/>
                </a:lnTo>
                <a:lnTo>
                  <a:pt x="596" y="527"/>
                </a:lnTo>
                <a:lnTo>
                  <a:pt x="601" y="549"/>
                </a:lnTo>
                <a:lnTo>
                  <a:pt x="610" y="567"/>
                </a:lnTo>
                <a:lnTo>
                  <a:pt x="623" y="580"/>
                </a:lnTo>
                <a:lnTo>
                  <a:pt x="641" y="587"/>
                </a:lnTo>
                <a:lnTo>
                  <a:pt x="661" y="589"/>
                </a:lnTo>
                <a:lnTo>
                  <a:pt x="681" y="587"/>
                </a:lnTo>
                <a:lnTo>
                  <a:pt x="698" y="579"/>
                </a:lnTo>
                <a:lnTo>
                  <a:pt x="712" y="565"/>
                </a:lnTo>
                <a:lnTo>
                  <a:pt x="723" y="546"/>
                </a:lnTo>
                <a:lnTo>
                  <a:pt x="785" y="579"/>
                </a:lnTo>
                <a:lnTo>
                  <a:pt x="769" y="602"/>
                </a:lnTo>
                <a:lnTo>
                  <a:pt x="751" y="622"/>
                </a:lnTo>
                <a:lnTo>
                  <a:pt x="730" y="637"/>
                </a:lnTo>
                <a:lnTo>
                  <a:pt x="708" y="648"/>
                </a:lnTo>
                <a:lnTo>
                  <a:pt x="682" y="654"/>
                </a:lnTo>
                <a:lnTo>
                  <a:pt x="654" y="656"/>
                </a:lnTo>
                <a:lnTo>
                  <a:pt x="622" y="654"/>
                </a:lnTo>
                <a:lnTo>
                  <a:pt x="593" y="646"/>
                </a:lnTo>
                <a:lnTo>
                  <a:pt x="568" y="633"/>
                </a:lnTo>
                <a:lnTo>
                  <a:pt x="546" y="615"/>
                </a:lnTo>
                <a:lnTo>
                  <a:pt x="528" y="592"/>
                </a:lnTo>
                <a:lnTo>
                  <a:pt x="515" y="566"/>
                </a:lnTo>
                <a:lnTo>
                  <a:pt x="508" y="535"/>
                </a:lnTo>
                <a:lnTo>
                  <a:pt x="506" y="500"/>
                </a:lnTo>
                <a:lnTo>
                  <a:pt x="508" y="466"/>
                </a:lnTo>
                <a:lnTo>
                  <a:pt x="515" y="437"/>
                </a:lnTo>
                <a:lnTo>
                  <a:pt x="528" y="410"/>
                </a:lnTo>
                <a:lnTo>
                  <a:pt x="547" y="387"/>
                </a:lnTo>
                <a:lnTo>
                  <a:pt x="569" y="369"/>
                </a:lnTo>
                <a:lnTo>
                  <a:pt x="594" y="356"/>
                </a:lnTo>
                <a:lnTo>
                  <a:pt x="621" y="347"/>
                </a:lnTo>
                <a:lnTo>
                  <a:pt x="651" y="345"/>
                </a:lnTo>
                <a:lnTo>
                  <a:pt x="681" y="347"/>
                </a:lnTo>
                <a:lnTo>
                  <a:pt x="708" y="353"/>
                </a:lnTo>
                <a:lnTo>
                  <a:pt x="731" y="364"/>
                </a:lnTo>
                <a:lnTo>
                  <a:pt x="751" y="378"/>
                </a:lnTo>
                <a:lnTo>
                  <a:pt x="769" y="396"/>
                </a:lnTo>
                <a:lnTo>
                  <a:pt x="784" y="418"/>
                </a:lnTo>
                <a:lnTo>
                  <a:pt x="716" y="452"/>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0" name="Freeform 9"/>
          <xdr:cNvSpPr>
            <a:spLocks/>
          </xdr:cNvSpPr>
        </xdr:nvSpPr>
        <xdr:spPr bwMode="auto">
          <a:xfrm>
            <a:off x="1612900" y="3689350"/>
            <a:ext cx="273050" cy="273050"/>
          </a:xfrm>
          <a:custGeom>
            <a:avLst/>
            <a:gdLst>
              <a:gd name="T0" fmla="*/ 344 w 688"/>
              <a:gd name="T1" fmla="*/ 0 h 686"/>
              <a:gd name="T2" fmla="*/ 391 w 688"/>
              <a:gd name="T3" fmla="*/ 3 h 686"/>
              <a:gd name="T4" fmla="*/ 436 w 688"/>
              <a:gd name="T5" fmla="*/ 11 h 686"/>
              <a:gd name="T6" fmla="*/ 478 w 688"/>
              <a:gd name="T7" fmla="*/ 27 h 686"/>
              <a:gd name="T8" fmla="*/ 518 w 688"/>
              <a:gd name="T9" fmla="*/ 47 h 686"/>
              <a:gd name="T10" fmla="*/ 554 w 688"/>
              <a:gd name="T11" fmla="*/ 71 h 686"/>
              <a:gd name="T12" fmla="*/ 587 w 688"/>
              <a:gd name="T13" fmla="*/ 101 h 686"/>
              <a:gd name="T14" fmla="*/ 616 w 688"/>
              <a:gd name="T15" fmla="*/ 134 h 686"/>
              <a:gd name="T16" fmla="*/ 641 w 688"/>
              <a:gd name="T17" fmla="*/ 170 h 686"/>
              <a:gd name="T18" fmla="*/ 661 w 688"/>
              <a:gd name="T19" fmla="*/ 209 h 686"/>
              <a:gd name="T20" fmla="*/ 676 w 688"/>
              <a:gd name="T21" fmla="*/ 251 h 686"/>
              <a:gd name="T22" fmla="*/ 684 w 688"/>
              <a:gd name="T23" fmla="*/ 296 h 686"/>
              <a:gd name="T24" fmla="*/ 688 w 688"/>
              <a:gd name="T25" fmla="*/ 342 h 686"/>
              <a:gd name="T26" fmla="*/ 684 w 688"/>
              <a:gd name="T27" fmla="*/ 389 h 686"/>
              <a:gd name="T28" fmla="*/ 676 w 688"/>
              <a:gd name="T29" fmla="*/ 434 h 686"/>
              <a:gd name="T30" fmla="*/ 661 w 688"/>
              <a:gd name="T31" fmla="*/ 476 h 686"/>
              <a:gd name="T32" fmla="*/ 641 w 688"/>
              <a:gd name="T33" fmla="*/ 516 h 686"/>
              <a:gd name="T34" fmla="*/ 616 w 688"/>
              <a:gd name="T35" fmla="*/ 553 h 686"/>
              <a:gd name="T36" fmla="*/ 587 w 688"/>
              <a:gd name="T37" fmla="*/ 586 h 686"/>
              <a:gd name="T38" fmla="*/ 554 w 688"/>
              <a:gd name="T39" fmla="*/ 615 h 686"/>
              <a:gd name="T40" fmla="*/ 518 w 688"/>
              <a:gd name="T41" fmla="*/ 640 h 686"/>
              <a:gd name="T42" fmla="*/ 478 w 688"/>
              <a:gd name="T43" fmla="*/ 659 h 686"/>
              <a:gd name="T44" fmla="*/ 436 w 688"/>
              <a:gd name="T45" fmla="*/ 675 h 686"/>
              <a:gd name="T46" fmla="*/ 391 w 688"/>
              <a:gd name="T47" fmla="*/ 683 h 686"/>
              <a:gd name="T48" fmla="*/ 344 w 688"/>
              <a:gd name="T49" fmla="*/ 686 h 686"/>
              <a:gd name="T50" fmla="*/ 297 w 688"/>
              <a:gd name="T51" fmla="*/ 683 h 686"/>
              <a:gd name="T52" fmla="*/ 252 w 688"/>
              <a:gd name="T53" fmla="*/ 675 h 686"/>
              <a:gd name="T54" fmla="*/ 210 w 688"/>
              <a:gd name="T55" fmla="*/ 659 h 686"/>
              <a:gd name="T56" fmla="*/ 170 w 688"/>
              <a:gd name="T57" fmla="*/ 640 h 686"/>
              <a:gd name="T58" fmla="*/ 134 w 688"/>
              <a:gd name="T59" fmla="*/ 615 h 686"/>
              <a:gd name="T60" fmla="*/ 101 w 688"/>
              <a:gd name="T61" fmla="*/ 586 h 686"/>
              <a:gd name="T62" fmla="*/ 72 w 688"/>
              <a:gd name="T63" fmla="*/ 553 h 686"/>
              <a:gd name="T64" fmla="*/ 47 w 688"/>
              <a:gd name="T65" fmla="*/ 516 h 686"/>
              <a:gd name="T66" fmla="*/ 27 w 688"/>
              <a:gd name="T67" fmla="*/ 476 h 686"/>
              <a:gd name="T68" fmla="*/ 13 w 688"/>
              <a:gd name="T69" fmla="*/ 434 h 686"/>
              <a:gd name="T70" fmla="*/ 4 w 688"/>
              <a:gd name="T71" fmla="*/ 389 h 686"/>
              <a:gd name="T72" fmla="*/ 0 w 688"/>
              <a:gd name="T73" fmla="*/ 342 h 686"/>
              <a:gd name="T74" fmla="*/ 4 w 688"/>
              <a:gd name="T75" fmla="*/ 296 h 686"/>
              <a:gd name="T76" fmla="*/ 13 w 688"/>
              <a:gd name="T77" fmla="*/ 251 h 686"/>
              <a:gd name="T78" fmla="*/ 27 w 688"/>
              <a:gd name="T79" fmla="*/ 209 h 686"/>
              <a:gd name="T80" fmla="*/ 47 w 688"/>
              <a:gd name="T81" fmla="*/ 170 h 686"/>
              <a:gd name="T82" fmla="*/ 72 w 688"/>
              <a:gd name="T83" fmla="*/ 134 h 686"/>
              <a:gd name="T84" fmla="*/ 101 w 688"/>
              <a:gd name="T85" fmla="*/ 101 h 686"/>
              <a:gd name="T86" fmla="*/ 134 w 688"/>
              <a:gd name="T87" fmla="*/ 71 h 686"/>
              <a:gd name="T88" fmla="*/ 170 w 688"/>
              <a:gd name="T89" fmla="*/ 47 h 686"/>
              <a:gd name="T90" fmla="*/ 210 w 688"/>
              <a:gd name="T91" fmla="*/ 27 h 686"/>
              <a:gd name="T92" fmla="*/ 252 w 688"/>
              <a:gd name="T93" fmla="*/ 11 h 686"/>
              <a:gd name="T94" fmla="*/ 297 w 688"/>
              <a:gd name="T95" fmla="*/ 3 h 686"/>
              <a:gd name="T96" fmla="*/ 344 w 688"/>
              <a:gd name="T97" fmla="*/ 0 h 68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688"/>
              <a:gd name="T148" fmla="*/ 0 h 686"/>
              <a:gd name="T149" fmla="*/ 688 w 688"/>
              <a:gd name="T150" fmla="*/ 686 h 68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688" h="686">
                <a:moveTo>
                  <a:pt x="344" y="0"/>
                </a:moveTo>
                <a:lnTo>
                  <a:pt x="391" y="3"/>
                </a:lnTo>
                <a:lnTo>
                  <a:pt x="436" y="11"/>
                </a:lnTo>
                <a:lnTo>
                  <a:pt x="478" y="27"/>
                </a:lnTo>
                <a:lnTo>
                  <a:pt x="518" y="47"/>
                </a:lnTo>
                <a:lnTo>
                  <a:pt x="554" y="71"/>
                </a:lnTo>
                <a:lnTo>
                  <a:pt x="587" y="101"/>
                </a:lnTo>
                <a:lnTo>
                  <a:pt x="616" y="134"/>
                </a:lnTo>
                <a:lnTo>
                  <a:pt x="641" y="170"/>
                </a:lnTo>
                <a:lnTo>
                  <a:pt x="661" y="209"/>
                </a:lnTo>
                <a:lnTo>
                  <a:pt x="676" y="251"/>
                </a:lnTo>
                <a:lnTo>
                  <a:pt x="684" y="296"/>
                </a:lnTo>
                <a:lnTo>
                  <a:pt x="688" y="342"/>
                </a:lnTo>
                <a:lnTo>
                  <a:pt x="684" y="389"/>
                </a:lnTo>
                <a:lnTo>
                  <a:pt x="676" y="434"/>
                </a:lnTo>
                <a:lnTo>
                  <a:pt x="661" y="476"/>
                </a:lnTo>
                <a:lnTo>
                  <a:pt x="641" y="516"/>
                </a:lnTo>
                <a:lnTo>
                  <a:pt x="616" y="553"/>
                </a:lnTo>
                <a:lnTo>
                  <a:pt x="587" y="586"/>
                </a:lnTo>
                <a:lnTo>
                  <a:pt x="554" y="615"/>
                </a:lnTo>
                <a:lnTo>
                  <a:pt x="518" y="640"/>
                </a:lnTo>
                <a:lnTo>
                  <a:pt x="478" y="659"/>
                </a:lnTo>
                <a:lnTo>
                  <a:pt x="436" y="675"/>
                </a:lnTo>
                <a:lnTo>
                  <a:pt x="391" y="683"/>
                </a:lnTo>
                <a:lnTo>
                  <a:pt x="344" y="686"/>
                </a:lnTo>
                <a:lnTo>
                  <a:pt x="297" y="683"/>
                </a:lnTo>
                <a:lnTo>
                  <a:pt x="252" y="675"/>
                </a:lnTo>
                <a:lnTo>
                  <a:pt x="210" y="659"/>
                </a:lnTo>
                <a:lnTo>
                  <a:pt x="170" y="640"/>
                </a:lnTo>
                <a:lnTo>
                  <a:pt x="134" y="615"/>
                </a:lnTo>
                <a:lnTo>
                  <a:pt x="101" y="586"/>
                </a:lnTo>
                <a:lnTo>
                  <a:pt x="72" y="553"/>
                </a:lnTo>
                <a:lnTo>
                  <a:pt x="47" y="516"/>
                </a:lnTo>
                <a:lnTo>
                  <a:pt x="27" y="476"/>
                </a:lnTo>
                <a:lnTo>
                  <a:pt x="13" y="434"/>
                </a:lnTo>
                <a:lnTo>
                  <a:pt x="4" y="389"/>
                </a:lnTo>
                <a:lnTo>
                  <a:pt x="0" y="342"/>
                </a:lnTo>
                <a:lnTo>
                  <a:pt x="4" y="296"/>
                </a:lnTo>
                <a:lnTo>
                  <a:pt x="13" y="251"/>
                </a:lnTo>
                <a:lnTo>
                  <a:pt x="27" y="209"/>
                </a:lnTo>
                <a:lnTo>
                  <a:pt x="47" y="170"/>
                </a:lnTo>
                <a:lnTo>
                  <a:pt x="72" y="134"/>
                </a:lnTo>
                <a:lnTo>
                  <a:pt x="101" y="101"/>
                </a:lnTo>
                <a:lnTo>
                  <a:pt x="134" y="71"/>
                </a:lnTo>
                <a:lnTo>
                  <a:pt x="170" y="47"/>
                </a:lnTo>
                <a:lnTo>
                  <a:pt x="210" y="27"/>
                </a:lnTo>
                <a:lnTo>
                  <a:pt x="252" y="11"/>
                </a:lnTo>
                <a:lnTo>
                  <a:pt x="297" y="3"/>
                </a:lnTo>
                <a:lnTo>
                  <a:pt x="344" y="0"/>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1" name="Freeform 10"/>
          <xdr:cNvSpPr>
            <a:spLocks/>
          </xdr:cNvSpPr>
        </xdr:nvSpPr>
        <xdr:spPr bwMode="auto">
          <a:xfrm>
            <a:off x="1709738" y="3776663"/>
            <a:ext cx="79375" cy="141288"/>
          </a:xfrm>
          <a:custGeom>
            <a:avLst/>
            <a:gdLst>
              <a:gd name="T0" fmla="*/ 200 w 200"/>
              <a:gd name="T1" fmla="*/ 25 h 356"/>
              <a:gd name="T2" fmla="*/ 197 w 200"/>
              <a:gd name="T3" fmla="*/ 15 h 356"/>
              <a:gd name="T4" fmla="*/ 193 w 200"/>
              <a:gd name="T5" fmla="*/ 7 h 356"/>
              <a:gd name="T6" fmla="*/ 186 w 200"/>
              <a:gd name="T7" fmla="*/ 3 h 356"/>
              <a:gd name="T8" fmla="*/ 176 w 200"/>
              <a:gd name="T9" fmla="*/ 0 h 356"/>
              <a:gd name="T10" fmla="*/ 24 w 200"/>
              <a:gd name="T11" fmla="*/ 0 h 356"/>
              <a:gd name="T12" fmla="*/ 14 w 200"/>
              <a:gd name="T13" fmla="*/ 3 h 356"/>
              <a:gd name="T14" fmla="*/ 7 w 200"/>
              <a:gd name="T15" fmla="*/ 7 h 356"/>
              <a:gd name="T16" fmla="*/ 3 w 200"/>
              <a:gd name="T17" fmla="*/ 15 h 356"/>
              <a:gd name="T18" fmla="*/ 0 w 200"/>
              <a:gd name="T19" fmla="*/ 25 h 356"/>
              <a:gd name="T20" fmla="*/ 0 w 200"/>
              <a:gd name="T21" fmla="*/ 176 h 356"/>
              <a:gd name="T22" fmla="*/ 43 w 200"/>
              <a:gd name="T23" fmla="*/ 176 h 356"/>
              <a:gd name="T24" fmla="*/ 43 w 200"/>
              <a:gd name="T25" fmla="*/ 356 h 356"/>
              <a:gd name="T26" fmla="*/ 157 w 200"/>
              <a:gd name="T27" fmla="*/ 356 h 356"/>
              <a:gd name="T28" fmla="*/ 157 w 200"/>
              <a:gd name="T29" fmla="*/ 176 h 356"/>
              <a:gd name="T30" fmla="*/ 200 w 200"/>
              <a:gd name="T31" fmla="*/ 176 h 356"/>
              <a:gd name="T32" fmla="*/ 200 w 200"/>
              <a:gd name="T33" fmla="*/ 25 h 35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00"/>
              <a:gd name="T52" fmla="*/ 0 h 356"/>
              <a:gd name="T53" fmla="*/ 200 w 200"/>
              <a:gd name="T54" fmla="*/ 356 h 35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00" h="356">
                <a:moveTo>
                  <a:pt x="200" y="25"/>
                </a:moveTo>
                <a:lnTo>
                  <a:pt x="197" y="15"/>
                </a:lnTo>
                <a:lnTo>
                  <a:pt x="193" y="7"/>
                </a:lnTo>
                <a:lnTo>
                  <a:pt x="186" y="3"/>
                </a:lnTo>
                <a:lnTo>
                  <a:pt x="176" y="0"/>
                </a:lnTo>
                <a:lnTo>
                  <a:pt x="24" y="0"/>
                </a:lnTo>
                <a:lnTo>
                  <a:pt x="14" y="3"/>
                </a:lnTo>
                <a:lnTo>
                  <a:pt x="7" y="7"/>
                </a:lnTo>
                <a:lnTo>
                  <a:pt x="3" y="15"/>
                </a:lnTo>
                <a:lnTo>
                  <a:pt x="0" y="25"/>
                </a:lnTo>
                <a:lnTo>
                  <a:pt x="0" y="176"/>
                </a:lnTo>
                <a:lnTo>
                  <a:pt x="43" y="176"/>
                </a:lnTo>
                <a:lnTo>
                  <a:pt x="43" y="356"/>
                </a:lnTo>
                <a:lnTo>
                  <a:pt x="157" y="356"/>
                </a:lnTo>
                <a:lnTo>
                  <a:pt x="157" y="176"/>
                </a:lnTo>
                <a:lnTo>
                  <a:pt x="200" y="176"/>
                </a:lnTo>
                <a:lnTo>
                  <a:pt x="200" y="25"/>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2" name="Freeform 11"/>
          <xdr:cNvSpPr>
            <a:spLocks/>
          </xdr:cNvSpPr>
        </xdr:nvSpPr>
        <xdr:spPr bwMode="auto">
          <a:xfrm>
            <a:off x="1728788" y="3727450"/>
            <a:ext cx="41275" cy="41275"/>
          </a:xfrm>
          <a:custGeom>
            <a:avLst/>
            <a:gdLst>
              <a:gd name="T0" fmla="*/ 52 w 104"/>
              <a:gd name="T1" fmla="*/ 0 h 103"/>
              <a:gd name="T2" fmla="*/ 68 w 104"/>
              <a:gd name="T3" fmla="*/ 2 h 103"/>
              <a:gd name="T4" fmla="*/ 83 w 104"/>
              <a:gd name="T5" fmla="*/ 11 h 103"/>
              <a:gd name="T6" fmla="*/ 93 w 104"/>
              <a:gd name="T7" fmla="*/ 21 h 103"/>
              <a:gd name="T8" fmla="*/ 101 w 104"/>
              <a:gd name="T9" fmla="*/ 35 h 103"/>
              <a:gd name="T10" fmla="*/ 104 w 104"/>
              <a:gd name="T11" fmla="*/ 52 h 103"/>
              <a:gd name="T12" fmla="*/ 101 w 104"/>
              <a:gd name="T13" fmla="*/ 68 h 103"/>
              <a:gd name="T14" fmla="*/ 93 w 104"/>
              <a:gd name="T15" fmla="*/ 82 h 103"/>
              <a:gd name="T16" fmla="*/ 83 w 104"/>
              <a:gd name="T17" fmla="*/ 93 h 103"/>
              <a:gd name="T18" fmla="*/ 68 w 104"/>
              <a:gd name="T19" fmla="*/ 101 h 103"/>
              <a:gd name="T20" fmla="*/ 52 w 104"/>
              <a:gd name="T21" fmla="*/ 103 h 103"/>
              <a:gd name="T22" fmla="*/ 36 w 104"/>
              <a:gd name="T23" fmla="*/ 101 h 103"/>
              <a:gd name="T24" fmla="*/ 21 w 104"/>
              <a:gd name="T25" fmla="*/ 93 h 103"/>
              <a:gd name="T26" fmla="*/ 11 w 104"/>
              <a:gd name="T27" fmla="*/ 82 h 103"/>
              <a:gd name="T28" fmla="*/ 3 w 104"/>
              <a:gd name="T29" fmla="*/ 68 h 103"/>
              <a:gd name="T30" fmla="*/ 0 w 104"/>
              <a:gd name="T31" fmla="*/ 52 h 103"/>
              <a:gd name="T32" fmla="*/ 3 w 104"/>
              <a:gd name="T33" fmla="*/ 35 h 103"/>
              <a:gd name="T34" fmla="*/ 11 w 104"/>
              <a:gd name="T35" fmla="*/ 21 h 103"/>
              <a:gd name="T36" fmla="*/ 21 w 104"/>
              <a:gd name="T37" fmla="*/ 11 h 103"/>
              <a:gd name="T38" fmla="*/ 36 w 104"/>
              <a:gd name="T39" fmla="*/ 2 h 103"/>
              <a:gd name="T40" fmla="*/ 52 w 104"/>
              <a:gd name="T41" fmla="*/ 0 h 10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04"/>
              <a:gd name="T64" fmla="*/ 0 h 103"/>
              <a:gd name="T65" fmla="*/ 104 w 104"/>
              <a:gd name="T66" fmla="*/ 103 h 103"/>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04" h="103">
                <a:moveTo>
                  <a:pt x="52" y="0"/>
                </a:moveTo>
                <a:lnTo>
                  <a:pt x="68" y="2"/>
                </a:lnTo>
                <a:lnTo>
                  <a:pt x="83" y="11"/>
                </a:lnTo>
                <a:lnTo>
                  <a:pt x="93" y="21"/>
                </a:lnTo>
                <a:lnTo>
                  <a:pt x="101" y="35"/>
                </a:lnTo>
                <a:lnTo>
                  <a:pt x="104" y="52"/>
                </a:lnTo>
                <a:lnTo>
                  <a:pt x="101" y="68"/>
                </a:lnTo>
                <a:lnTo>
                  <a:pt x="93" y="82"/>
                </a:lnTo>
                <a:lnTo>
                  <a:pt x="83" y="93"/>
                </a:lnTo>
                <a:lnTo>
                  <a:pt x="68" y="101"/>
                </a:lnTo>
                <a:lnTo>
                  <a:pt x="52" y="103"/>
                </a:lnTo>
                <a:lnTo>
                  <a:pt x="36" y="101"/>
                </a:lnTo>
                <a:lnTo>
                  <a:pt x="21" y="93"/>
                </a:lnTo>
                <a:lnTo>
                  <a:pt x="11" y="82"/>
                </a:lnTo>
                <a:lnTo>
                  <a:pt x="3" y="68"/>
                </a:lnTo>
                <a:lnTo>
                  <a:pt x="0" y="52"/>
                </a:lnTo>
                <a:lnTo>
                  <a:pt x="3" y="35"/>
                </a:lnTo>
                <a:lnTo>
                  <a:pt x="11" y="21"/>
                </a:lnTo>
                <a:lnTo>
                  <a:pt x="21" y="11"/>
                </a:lnTo>
                <a:lnTo>
                  <a:pt x="36" y="2"/>
                </a:lnTo>
                <a:lnTo>
                  <a:pt x="52" y="0"/>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3" name="Freeform 12"/>
          <xdr:cNvSpPr>
            <a:spLocks noEditPoints="1"/>
          </xdr:cNvSpPr>
        </xdr:nvSpPr>
        <xdr:spPr bwMode="auto">
          <a:xfrm>
            <a:off x="1601788" y="3675063"/>
            <a:ext cx="295275" cy="295275"/>
          </a:xfrm>
          <a:custGeom>
            <a:avLst/>
            <a:gdLst>
              <a:gd name="T0" fmla="*/ 321 w 742"/>
              <a:gd name="T1" fmla="*/ 4 h 742"/>
              <a:gd name="T2" fmla="*/ 228 w 742"/>
              <a:gd name="T3" fmla="*/ 27 h 742"/>
              <a:gd name="T4" fmla="*/ 147 w 742"/>
              <a:gd name="T5" fmla="*/ 74 h 742"/>
              <a:gd name="T6" fmla="*/ 76 w 742"/>
              <a:gd name="T7" fmla="*/ 146 h 742"/>
              <a:gd name="T8" fmla="*/ 27 w 742"/>
              <a:gd name="T9" fmla="*/ 229 h 742"/>
              <a:gd name="T10" fmla="*/ 4 w 742"/>
              <a:gd name="T11" fmla="*/ 322 h 742"/>
              <a:gd name="T12" fmla="*/ 4 w 742"/>
              <a:gd name="T13" fmla="*/ 421 h 742"/>
              <a:gd name="T14" fmla="*/ 27 w 742"/>
              <a:gd name="T15" fmla="*/ 512 h 742"/>
              <a:gd name="T16" fmla="*/ 76 w 742"/>
              <a:gd name="T17" fmla="*/ 596 h 742"/>
              <a:gd name="T18" fmla="*/ 147 w 742"/>
              <a:gd name="T19" fmla="*/ 666 h 742"/>
              <a:gd name="T20" fmla="*/ 229 w 742"/>
              <a:gd name="T21" fmla="*/ 715 h 742"/>
              <a:gd name="T22" fmla="*/ 322 w 742"/>
              <a:gd name="T23" fmla="*/ 739 h 742"/>
              <a:gd name="T24" fmla="*/ 421 w 742"/>
              <a:gd name="T25" fmla="*/ 739 h 742"/>
              <a:gd name="T26" fmla="*/ 514 w 742"/>
              <a:gd name="T27" fmla="*/ 715 h 742"/>
              <a:gd name="T28" fmla="*/ 597 w 742"/>
              <a:gd name="T29" fmla="*/ 666 h 742"/>
              <a:gd name="T30" fmla="*/ 669 w 742"/>
              <a:gd name="T31" fmla="*/ 596 h 742"/>
              <a:gd name="T32" fmla="*/ 716 w 742"/>
              <a:gd name="T33" fmla="*/ 515 h 742"/>
              <a:gd name="T34" fmla="*/ 739 w 742"/>
              <a:gd name="T35" fmla="*/ 422 h 742"/>
              <a:gd name="T36" fmla="*/ 738 w 742"/>
              <a:gd name="T37" fmla="*/ 321 h 742"/>
              <a:gd name="T38" fmla="*/ 715 w 742"/>
              <a:gd name="T39" fmla="*/ 227 h 742"/>
              <a:gd name="T40" fmla="*/ 667 w 742"/>
              <a:gd name="T41" fmla="*/ 145 h 742"/>
              <a:gd name="T42" fmla="*/ 596 w 742"/>
              <a:gd name="T43" fmla="*/ 74 h 742"/>
              <a:gd name="T44" fmla="*/ 514 w 742"/>
              <a:gd name="T45" fmla="*/ 27 h 742"/>
              <a:gd name="T46" fmla="*/ 421 w 742"/>
              <a:gd name="T47" fmla="*/ 4 h 742"/>
              <a:gd name="T48" fmla="*/ 371 w 742"/>
              <a:gd name="T49" fmla="*/ 67 h 742"/>
              <a:gd name="T50" fmla="*/ 451 w 742"/>
              <a:gd name="T51" fmla="*/ 77 h 742"/>
              <a:gd name="T52" fmla="*/ 522 w 742"/>
              <a:gd name="T53" fmla="*/ 107 h 742"/>
              <a:gd name="T54" fmla="*/ 586 w 742"/>
              <a:gd name="T55" fmla="*/ 157 h 742"/>
              <a:gd name="T56" fmla="*/ 635 w 742"/>
              <a:gd name="T57" fmla="*/ 220 h 742"/>
              <a:gd name="T58" fmla="*/ 666 w 742"/>
              <a:gd name="T59" fmla="*/ 292 h 742"/>
              <a:gd name="T60" fmla="*/ 675 w 742"/>
              <a:gd name="T61" fmla="*/ 371 h 742"/>
              <a:gd name="T62" fmla="*/ 666 w 742"/>
              <a:gd name="T63" fmla="*/ 452 h 742"/>
              <a:gd name="T64" fmla="*/ 636 w 742"/>
              <a:gd name="T65" fmla="*/ 523 h 742"/>
              <a:gd name="T66" fmla="*/ 588 w 742"/>
              <a:gd name="T67" fmla="*/ 584 h 742"/>
              <a:gd name="T68" fmla="*/ 524 w 742"/>
              <a:gd name="T69" fmla="*/ 634 h 742"/>
              <a:gd name="T70" fmla="*/ 451 w 742"/>
              <a:gd name="T71" fmla="*/ 665 h 742"/>
              <a:gd name="T72" fmla="*/ 371 w 742"/>
              <a:gd name="T73" fmla="*/ 676 h 742"/>
              <a:gd name="T74" fmla="*/ 292 w 742"/>
              <a:gd name="T75" fmla="*/ 665 h 742"/>
              <a:gd name="T76" fmla="*/ 221 w 742"/>
              <a:gd name="T77" fmla="*/ 636 h 742"/>
              <a:gd name="T78" fmla="*/ 157 w 742"/>
              <a:gd name="T79" fmla="*/ 585 h 742"/>
              <a:gd name="T80" fmla="*/ 107 w 742"/>
              <a:gd name="T81" fmla="*/ 522 h 742"/>
              <a:gd name="T82" fmla="*/ 76 w 742"/>
              <a:gd name="T83" fmla="*/ 450 h 742"/>
              <a:gd name="T84" fmla="*/ 67 w 742"/>
              <a:gd name="T85" fmla="*/ 371 h 742"/>
              <a:gd name="T86" fmla="*/ 78 w 742"/>
              <a:gd name="T87" fmla="*/ 293 h 742"/>
              <a:gd name="T88" fmla="*/ 107 w 742"/>
              <a:gd name="T89" fmla="*/ 221 h 742"/>
              <a:gd name="T90" fmla="*/ 157 w 742"/>
              <a:gd name="T91" fmla="*/ 157 h 742"/>
              <a:gd name="T92" fmla="*/ 221 w 742"/>
              <a:gd name="T93" fmla="*/ 107 h 742"/>
              <a:gd name="T94" fmla="*/ 291 w 742"/>
              <a:gd name="T95" fmla="*/ 77 h 742"/>
              <a:gd name="T96" fmla="*/ 371 w 742"/>
              <a:gd name="T97" fmla="*/ 67 h 742"/>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742"/>
              <a:gd name="T148" fmla="*/ 0 h 742"/>
              <a:gd name="T149" fmla="*/ 742 w 742"/>
              <a:gd name="T150" fmla="*/ 742 h 742"/>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742" h="742">
                <a:moveTo>
                  <a:pt x="371" y="0"/>
                </a:moveTo>
                <a:lnTo>
                  <a:pt x="321" y="4"/>
                </a:lnTo>
                <a:lnTo>
                  <a:pt x="274" y="12"/>
                </a:lnTo>
                <a:lnTo>
                  <a:pt x="228" y="27"/>
                </a:lnTo>
                <a:lnTo>
                  <a:pt x="186" y="47"/>
                </a:lnTo>
                <a:lnTo>
                  <a:pt x="147" y="74"/>
                </a:lnTo>
                <a:lnTo>
                  <a:pt x="109" y="107"/>
                </a:lnTo>
                <a:lnTo>
                  <a:pt x="76" y="146"/>
                </a:lnTo>
                <a:lnTo>
                  <a:pt x="48" y="187"/>
                </a:lnTo>
                <a:lnTo>
                  <a:pt x="27" y="229"/>
                </a:lnTo>
                <a:lnTo>
                  <a:pt x="12" y="275"/>
                </a:lnTo>
                <a:lnTo>
                  <a:pt x="4" y="322"/>
                </a:lnTo>
                <a:lnTo>
                  <a:pt x="0" y="371"/>
                </a:lnTo>
                <a:lnTo>
                  <a:pt x="4" y="421"/>
                </a:lnTo>
                <a:lnTo>
                  <a:pt x="12" y="468"/>
                </a:lnTo>
                <a:lnTo>
                  <a:pt x="27" y="512"/>
                </a:lnTo>
                <a:lnTo>
                  <a:pt x="48" y="556"/>
                </a:lnTo>
                <a:lnTo>
                  <a:pt x="76" y="596"/>
                </a:lnTo>
                <a:lnTo>
                  <a:pt x="109" y="633"/>
                </a:lnTo>
                <a:lnTo>
                  <a:pt x="147" y="666"/>
                </a:lnTo>
                <a:lnTo>
                  <a:pt x="187" y="694"/>
                </a:lnTo>
                <a:lnTo>
                  <a:pt x="229" y="715"/>
                </a:lnTo>
                <a:lnTo>
                  <a:pt x="275" y="731"/>
                </a:lnTo>
                <a:lnTo>
                  <a:pt x="322" y="739"/>
                </a:lnTo>
                <a:lnTo>
                  <a:pt x="371" y="742"/>
                </a:lnTo>
                <a:lnTo>
                  <a:pt x="421" y="739"/>
                </a:lnTo>
                <a:lnTo>
                  <a:pt x="468" y="731"/>
                </a:lnTo>
                <a:lnTo>
                  <a:pt x="514" y="715"/>
                </a:lnTo>
                <a:lnTo>
                  <a:pt x="556" y="693"/>
                </a:lnTo>
                <a:lnTo>
                  <a:pt x="597" y="666"/>
                </a:lnTo>
                <a:lnTo>
                  <a:pt x="636" y="632"/>
                </a:lnTo>
                <a:lnTo>
                  <a:pt x="669" y="596"/>
                </a:lnTo>
                <a:lnTo>
                  <a:pt x="695" y="557"/>
                </a:lnTo>
                <a:lnTo>
                  <a:pt x="716" y="515"/>
                </a:lnTo>
                <a:lnTo>
                  <a:pt x="730" y="470"/>
                </a:lnTo>
                <a:lnTo>
                  <a:pt x="739" y="422"/>
                </a:lnTo>
                <a:lnTo>
                  <a:pt x="742" y="371"/>
                </a:lnTo>
                <a:lnTo>
                  <a:pt x="738" y="321"/>
                </a:lnTo>
                <a:lnTo>
                  <a:pt x="730" y="273"/>
                </a:lnTo>
                <a:lnTo>
                  <a:pt x="715" y="227"/>
                </a:lnTo>
                <a:lnTo>
                  <a:pt x="694" y="185"/>
                </a:lnTo>
                <a:lnTo>
                  <a:pt x="667" y="145"/>
                </a:lnTo>
                <a:lnTo>
                  <a:pt x="634" y="107"/>
                </a:lnTo>
                <a:lnTo>
                  <a:pt x="596" y="74"/>
                </a:lnTo>
                <a:lnTo>
                  <a:pt x="556" y="47"/>
                </a:lnTo>
                <a:lnTo>
                  <a:pt x="514" y="27"/>
                </a:lnTo>
                <a:lnTo>
                  <a:pt x="470" y="12"/>
                </a:lnTo>
                <a:lnTo>
                  <a:pt x="421" y="4"/>
                </a:lnTo>
                <a:lnTo>
                  <a:pt x="371" y="0"/>
                </a:lnTo>
                <a:close/>
                <a:moveTo>
                  <a:pt x="371" y="67"/>
                </a:moveTo>
                <a:lnTo>
                  <a:pt x="412" y="70"/>
                </a:lnTo>
                <a:lnTo>
                  <a:pt x="451" y="77"/>
                </a:lnTo>
                <a:lnTo>
                  <a:pt x="488" y="90"/>
                </a:lnTo>
                <a:lnTo>
                  <a:pt x="522" y="107"/>
                </a:lnTo>
                <a:lnTo>
                  <a:pt x="555" y="130"/>
                </a:lnTo>
                <a:lnTo>
                  <a:pt x="586" y="157"/>
                </a:lnTo>
                <a:lnTo>
                  <a:pt x="613" y="187"/>
                </a:lnTo>
                <a:lnTo>
                  <a:pt x="635" y="220"/>
                </a:lnTo>
                <a:lnTo>
                  <a:pt x="653" y="254"/>
                </a:lnTo>
                <a:lnTo>
                  <a:pt x="666" y="292"/>
                </a:lnTo>
                <a:lnTo>
                  <a:pt x="673" y="330"/>
                </a:lnTo>
                <a:lnTo>
                  <a:pt x="675" y="371"/>
                </a:lnTo>
                <a:lnTo>
                  <a:pt x="673" y="413"/>
                </a:lnTo>
                <a:lnTo>
                  <a:pt x="666" y="452"/>
                </a:lnTo>
                <a:lnTo>
                  <a:pt x="653" y="489"/>
                </a:lnTo>
                <a:lnTo>
                  <a:pt x="636" y="523"/>
                </a:lnTo>
                <a:lnTo>
                  <a:pt x="614" y="555"/>
                </a:lnTo>
                <a:lnTo>
                  <a:pt x="588" y="584"/>
                </a:lnTo>
                <a:lnTo>
                  <a:pt x="556" y="612"/>
                </a:lnTo>
                <a:lnTo>
                  <a:pt x="524" y="634"/>
                </a:lnTo>
                <a:lnTo>
                  <a:pt x="488" y="653"/>
                </a:lnTo>
                <a:lnTo>
                  <a:pt x="451" y="665"/>
                </a:lnTo>
                <a:lnTo>
                  <a:pt x="412" y="673"/>
                </a:lnTo>
                <a:lnTo>
                  <a:pt x="371" y="676"/>
                </a:lnTo>
                <a:lnTo>
                  <a:pt x="331" y="673"/>
                </a:lnTo>
                <a:lnTo>
                  <a:pt x="292" y="665"/>
                </a:lnTo>
                <a:lnTo>
                  <a:pt x="256" y="653"/>
                </a:lnTo>
                <a:lnTo>
                  <a:pt x="221" y="636"/>
                </a:lnTo>
                <a:lnTo>
                  <a:pt x="188" y="612"/>
                </a:lnTo>
                <a:lnTo>
                  <a:pt x="157" y="585"/>
                </a:lnTo>
                <a:lnTo>
                  <a:pt x="129" y="555"/>
                </a:lnTo>
                <a:lnTo>
                  <a:pt x="107" y="522"/>
                </a:lnTo>
                <a:lnTo>
                  <a:pt x="89" y="487"/>
                </a:lnTo>
                <a:lnTo>
                  <a:pt x="76" y="450"/>
                </a:lnTo>
                <a:lnTo>
                  <a:pt x="69" y="411"/>
                </a:lnTo>
                <a:lnTo>
                  <a:pt x="67" y="371"/>
                </a:lnTo>
                <a:lnTo>
                  <a:pt x="69" y="332"/>
                </a:lnTo>
                <a:lnTo>
                  <a:pt x="78" y="293"/>
                </a:lnTo>
                <a:lnTo>
                  <a:pt x="89" y="256"/>
                </a:lnTo>
                <a:lnTo>
                  <a:pt x="107" y="221"/>
                </a:lnTo>
                <a:lnTo>
                  <a:pt x="130" y="188"/>
                </a:lnTo>
                <a:lnTo>
                  <a:pt x="157" y="157"/>
                </a:lnTo>
                <a:lnTo>
                  <a:pt x="188" y="130"/>
                </a:lnTo>
                <a:lnTo>
                  <a:pt x="221" y="107"/>
                </a:lnTo>
                <a:lnTo>
                  <a:pt x="255" y="90"/>
                </a:lnTo>
                <a:lnTo>
                  <a:pt x="291" y="77"/>
                </a:lnTo>
                <a:lnTo>
                  <a:pt x="330" y="70"/>
                </a:lnTo>
                <a:lnTo>
                  <a:pt x="371" y="67"/>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4" name="Freeform 13"/>
          <xdr:cNvSpPr>
            <a:spLocks noEditPoints="1"/>
          </xdr:cNvSpPr>
        </xdr:nvSpPr>
        <xdr:spPr bwMode="auto">
          <a:xfrm>
            <a:off x="1666875" y="4048125"/>
            <a:ext cx="71438" cy="84138"/>
          </a:xfrm>
          <a:custGeom>
            <a:avLst/>
            <a:gdLst>
              <a:gd name="T0" fmla="*/ 114 w 178"/>
              <a:gd name="T1" fmla="*/ 1 h 212"/>
              <a:gd name="T2" fmla="*/ 139 w 178"/>
              <a:gd name="T3" fmla="*/ 7 h 212"/>
              <a:gd name="T4" fmla="*/ 153 w 178"/>
              <a:gd name="T5" fmla="*/ 15 h 212"/>
              <a:gd name="T6" fmla="*/ 160 w 178"/>
              <a:gd name="T7" fmla="*/ 23 h 212"/>
              <a:gd name="T8" fmla="*/ 166 w 178"/>
              <a:gd name="T9" fmla="*/ 40 h 212"/>
              <a:gd name="T10" fmla="*/ 165 w 178"/>
              <a:gd name="T11" fmla="*/ 68 h 212"/>
              <a:gd name="T12" fmla="*/ 151 w 178"/>
              <a:gd name="T13" fmla="*/ 89 h 212"/>
              <a:gd name="T14" fmla="*/ 151 w 178"/>
              <a:gd name="T15" fmla="*/ 102 h 212"/>
              <a:gd name="T16" fmla="*/ 168 w 178"/>
              <a:gd name="T17" fmla="*/ 117 h 212"/>
              <a:gd name="T18" fmla="*/ 176 w 178"/>
              <a:gd name="T19" fmla="*/ 138 h 212"/>
              <a:gd name="T20" fmla="*/ 176 w 178"/>
              <a:gd name="T21" fmla="*/ 166 h 212"/>
              <a:gd name="T22" fmla="*/ 164 w 178"/>
              <a:gd name="T23" fmla="*/ 189 h 212"/>
              <a:gd name="T24" fmla="*/ 144 w 178"/>
              <a:gd name="T25" fmla="*/ 204 h 212"/>
              <a:gd name="T26" fmla="*/ 103 w 178"/>
              <a:gd name="T27" fmla="*/ 212 h 212"/>
              <a:gd name="T28" fmla="*/ 0 w 178"/>
              <a:gd name="T29" fmla="*/ 0 h 212"/>
              <a:gd name="T30" fmla="*/ 94 w 178"/>
              <a:gd name="T31" fmla="*/ 85 h 212"/>
              <a:gd name="T32" fmla="*/ 114 w 178"/>
              <a:gd name="T33" fmla="*/ 80 h 212"/>
              <a:gd name="T34" fmla="*/ 123 w 178"/>
              <a:gd name="T35" fmla="*/ 61 h 212"/>
              <a:gd name="T36" fmla="*/ 120 w 178"/>
              <a:gd name="T37" fmla="*/ 49 h 212"/>
              <a:gd name="T38" fmla="*/ 113 w 178"/>
              <a:gd name="T39" fmla="*/ 41 h 212"/>
              <a:gd name="T40" fmla="*/ 99 w 178"/>
              <a:gd name="T41" fmla="*/ 37 h 212"/>
              <a:gd name="T42" fmla="*/ 46 w 178"/>
              <a:gd name="T43" fmla="*/ 36 h 212"/>
              <a:gd name="T44" fmla="*/ 94 w 178"/>
              <a:gd name="T45" fmla="*/ 85 h 212"/>
              <a:gd name="T46" fmla="*/ 106 w 178"/>
              <a:gd name="T47" fmla="*/ 176 h 212"/>
              <a:gd name="T48" fmla="*/ 114 w 178"/>
              <a:gd name="T49" fmla="*/ 173 h 212"/>
              <a:gd name="T50" fmla="*/ 120 w 178"/>
              <a:gd name="T51" fmla="*/ 170 h 212"/>
              <a:gd name="T52" fmla="*/ 128 w 178"/>
              <a:gd name="T53" fmla="*/ 162 h 212"/>
              <a:gd name="T54" fmla="*/ 131 w 178"/>
              <a:gd name="T55" fmla="*/ 154 h 212"/>
              <a:gd name="T56" fmla="*/ 130 w 178"/>
              <a:gd name="T57" fmla="*/ 138 h 212"/>
              <a:gd name="T58" fmla="*/ 121 w 178"/>
              <a:gd name="T59" fmla="*/ 124 h 212"/>
              <a:gd name="T60" fmla="*/ 98 w 178"/>
              <a:gd name="T61" fmla="*/ 118 h 212"/>
              <a:gd name="T62" fmla="*/ 46 w 178"/>
              <a:gd name="T63" fmla="*/ 176 h 212"/>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78"/>
              <a:gd name="T97" fmla="*/ 0 h 212"/>
              <a:gd name="T98" fmla="*/ 178 w 178"/>
              <a:gd name="T99" fmla="*/ 212 h 212"/>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78" h="212">
                <a:moveTo>
                  <a:pt x="100" y="0"/>
                </a:moveTo>
                <a:lnTo>
                  <a:pt x="114" y="1"/>
                </a:lnTo>
                <a:lnTo>
                  <a:pt x="127" y="3"/>
                </a:lnTo>
                <a:lnTo>
                  <a:pt x="139" y="7"/>
                </a:lnTo>
                <a:lnTo>
                  <a:pt x="148" y="11"/>
                </a:lnTo>
                <a:lnTo>
                  <a:pt x="153" y="15"/>
                </a:lnTo>
                <a:lnTo>
                  <a:pt x="157" y="18"/>
                </a:lnTo>
                <a:lnTo>
                  <a:pt x="160" y="23"/>
                </a:lnTo>
                <a:lnTo>
                  <a:pt x="162" y="28"/>
                </a:lnTo>
                <a:lnTo>
                  <a:pt x="166" y="40"/>
                </a:lnTo>
                <a:lnTo>
                  <a:pt x="167" y="53"/>
                </a:lnTo>
                <a:lnTo>
                  <a:pt x="165" y="68"/>
                </a:lnTo>
                <a:lnTo>
                  <a:pt x="160" y="80"/>
                </a:lnTo>
                <a:lnTo>
                  <a:pt x="151" y="89"/>
                </a:lnTo>
                <a:lnTo>
                  <a:pt x="139" y="97"/>
                </a:lnTo>
                <a:lnTo>
                  <a:pt x="151" y="102"/>
                </a:lnTo>
                <a:lnTo>
                  <a:pt x="160" y="109"/>
                </a:lnTo>
                <a:lnTo>
                  <a:pt x="168" y="117"/>
                </a:lnTo>
                <a:lnTo>
                  <a:pt x="173" y="126"/>
                </a:lnTo>
                <a:lnTo>
                  <a:pt x="176" y="138"/>
                </a:lnTo>
                <a:lnTo>
                  <a:pt x="178" y="151"/>
                </a:lnTo>
                <a:lnTo>
                  <a:pt x="176" y="166"/>
                </a:lnTo>
                <a:lnTo>
                  <a:pt x="172" y="178"/>
                </a:lnTo>
                <a:lnTo>
                  <a:pt x="164" y="189"/>
                </a:lnTo>
                <a:lnTo>
                  <a:pt x="154" y="198"/>
                </a:lnTo>
                <a:lnTo>
                  <a:pt x="144" y="204"/>
                </a:lnTo>
                <a:lnTo>
                  <a:pt x="131" y="209"/>
                </a:lnTo>
                <a:lnTo>
                  <a:pt x="103" y="212"/>
                </a:lnTo>
                <a:lnTo>
                  <a:pt x="0" y="212"/>
                </a:lnTo>
                <a:lnTo>
                  <a:pt x="0" y="0"/>
                </a:lnTo>
                <a:lnTo>
                  <a:pt x="100" y="0"/>
                </a:lnTo>
                <a:close/>
                <a:moveTo>
                  <a:pt x="94" y="85"/>
                </a:moveTo>
                <a:lnTo>
                  <a:pt x="106" y="84"/>
                </a:lnTo>
                <a:lnTo>
                  <a:pt x="114" y="80"/>
                </a:lnTo>
                <a:lnTo>
                  <a:pt x="120" y="72"/>
                </a:lnTo>
                <a:lnTo>
                  <a:pt x="123" y="61"/>
                </a:lnTo>
                <a:lnTo>
                  <a:pt x="123" y="56"/>
                </a:lnTo>
                <a:lnTo>
                  <a:pt x="120" y="49"/>
                </a:lnTo>
                <a:lnTo>
                  <a:pt x="117" y="44"/>
                </a:lnTo>
                <a:lnTo>
                  <a:pt x="113" y="41"/>
                </a:lnTo>
                <a:lnTo>
                  <a:pt x="103" y="37"/>
                </a:lnTo>
                <a:lnTo>
                  <a:pt x="99" y="37"/>
                </a:lnTo>
                <a:lnTo>
                  <a:pt x="94" y="36"/>
                </a:lnTo>
                <a:lnTo>
                  <a:pt x="46" y="36"/>
                </a:lnTo>
                <a:lnTo>
                  <a:pt x="46" y="85"/>
                </a:lnTo>
                <a:lnTo>
                  <a:pt x="94" y="85"/>
                </a:lnTo>
                <a:close/>
                <a:moveTo>
                  <a:pt x="97" y="176"/>
                </a:moveTo>
                <a:lnTo>
                  <a:pt x="106" y="176"/>
                </a:lnTo>
                <a:lnTo>
                  <a:pt x="110" y="175"/>
                </a:lnTo>
                <a:lnTo>
                  <a:pt x="114" y="173"/>
                </a:lnTo>
                <a:lnTo>
                  <a:pt x="118" y="172"/>
                </a:lnTo>
                <a:lnTo>
                  <a:pt x="120" y="170"/>
                </a:lnTo>
                <a:lnTo>
                  <a:pt x="125" y="166"/>
                </a:lnTo>
                <a:lnTo>
                  <a:pt x="128" y="162"/>
                </a:lnTo>
                <a:lnTo>
                  <a:pt x="130" y="158"/>
                </a:lnTo>
                <a:lnTo>
                  <a:pt x="131" y="154"/>
                </a:lnTo>
                <a:lnTo>
                  <a:pt x="131" y="148"/>
                </a:lnTo>
                <a:lnTo>
                  <a:pt x="130" y="138"/>
                </a:lnTo>
                <a:lnTo>
                  <a:pt x="127" y="130"/>
                </a:lnTo>
                <a:lnTo>
                  <a:pt x="121" y="124"/>
                </a:lnTo>
                <a:lnTo>
                  <a:pt x="111" y="119"/>
                </a:lnTo>
                <a:lnTo>
                  <a:pt x="98" y="118"/>
                </a:lnTo>
                <a:lnTo>
                  <a:pt x="46" y="118"/>
                </a:lnTo>
                <a:lnTo>
                  <a:pt x="46" y="176"/>
                </a:lnTo>
                <a:lnTo>
                  <a:pt x="97" y="176"/>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5" name="Freeform 14"/>
          <xdr:cNvSpPr>
            <a:spLocks/>
          </xdr:cNvSpPr>
        </xdr:nvSpPr>
        <xdr:spPr bwMode="auto">
          <a:xfrm>
            <a:off x="1741488" y="4048125"/>
            <a:ext cx="79375" cy="84138"/>
          </a:xfrm>
          <a:custGeom>
            <a:avLst/>
            <a:gdLst>
              <a:gd name="T0" fmla="*/ 0 w 203"/>
              <a:gd name="T1" fmla="*/ 0 h 212"/>
              <a:gd name="T2" fmla="*/ 53 w 203"/>
              <a:gd name="T3" fmla="*/ 0 h 212"/>
              <a:gd name="T4" fmla="*/ 102 w 203"/>
              <a:gd name="T5" fmla="*/ 84 h 212"/>
              <a:gd name="T6" fmla="*/ 151 w 203"/>
              <a:gd name="T7" fmla="*/ 0 h 212"/>
              <a:gd name="T8" fmla="*/ 203 w 203"/>
              <a:gd name="T9" fmla="*/ 0 h 212"/>
              <a:gd name="T10" fmla="*/ 124 w 203"/>
              <a:gd name="T11" fmla="*/ 131 h 212"/>
              <a:gd name="T12" fmla="*/ 124 w 203"/>
              <a:gd name="T13" fmla="*/ 212 h 212"/>
              <a:gd name="T14" fmla="*/ 77 w 203"/>
              <a:gd name="T15" fmla="*/ 212 h 212"/>
              <a:gd name="T16" fmla="*/ 77 w 203"/>
              <a:gd name="T17" fmla="*/ 130 h 212"/>
              <a:gd name="T18" fmla="*/ 0 w 203"/>
              <a:gd name="T19" fmla="*/ 0 h 21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3"/>
              <a:gd name="T31" fmla="*/ 0 h 212"/>
              <a:gd name="T32" fmla="*/ 203 w 203"/>
              <a:gd name="T33" fmla="*/ 212 h 21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3" h="212">
                <a:moveTo>
                  <a:pt x="0" y="0"/>
                </a:moveTo>
                <a:lnTo>
                  <a:pt x="53" y="0"/>
                </a:lnTo>
                <a:lnTo>
                  <a:pt x="102" y="84"/>
                </a:lnTo>
                <a:lnTo>
                  <a:pt x="151" y="0"/>
                </a:lnTo>
                <a:lnTo>
                  <a:pt x="203" y="0"/>
                </a:lnTo>
                <a:lnTo>
                  <a:pt x="124" y="131"/>
                </a:lnTo>
                <a:lnTo>
                  <a:pt x="124" y="212"/>
                </a:lnTo>
                <a:lnTo>
                  <a:pt x="77" y="212"/>
                </a:lnTo>
                <a:lnTo>
                  <a:pt x="77" y="130"/>
                </a:lnTo>
                <a:lnTo>
                  <a:pt x="0" y="0"/>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6" name="Freeform 15"/>
          <xdr:cNvSpPr>
            <a:spLocks/>
          </xdr:cNvSpPr>
        </xdr:nvSpPr>
        <xdr:spPr bwMode="auto">
          <a:xfrm>
            <a:off x="2322513" y="4046538"/>
            <a:ext cx="71438" cy="87313"/>
          </a:xfrm>
          <a:custGeom>
            <a:avLst/>
            <a:gdLst>
              <a:gd name="T0" fmla="*/ 55 w 178"/>
              <a:gd name="T1" fmla="*/ 175 h 222"/>
              <a:gd name="T2" fmla="*/ 68 w 178"/>
              <a:gd name="T3" fmla="*/ 182 h 222"/>
              <a:gd name="T4" fmla="*/ 99 w 178"/>
              <a:gd name="T5" fmla="*/ 186 h 222"/>
              <a:gd name="T6" fmla="*/ 111 w 178"/>
              <a:gd name="T7" fmla="*/ 183 h 222"/>
              <a:gd name="T8" fmla="*/ 124 w 178"/>
              <a:gd name="T9" fmla="*/ 177 h 222"/>
              <a:gd name="T10" fmla="*/ 131 w 178"/>
              <a:gd name="T11" fmla="*/ 169 h 222"/>
              <a:gd name="T12" fmla="*/ 132 w 178"/>
              <a:gd name="T13" fmla="*/ 155 h 222"/>
              <a:gd name="T14" fmla="*/ 129 w 178"/>
              <a:gd name="T15" fmla="*/ 148 h 222"/>
              <a:gd name="T16" fmla="*/ 118 w 178"/>
              <a:gd name="T17" fmla="*/ 139 h 222"/>
              <a:gd name="T18" fmla="*/ 103 w 178"/>
              <a:gd name="T19" fmla="*/ 134 h 222"/>
              <a:gd name="T20" fmla="*/ 82 w 178"/>
              <a:gd name="T21" fmla="*/ 128 h 222"/>
              <a:gd name="T22" fmla="*/ 36 w 178"/>
              <a:gd name="T23" fmla="*/ 112 h 222"/>
              <a:gd name="T24" fmla="*/ 22 w 178"/>
              <a:gd name="T25" fmla="*/ 102 h 222"/>
              <a:gd name="T26" fmla="*/ 11 w 178"/>
              <a:gd name="T27" fmla="*/ 89 h 222"/>
              <a:gd name="T28" fmla="*/ 7 w 178"/>
              <a:gd name="T29" fmla="*/ 65 h 222"/>
              <a:gd name="T30" fmla="*/ 14 w 178"/>
              <a:gd name="T31" fmla="*/ 35 h 222"/>
              <a:gd name="T32" fmla="*/ 31 w 178"/>
              <a:gd name="T33" fmla="*/ 15 h 222"/>
              <a:gd name="T34" fmla="*/ 57 w 178"/>
              <a:gd name="T35" fmla="*/ 4 h 222"/>
              <a:gd name="T36" fmla="*/ 102 w 178"/>
              <a:gd name="T37" fmla="*/ 1 h 222"/>
              <a:gd name="T38" fmla="*/ 132 w 178"/>
              <a:gd name="T39" fmla="*/ 8 h 222"/>
              <a:gd name="T40" fmla="*/ 156 w 178"/>
              <a:gd name="T41" fmla="*/ 25 h 222"/>
              <a:gd name="T42" fmla="*/ 169 w 178"/>
              <a:gd name="T43" fmla="*/ 52 h 222"/>
              <a:gd name="T44" fmla="*/ 125 w 178"/>
              <a:gd name="T45" fmla="*/ 68 h 222"/>
              <a:gd name="T46" fmla="*/ 122 w 178"/>
              <a:gd name="T47" fmla="*/ 53 h 222"/>
              <a:gd name="T48" fmla="*/ 116 w 178"/>
              <a:gd name="T49" fmla="*/ 45 h 222"/>
              <a:gd name="T50" fmla="*/ 95 w 178"/>
              <a:gd name="T51" fmla="*/ 36 h 222"/>
              <a:gd name="T52" fmla="*/ 72 w 178"/>
              <a:gd name="T53" fmla="*/ 38 h 222"/>
              <a:gd name="T54" fmla="*/ 56 w 178"/>
              <a:gd name="T55" fmla="*/ 47 h 222"/>
              <a:gd name="T56" fmla="*/ 52 w 178"/>
              <a:gd name="T57" fmla="*/ 52 h 222"/>
              <a:gd name="T58" fmla="*/ 51 w 178"/>
              <a:gd name="T59" fmla="*/ 65 h 222"/>
              <a:gd name="T60" fmla="*/ 54 w 178"/>
              <a:gd name="T61" fmla="*/ 70 h 222"/>
              <a:gd name="T62" fmla="*/ 63 w 178"/>
              <a:gd name="T63" fmla="*/ 77 h 222"/>
              <a:gd name="T64" fmla="*/ 83 w 178"/>
              <a:gd name="T65" fmla="*/ 85 h 222"/>
              <a:gd name="T66" fmla="*/ 115 w 178"/>
              <a:gd name="T67" fmla="*/ 93 h 222"/>
              <a:gd name="T68" fmla="*/ 122 w 178"/>
              <a:gd name="T69" fmla="*/ 94 h 222"/>
              <a:gd name="T70" fmla="*/ 152 w 178"/>
              <a:gd name="T71" fmla="*/ 107 h 222"/>
              <a:gd name="T72" fmla="*/ 165 w 178"/>
              <a:gd name="T73" fmla="*/ 117 h 222"/>
              <a:gd name="T74" fmla="*/ 176 w 178"/>
              <a:gd name="T75" fmla="*/ 137 h 222"/>
              <a:gd name="T76" fmla="*/ 177 w 178"/>
              <a:gd name="T77" fmla="*/ 168 h 222"/>
              <a:gd name="T78" fmla="*/ 165 w 178"/>
              <a:gd name="T79" fmla="*/ 193 h 222"/>
              <a:gd name="T80" fmla="*/ 143 w 178"/>
              <a:gd name="T81" fmla="*/ 211 h 222"/>
              <a:gd name="T82" fmla="*/ 110 w 178"/>
              <a:gd name="T83" fmla="*/ 221 h 222"/>
              <a:gd name="T84" fmla="*/ 72 w 178"/>
              <a:gd name="T85" fmla="*/ 221 h 222"/>
              <a:gd name="T86" fmla="*/ 39 w 178"/>
              <a:gd name="T87" fmla="*/ 213 h 222"/>
              <a:gd name="T88" fmla="*/ 15 w 178"/>
              <a:gd name="T89" fmla="*/ 194 h 222"/>
              <a:gd name="T90" fmla="*/ 1 w 178"/>
              <a:gd name="T91" fmla="*/ 166 h 222"/>
              <a:gd name="T92" fmla="*/ 44 w 178"/>
              <a:gd name="T93" fmla="*/ 147 h 222"/>
              <a:gd name="T94" fmla="*/ 45 w 178"/>
              <a:gd name="T95" fmla="*/ 160 h 222"/>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78"/>
              <a:gd name="T145" fmla="*/ 0 h 222"/>
              <a:gd name="T146" fmla="*/ 178 w 178"/>
              <a:gd name="T147" fmla="*/ 222 h 222"/>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78" h="222">
                <a:moveTo>
                  <a:pt x="48" y="164"/>
                </a:moveTo>
                <a:lnTo>
                  <a:pt x="55" y="175"/>
                </a:lnTo>
                <a:lnTo>
                  <a:pt x="58" y="177"/>
                </a:lnTo>
                <a:lnTo>
                  <a:pt x="68" y="182"/>
                </a:lnTo>
                <a:lnTo>
                  <a:pt x="85" y="186"/>
                </a:lnTo>
                <a:lnTo>
                  <a:pt x="99" y="186"/>
                </a:lnTo>
                <a:lnTo>
                  <a:pt x="104" y="184"/>
                </a:lnTo>
                <a:lnTo>
                  <a:pt x="111" y="183"/>
                </a:lnTo>
                <a:lnTo>
                  <a:pt x="118" y="181"/>
                </a:lnTo>
                <a:lnTo>
                  <a:pt x="124" y="177"/>
                </a:lnTo>
                <a:lnTo>
                  <a:pt x="129" y="173"/>
                </a:lnTo>
                <a:lnTo>
                  <a:pt x="131" y="169"/>
                </a:lnTo>
                <a:lnTo>
                  <a:pt x="132" y="164"/>
                </a:lnTo>
                <a:lnTo>
                  <a:pt x="132" y="155"/>
                </a:lnTo>
                <a:lnTo>
                  <a:pt x="131" y="151"/>
                </a:lnTo>
                <a:lnTo>
                  <a:pt x="129" y="148"/>
                </a:lnTo>
                <a:lnTo>
                  <a:pt x="123" y="142"/>
                </a:lnTo>
                <a:lnTo>
                  <a:pt x="118" y="139"/>
                </a:lnTo>
                <a:lnTo>
                  <a:pt x="112" y="136"/>
                </a:lnTo>
                <a:lnTo>
                  <a:pt x="103" y="134"/>
                </a:lnTo>
                <a:lnTo>
                  <a:pt x="92" y="130"/>
                </a:lnTo>
                <a:lnTo>
                  <a:pt x="82" y="128"/>
                </a:lnTo>
                <a:lnTo>
                  <a:pt x="46" y="117"/>
                </a:lnTo>
                <a:lnTo>
                  <a:pt x="36" y="112"/>
                </a:lnTo>
                <a:lnTo>
                  <a:pt x="27" y="106"/>
                </a:lnTo>
                <a:lnTo>
                  <a:pt x="22" y="102"/>
                </a:lnTo>
                <a:lnTo>
                  <a:pt x="18" y="99"/>
                </a:lnTo>
                <a:lnTo>
                  <a:pt x="11" y="89"/>
                </a:lnTo>
                <a:lnTo>
                  <a:pt x="8" y="77"/>
                </a:lnTo>
                <a:lnTo>
                  <a:pt x="7" y="65"/>
                </a:lnTo>
                <a:lnTo>
                  <a:pt x="9" y="48"/>
                </a:lnTo>
                <a:lnTo>
                  <a:pt x="14" y="35"/>
                </a:lnTo>
                <a:lnTo>
                  <a:pt x="22" y="25"/>
                </a:lnTo>
                <a:lnTo>
                  <a:pt x="31" y="15"/>
                </a:lnTo>
                <a:lnTo>
                  <a:pt x="44" y="8"/>
                </a:lnTo>
                <a:lnTo>
                  <a:pt x="57" y="4"/>
                </a:lnTo>
                <a:lnTo>
                  <a:pt x="85" y="0"/>
                </a:lnTo>
                <a:lnTo>
                  <a:pt x="102" y="1"/>
                </a:lnTo>
                <a:lnTo>
                  <a:pt x="117" y="4"/>
                </a:lnTo>
                <a:lnTo>
                  <a:pt x="132" y="8"/>
                </a:lnTo>
                <a:lnTo>
                  <a:pt x="144" y="15"/>
                </a:lnTo>
                <a:lnTo>
                  <a:pt x="156" y="25"/>
                </a:lnTo>
                <a:lnTo>
                  <a:pt x="164" y="36"/>
                </a:lnTo>
                <a:lnTo>
                  <a:pt x="169" y="52"/>
                </a:lnTo>
                <a:lnTo>
                  <a:pt x="170" y="68"/>
                </a:lnTo>
                <a:lnTo>
                  <a:pt x="125" y="68"/>
                </a:lnTo>
                <a:lnTo>
                  <a:pt x="125" y="63"/>
                </a:lnTo>
                <a:lnTo>
                  <a:pt x="122" y="53"/>
                </a:lnTo>
                <a:lnTo>
                  <a:pt x="119" y="48"/>
                </a:lnTo>
                <a:lnTo>
                  <a:pt x="116" y="45"/>
                </a:lnTo>
                <a:lnTo>
                  <a:pt x="109" y="40"/>
                </a:lnTo>
                <a:lnTo>
                  <a:pt x="95" y="36"/>
                </a:lnTo>
                <a:lnTo>
                  <a:pt x="78" y="36"/>
                </a:lnTo>
                <a:lnTo>
                  <a:pt x="72" y="38"/>
                </a:lnTo>
                <a:lnTo>
                  <a:pt x="62" y="41"/>
                </a:lnTo>
                <a:lnTo>
                  <a:pt x="56" y="47"/>
                </a:lnTo>
                <a:lnTo>
                  <a:pt x="55" y="49"/>
                </a:lnTo>
                <a:lnTo>
                  <a:pt x="52" y="52"/>
                </a:lnTo>
                <a:lnTo>
                  <a:pt x="51" y="55"/>
                </a:lnTo>
                <a:lnTo>
                  <a:pt x="51" y="65"/>
                </a:lnTo>
                <a:lnTo>
                  <a:pt x="52" y="68"/>
                </a:lnTo>
                <a:lnTo>
                  <a:pt x="54" y="70"/>
                </a:lnTo>
                <a:lnTo>
                  <a:pt x="56" y="73"/>
                </a:lnTo>
                <a:lnTo>
                  <a:pt x="63" y="77"/>
                </a:lnTo>
                <a:lnTo>
                  <a:pt x="71" y="81"/>
                </a:lnTo>
                <a:lnTo>
                  <a:pt x="83" y="85"/>
                </a:lnTo>
                <a:lnTo>
                  <a:pt x="97" y="88"/>
                </a:lnTo>
                <a:lnTo>
                  <a:pt x="115" y="93"/>
                </a:lnTo>
                <a:lnTo>
                  <a:pt x="118" y="93"/>
                </a:lnTo>
                <a:lnTo>
                  <a:pt x="122" y="94"/>
                </a:lnTo>
                <a:lnTo>
                  <a:pt x="131" y="96"/>
                </a:lnTo>
                <a:lnTo>
                  <a:pt x="152" y="107"/>
                </a:lnTo>
                <a:lnTo>
                  <a:pt x="159" y="112"/>
                </a:lnTo>
                <a:lnTo>
                  <a:pt x="165" y="117"/>
                </a:lnTo>
                <a:lnTo>
                  <a:pt x="170" y="124"/>
                </a:lnTo>
                <a:lnTo>
                  <a:pt x="176" y="137"/>
                </a:lnTo>
                <a:lnTo>
                  <a:pt x="178" y="154"/>
                </a:lnTo>
                <a:lnTo>
                  <a:pt x="177" y="168"/>
                </a:lnTo>
                <a:lnTo>
                  <a:pt x="172" y="181"/>
                </a:lnTo>
                <a:lnTo>
                  <a:pt x="165" y="193"/>
                </a:lnTo>
                <a:lnTo>
                  <a:pt x="154" y="203"/>
                </a:lnTo>
                <a:lnTo>
                  <a:pt x="143" y="211"/>
                </a:lnTo>
                <a:lnTo>
                  <a:pt x="127" y="217"/>
                </a:lnTo>
                <a:lnTo>
                  <a:pt x="110" y="221"/>
                </a:lnTo>
                <a:lnTo>
                  <a:pt x="89" y="222"/>
                </a:lnTo>
                <a:lnTo>
                  <a:pt x="72" y="221"/>
                </a:lnTo>
                <a:lnTo>
                  <a:pt x="55" y="217"/>
                </a:lnTo>
                <a:lnTo>
                  <a:pt x="39" y="213"/>
                </a:lnTo>
                <a:lnTo>
                  <a:pt x="27" y="204"/>
                </a:lnTo>
                <a:lnTo>
                  <a:pt x="15" y="194"/>
                </a:lnTo>
                <a:lnTo>
                  <a:pt x="7" y="181"/>
                </a:lnTo>
                <a:lnTo>
                  <a:pt x="1" y="166"/>
                </a:lnTo>
                <a:lnTo>
                  <a:pt x="0" y="147"/>
                </a:lnTo>
                <a:lnTo>
                  <a:pt x="44" y="147"/>
                </a:lnTo>
                <a:lnTo>
                  <a:pt x="44" y="154"/>
                </a:lnTo>
                <a:lnTo>
                  <a:pt x="45" y="160"/>
                </a:lnTo>
                <a:lnTo>
                  <a:pt x="48" y="164"/>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7" name="Freeform 16"/>
          <xdr:cNvSpPr>
            <a:spLocks noEditPoints="1"/>
          </xdr:cNvSpPr>
        </xdr:nvSpPr>
        <xdr:spPr bwMode="auto">
          <a:xfrm>
            <a:off x="2395538" y="4048125"/>
            <a:ext cx="82550" cy="84138"/>
          </a:xfrm>
          <a:custGeom>
            <a:avLst/>
            <a:gdLst>
              <a:gd name="T0" fmla="*/ 127 w 207"/>
              <a:gd name="T1" fmla="*/ 0 h 212"/>
              <a:gd name="T2" fmla="*/ 207 w 207"/>
              <a:gd name="T3" fmla="*/ 212 h 212"/>
              <a:gd name="T4" fmla="*/ 158 w 207"/>
              <a:gd name="T5" fmla="*/ 212 h 212"/>
              <a:gd name="T6" fmla="*/ 143 w 207"/>
              <a:gd name="T7" fmla="*/ 165 h 212"/>
              <a:gd name="T8" fmla="*/ 63 w 207"/>
              <a:gd name="T9" fmla="*/ 165 h 212"/>
              <a:gd name="T10" fmla="*/ 47 w 207"/>
              <a:gd name="T11" fmla="*/ 212 h 212"/>
              <a:gd name="T12" fmla="*/ 0 w 207"/>
              <a:gd name="T13" fmla="*/ 212 h 212"/>
              <a:gd name="T14" fmla="*/ 79 w 207"/>
              <a:gd name="T15" fmla="*/ 0 h 212"/>
              <a:gd name="T16" fmla="*/ 127 w 207"/>
              <a:gd name="T17" fmla="*/ 0 h 212"/>
              <a:gd name="T18" fmla="*/ 130 w 207"/>
              <a:gd name="T19" fmla="*/ 130 h 212"/>
              <a:gd name="T20" fmla="*/ 104 w 207"/>
              <a:gd name="T21" fmla="*/ 53 h 212"/>
              <a:gd name="T22" fmla="*/ 103 w 207"/>
              <a:gd name="T23" fmla="*/ 53 h 212"/>
              <a:gd name="T24" fmla="*/ 76 w 207"/>
              <a:gd name="T25" fmla="*/ 130 h 212"/>
              <a:gd name="T26" fmla="*/ 130 w 207"/>
              <a:gd name="T27" fmla="*/ 130 h 2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07"/>
              <a:gd name="T43" fmla="*/ 0 h 212"/>
              <a:gd name="T44" fmla="*/ 207 w 207"/>
              <a:gd name="T45" fmla="*/ 212 h 2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07" h="212">
                <a:moveTo>
                  <a:pt x="127" y="0"/>
                </a:moveTo>
                <a:lnTo>
                  <a:pt x="207" y="212"/>
                </a:lnTo>
                <a:lnTo>
                  <a:pt x="158" y="212"/>
                </a:lnTo>
                <a:lnTo>
                  <a:pt x="143" y="165"/>
                </a:lnTo>
                <a:lnTo>
                  <a:pt x="63" y="165"/>
                </a:lnTo>
                <a:lnTo>
                  <a:pt x="47" y="212"/>
                </a:lnTo>
                <a:lnTo>
                  <a:pt x="0" y="212"/>
                </a:lnTo>
                <a:lnTo>
                  <a:pt x="79" y="0"/>
                </a:lnTo>
                <a:lnTo>
                  <a:pt x="127" y="0"/>
                </a:lnTo>
                <a:close/>
                <a:moveTo>
                  <a:pt x="130" y="130"/>
                </a:moveTo>
                <a:lnTo>
                  <a:pt x="104" y="53"/>
                </a:lnTo>
                <a:lnTo>
                  <a:pt x="103" y="53"/>
                </a:lnTo>
                <a:lnTo>
                  <a:pt x="76" y="130"/>
                </a:lnTo>
                <a:lnTo>
                  <a:pt x="130" y="130"/>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8" name="Freeform 17"/>
          <xdr:cNvSpPr>
            <a:spLocks/>
          </xdr:cNvSpPr>
        </xdr:nvSpPr>
        <xdr:spPr bwMode="auto">
          <a:xfrm>
            <a:off x="1995488" y="4048125"/>
            <a:ext cx="69850" cy="84138"/>
          </a:xfrm>
          <a:custGeom>
            <a:avLst/>
            <a:gdLst>
              <a:gd name="T0" fmla="*/ 46 w 180"/>
              <a:gd name="T1" fmla="*/ 0 h 212"/>
              <a:gd name="T2" fmla="*/ 135 w 180"/>
              <a:gd name="T3" fmla="*/ 143 h 212"/>
              <a:gd name="T4" fmla="*/ 135 w 180"/>
              <a:gd name="T5" fmla="*/ 0 h 212"/>
              <a:gd name="T6" fmla="*/ 180 w 180"/>
              <a:gd name="T7" fmla="*/ 0 h 212"/>
              <a:gd name="T8" fmla="*/ 180 w 180"/>
              <a:gd name="T9" fmla="*/ 212 h 212"/>
              <a:gd name="T10" fmla="*/ 133 w 180"/>
              <a:gd name="T11" fmla="*/ 212 h 212"/>
              <a:gd name="T12" fmla="*/ 45 w 180"/>
              <a:gd name="T13" fmla="*/ 70 h 212"/>
              <a:gd name="T14" fmla="*/ 44 w 180"/>
              <a:gd name="T15" fmla="*/ 70 h 212"/>
              <a:gd name="T16" fmla="*/ 44 w 180"/>
              <a:gd name="T17" fmla="*/ 212 h 212"/>
              <a:gd name="T18" fmla="*/ 0 w 180"/>
              <a:gd name="T19" fmla="*/ 212 h 212"/>
              <a:gd name="T20" fmla="*/ 0 w 180"/>
              <a:gd name="T21" fmla="*/ 0 h 212"/>
              <a:gd name="T22" fmla="*/ 46 w 180"/>
              <a:gd name="T23" fmla="*/ 0 h 21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80"/>
              <a:gd name="T37" fmla="*/ 0 h 212"/>
              <a:gd name="T38" fmla="*/ 180 w 180"/>
              <a:gd name="T39" fmla="*/ 212 h 21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80" h="212">
                <a:moveTo>
                  <a:pt x="46" y="0"/>
                </a:moveTo>
                <a:lnTo>
                  <a:pt x="135" y="143"/>
                </a:lnTo>
                <a:lnTo>
                  <a:pt x="135" y="0"/>
                </a:lnTo>
                <a:lnTo>
                  <a:pt x="180" y="0"/>
                </a:lnTo>
                <a:lnTo>
                  <a:pt x="180" y="212"/>
                </a:lnTo>
                <a:lnTo>
                  <a:pt x="133" y="212"/>
                </a:lnTo>
                <a:lnTo>
                  <a:pt x="45" y="70"/>
                </a:lnTo>
                <a:lnTo>
                  <a:pt x="44" y="70"/>
                </a:lnTo>
                <a:lnTo>
                  <a:pt x="44" y="212"/>
                </a:lnTo>
                <a:lnTo>
                  <a:pt x="0" y="212"/>
                </a:lnTo>
                <a:lnTo>
                  <a:pt x="0" y="0"/>
                </a:lnTo>
                <a:lnTo>
                  <a:pt x="46" y="0"/>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9" name="Freeform 18"/>
          <xdr:cNvSpPr>
            <a:spLocks/>
          </xdr:cNvSpPr>
        </xdr:nvSpPr>
        <xdr:spPr bwMode="auto">
          <a:xfrm>
            <a:off x="2078038" y="4046538"/>
            <a:ext cx="79375" cy="87313"/>
          </a:xfrm>
          <a:custGeom>
            <a:avLst/>
            <a:gdLst>
              <a:gd name="T0" fmla="*/ 142 w 197"/>
              <a:gd name="T1" fmla="*/ 58 h 222"/>
              <a:gd name="T2" fmla="*/ 133 w 197"/>
              <a:gd name="T3" fmla="*/ 49 h 222"/>
              <a:gd name="T4" fmla="*/ 127 w 197"/>
              <a:gd name="T5" fmla="*/ 46 h 222"/>
              <a:gd name="T6" fmla="*/ 119 w 197"/>
              <a:gd name="T7" fmla="*/ 42 h 222"/>
              <a:gd name="T8" fmla="*/ 109 w 197"/>
              <a:gd name="T9" fmla="*/ 39 h 222"/>
              <a:gd name="T10" fmla="*/ 89 w 197"/>
              <a:gd name="T11" fmla="*/ 41 h 222"/>
              <a:gd name="T12" fmla="*/ 66 w 197"/>
              <a:gd name="T13" fmla="*/ 53 h 222"/>
              <a:gd name="T14" fmla="*/ 49 w 197"/>
              <a:gd name="T15" fmla="*/ 85 h 222"/>
              <a:gd name="T16" fmla="*/ 45 w 197"/>
              <a:gd name="T17" fmla="*/ 112 h 222"/>
              <a:gd name="T18" fmla="*/ 49 w 197"/>
              <a:gd name="T19" fmla="*/ 137 h 222"/>
              <a:gd name="T20" fmla="*/ 58 w 197"/>
              <a:gd name="T21" fmla="*/ 161 h 222"/>
              <a:gd name="T22" fmla="*/ 77 w 197"/>
              <a:gd name="T23" fmla="*/ 177 h 222"/>
              <a:gd name="T24" fmla="*/ 103 w 197"/>
              <a:gd name="T25" fmla="*/ 183 h 222"/>
              <a:gd name="T26" fmla="*/ 127 w 197"/>
              <a:gd name="T27" fmla="*/ 177 h 222"/>
              <a:gd name="T28" fmla="*/ 146 w 197"/>
              <a:gd name="T29" fmla="*/ 155 h 222"/>
              <a:gd name="T30" fmla="*/ 197 w 197"/>
              <a:gd name="T31" fmla="*/ 135 h 222"/>
              <a:gd name="T32" fmla="*/ 187 w 197"/>
              <a:gd name="T33" fmla="*/ 171 h 222"/>
              <a:gd name="T34" fmla="*/ 167 w 197"/>
              <a:gd name="T35" fmla="*/ 198 h 222"/>
              <a:gd name="T36" fmla="*/ 139 w 197"/>
              <a:gd name="T37" fmla="*/ 216 h 222"/>
              <a:gd name="T38" fmla="*/ 103 w 197"/>
              <a:gd name="T39" fmla="*/ 222 h 222"/>
              <a:gd name="T40" fmla="*/ 59 w 197"/>
              <a:gd name="T41" fmla="*/ 214 h 222"/>
              <a:gd name="T42" fmla="*/ 27 w 197"/>
              <a:gd name="T43" fmla="*/ 190 h 222"/>
              <a:gd name="T44" fmla="*/ 7 w 197"/>
              <a:gd name="T45" fmla="*/ 155 h 222"/>
              <a:gd name="T46" fmla="*/ 0 w 197"/>
              <a:gd name="T47" fmla="*/ 112 h 222"/>
              <a:gd name="T48" fmla="*/ 7 w 197"/>
              <a:gd name="T49" fmla="*/ 68 h 222"/>
              <a:gd name="T50" fmla="*/ 27 w 197"/>
              <a:gd name="T51" fmla="*/ 33 h 222"/>
              <a:gd name="T52" fmla="*/ 59 w 197"/>
              <a:gd name="T53" fmla="*/ 8 h 222"/>
              <a:gd name="T54" fmla="*/ 103 w 197"/>
              <a:gd name="T55" fmla="*/ 0 h 222"/>
              <a:gd name="T56" fmla="*/ 137 w 197"/>
              <a:gd name="T57" fmla="*/ 5 h 222"/>
              <a:gd name="T58" fmla="*/ 164 w 197"/>
              <a:gd name="T59" fmla="*/ 20 h 222"/>
              <a:gd name="T60" fmla="*/ 185 w 197"/>
              <a:gd name="T61" fmla="*/ 43 h 222"/>
              <a:gd name="T62" fmla="*/ 194 w 197"/>
              <a:gd name="T63" fmla="*/ 76 h 222"/>
              <a:gd name="T64" fmla="*/ 149 w 197"/>
              <a:gd name="T65" fmla="*/ 72 h 222"/>
              <a:gd name="T66" fmla="*/ 144 w 197"/>
              <a:gd name="T67" fmla="*/ 62 h 222"/>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197"/>
              <a:gd name="T103" fmla="*/ 0 h 222"/>
              <a:gd name="T104" fmla="*/ 197 w 197"/>
              <a:gd name="T105" fmla="*/ 222 h 222"/>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197" h="222">
                <a:moveTo>
                  <a:pt x="144" y="62"/>
                </a:moveTo>
                <a:lnTo>
                  <a:pt x="142" y="58"/>
                </a:lnTo>
                <a:lnTo>
                  <a:pt x="138" y="53"/>
                </a:lnTo>
                <a:lnTo>
                  <a:pt x="133" y="49"/>
                </a:lnTo>
                <a:lnTo>
                  <a:pt x="131" y="47"/>
                </a:lnTo>
                <a:lnTo>
                  <a:pt x="127" y="46"/>
                </a:lnTo>
                <a:lnTo>
                  <a:pt x="124" y="43"/>
                </a:lnTo>
                <a:lnTo>
                  <a:pt x="119" y="42"/>
                </a:lnTo>
                <a:lnTo>
                  <a:pt x="115" y="40"/>
                </a:lnTo>
                <a:lnTo>
                  <a:pt x="109" y="39"/>
                </a:lnTo>
                <a:lnTo>
                  <a:pt x="103" y="39"/>
                </a:lnTo>
                <a:lnTo>
                  <a:pt x="89" y="41"/>
                </a:lnTo>
                <a:lnTo>
                  <a:pt x="77" y="46"/>
                </a:lnTo>
                <a:lnTo>
                  <a:pt x="66" y="53"/>
                </a:lnTo>
                <a:lnTo>
                  <a:pt x="58" y="61"/>
                </a:lnTo>
                <a:lnTo>
                  <a:pt x="49" y="85"/>
                </a:lnTo>
                <a:lnTo>
                  <a:pt x="46" y="99"/>
                </a:lnTo>
                <a:lnTo>
                  <a:pt x="45" y="112"/>
                </a:lnTo>
                <a:lnTo>
                  <a:pt x="46" y="124"/>
                </a:lnTo>
                <a:lnTo>
                  <a:pt x="49" y="137"/>
                </a:lnTo>
                <a:lnTo>
                  <a:pt x="54" y="150"/>
                </a:lnTo>
                <a:lnTo>
                  <a:pt x="58" y="161"/>
                </a:lnTo>
                <a:lnTo>
                  <a:pt x="66" y="170"/>
                </a:lnTo>
                <a:lnTo>
                  <a:pt x="77" y="177"/>
                </a:lnTo>
                <a:lnTo>
                  <a:pt x="89" y="182"/>
                </a:lnTo>
                <a:lnTo>
                  <a:pt x="103" y="183"/>
                </a:lnTo>
                <a:lnTo>
                  <a:pt x="117" y="182"/>
                </a:lnTo>
                <a:lnTo>
                  <a:pt x="127" y="177"/>
                </a:lnTo>
                <a:lnTo>
                  <a:pt x="137" y="170"/>
                </a:lnTo>
                <a:lnTo>
                  <a:pt x="146" y="155"/>
                </a:lnTo>
                <a:lnTo>
                  <a:pt x="151" y="135"/>
                </a:lnTo>
                <a:lnTo>
                  <a:pt x="197" y="135"/>
                </a:lnTo>
                <a:lnTo>
                  <a:pt x="193" y="155"/>
                </a:lnTo>
                <a:lnTo>
                  <a:pt x="187" y="171"/>
                </a:lnTo>
                <a:lnTo>
                  <a:pt x="179" y="187"/>
                </a:lnTo>
                <a:lnTo>
                  <a:pt x="167" y="198"/>
                </a:lnTo>
                <a:lnTo>
                  <a:pt x="154" y="209"/>
                </a:lnTo>
                <a:lnTo>
                  <a:pt x="139" y="216"/>
                </a:lnTo>
                <a:lnTo>
                  <a:pt x="123" y="221"/>
                </a:lnTo>
                <a:lnTo>
                  <a:pt x="103" y="222"/>
                </a:lnTo>
                <a:lnTo>
                  <a:pt x="81" y="220"/>
                </a:lnTo>
                <a:lnTo>
                  <a:pt x="59" y="214"/>
                </a:lnTo>
                <a:lnTo>
                  <a:pt x="42" y="203"/>
                </a:lnTo>
                <a:lnTo>
                  <a:pt x="27" y="190"/>
                </a:lnTo>
                <a:lnTo>
                  <a:pt x="15" y="174"/>
                </a:lnTo>
                <a:lnTo>
                  <a:pt x="7" y="155"/>
                </a:lnTo>
                <a:lnTo>
                  <a:pt x="2" y="135"/>
                </a:lnTo>
                <a:lnTo>
                  <a:pt x="0" y="112"/>
                </a:lnTo>
                <a:lnTo>
                  <a:pt x="2" y="89"/>
                </a:lnTo>
                <a:lnTo>
                  <a:pt x="7" y="68"/>
                </a:lnTo>
                <a:lnTo>
                  <a:pt x="15" y="49"/>
                </a:lnTo>
                <a:lnTo>
                  <a:pt x="27" y="33"/>
                </a:lnTo>
                <a:lnTo>
                  <a:pt x="42" y="19"/>
                </a:lnTo>
                <a:lnTo>
                  <a:pt x="59" y="8"/>
                </a:lnTo>
                <a:lnTo>
                  <a:pt x="81" y="2"/>
                </a:lnTo>
                <a:lnTo>
                  <a:pt x="103" y="0"/>
                </a:lnTo>
                <a:lnTo>
                  <a:pt x="120" y="1"/>
                </a:lnTo>
                <a:lnTo>
                  <a:pt x="137" y="5"/>
                </a:lnTo>
                <a:lnTo>
                  <a:pt x="151" y="11"/>
                </a:lnTo>
                <a:lnTo>
                  <a:pt x="164" y="20"/>
                </a:lnTo>
                <a:lnTo>
                  <a:pt x="176" y="31"/>
                </a:lnTo>
                <a:lnTo>
                  <a:pt x="185" y="43"/>
                </a:lnTo>
                <a:lnTo>
                  <a:pt x="191" y="59"/>
                </a:lnTo>
                <a:lnTo>
                  <a:pt x="194" y="76"/>
                </a:lnTo>
                <a:lnTo>
                  <a:pt x="150" y="76"/>
                </a:lnTo>
                <a:lnTo>
                  <a:pt x="149" y="72"/>
                </a:lnTo>
                <a:lnTo>
                  <a:pt x="146" y="65"/>
                </a:lnTo>
                <a:lnTo>
                  <a:pt x="144" y="62"/>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20" name="Freeform 19"/>
          <xdr:cNvSpPr>
            <a:spLocks/>
          </xdr:cNvSpPr>
        </xdr:nvSpPr>
        <xdr:spPr bwMode="auto">
          <a:xfrm>
            <a:off x="2278063" y="3687763"/>
            <a:ext cx="269875" cy="269875"/>
          </a:xfrm>
          <a:custGeom>
            <a:avLst/>
            <a:gdLst>
              <a:gd name="T0" fmla="*/ 678 w 678"/>
              <a:gd name="T1" fmla="*/ 339 h 679"/>
              <a:gd name="T2" fmla="*/ 675 w 678"/>
              <a:gd name="T3" fmla="*/ 390 h 679"/>
              <a:gd name="T4" fmla="*/ 664 w 678"/>
              <a:gd name="T5" fmla="*/ 437 h 679"/>
              <a:gd name="T6" fmla="*/ 646 w 678"/>
              <a:gd name="T7" fmla="*/ 483 h 679"/>
              <a:gd name="T8" fmla="*/ 624 w 678"/>
              <a:gd name="T9" fmla="*/ 524 h 679"/>
              <a:gd name="T10" fmla="*/ 595 w 678"/>
              <a:gd name="T11" fmla="*/ 561 h 679"/>
              <a:gd name="T12" fmla="*/ 562 w 678"/>
              <a:gd name="T13" fmla="*/ 595 h 679"/>
              <a:gd name="T14" fmla="*/ 524 w 678"/>
              <a:gd name="T15" fmla="*/ 624 h 679"/>
              <a:gd name="T16" fmla="*/ 482 w 678"/>
              <a:gd name="T17" fmla="*/ 647 h 679"/>
              <a:gd name="T18" fmla="*/ 438 w 678"/>
              <a:gd name="T19" fmla="*/ 665 h 679"/>
              <a:gd name="T20" fmla="*/ 389 w 678"/>
              <a:gd name="T21" fmla="*/ 675 h 679"/>
              <a:gd name="T22" fmla="*/ 339 w 678"/>
              <a:gd name="T23" fmla="*/ 679 h 679"/>
              <a:gd name="T24" fmla="*/ 289 w 678"/>
              <a:gd name="T25" fmla="*/ 675 h 679"/>
              <a:gd name="T26" fmla="*/ 242 w 678"/>
              <a:gd name="T27" fmla="*/ 665 h 679"/>
              <a:gd name="T28" fmla="*/ 196 w 678"/>
              <a:gd name="T29" fmla="*/ 647 h 679"/>
              <a:gd name="T30" fmla="*/ 155 w 678"/>
              <a:gd name="T31" fmla="*/ 625 h 679"/>
              <a:gd name="T32" fmla="*/ 117 w 678"/>
              <a:gd name="T33" fmla="*/ 595 h 679"/>
              <a:gd name="T34" fmla="*/ 83 w 678"/>
              <a:gd name="T35" fmla="*/ 563 h 679"/>
              <a:gd name="T36" fmla="*/ 55 w 678"/>
              <a:gd name="T37" fmla="*/ 525 h 679"/>
              <a:gd name="T38" fmla="*/ 32 w 678"/>
              <a:gd name="T39" fmla="*/ 483 h 679"/>
              <a:gd name="T40" fmla="*/ 14 w 678"/>
              <a:gd name="T41" fmla="*/ 438 h 679"/>
              <a:gd name="T42" fmla="*/ 3 w 678"/>
              <a:gd name="T43" fmla="*/ 390 h 679"/>
              <a:gd name="T44" fmla="*/ 0 w 678"/>
              <a:gd name="T45" fmla="*/ 339 h 679"/>
              <a:gd name="T46" fmla="*/ 3 w 678"/>
              <a:gd name="T47" fmla="*/ 289 h 679"/>
              <a:gd name="T48" fmla="*/ 14 w 678"/>
              <a:gd name="T49" fmla="*/ 241 h 679"/>
              <a:gd name="T50" fmla="*/ 32 w 678"/>
              <a:gd name="T51" fmla="*/ 196 h 679"/>
              <a:gd name="T52" fmla="*/ 54 w 678"/>
              <a:gd name="T53" fmla="*/ 154 h 679"/>
              <a:gd name="T54" fmla="*/ 83 w 678"/>
              <a:gd name="T55" fmla="*/ 116 h 679"/>
              <a:gd name="T56" fmla="*/ 116 w 678"/>
              <a:gd name="T57" fmla="*/ 84 h 679"/>
              <a:gd name="T58" fmla="*/ 154 w 678"/>
              <a:gd name="T59" fmla="*/ 54 h 679"/>
              <a:gd name="T60" fmla="*/ 196 w 678"/>
              <a:gd name="T61" fmla="*/ 32 h 679"/>
              <a:gd name="T62" fmla="*/ 240 w 678"/>
              <a:gd name="T63" fmla="*/ 14 h 679"/>
              <a:gd name="T64" fmla="*/ 289 w 678"/>
              <a:gd name="T65" fmla="*/ 4 h 679"/>
              <a:gd name="T66" fmla="*/ 339 w 678"/>
              <a:gd name="T67" fmla="*/ 0 h 679"/>
              <a:gd name="T68" fmla="*/ 389 w 678"/>
              <a:gd name="T69" fmla="*/ 4 h 679"/>
              <a:gd name="T70" fmla="*/ 436 w 678"/>
              <a:gd name="T71" fmla="*/ 14 h 679"/>
              <a:gd name="T72" fmla="*/ 481 w 678"/>
              <a:gd name="T73" fmla="*/ 32 h 679"/>
              <a:gd name="T74" fmla="*/ 523 w 678"/>
              <a:gd name="T75" fmla="*/ 54 h 679"/>
              <a:gd name="T76" fmla="*/ 561 w 678"/>
              <a:gd name="T77" fmla="*/ 84 h 679"/>
              <a:gd name="T78" fmla="*/ 595 w 678"/>
              <a:gd name="T79" fmla="*/ 116 h 679"/>
              <a:gd name="T80" fmla="*/ 623 w 678"/>
              <a:gd name="T81" fmla="*/ 154 h 679"/>
              <a:gd name="T82" fmla="*/ 646 w 678"/>
              <a:gd name="T83" fmla="*/ 196 h 679"/>
              <a:gd name="T84" fmla="*/ 663 w 678"/>
              <a:gd name="T85" fmla="*/ 241 h 679"/>
              <a:gd name="T86" fmla="*/ 675 w 678"/>
              <a:gd name="T87" fmla="*/ 288 h 679"/>
              <a:gd name="T88" fmla="*/ 678 w 678"/>
              <a:gd name="T89" fmla="*/ 338 h 679"/>
              <a:gd name="T90" fmla="*/ 678 w 678"/>
              <a:gd name="T91" fmla="*/ 339 h 67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678"/>
              <a:gd name="T139" fmla="*/ 0 h 679"/>
              <a:gd name="T140" fmla="*/ 678 w 678"/>
              <a:gd name="T141" fmla="*/ 679 h 679"/>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678" h="679">
                <a:moveTo>
                  <a:pt x="678" y="339"/>
                </a:moveTo>
                <a:lnTo>
                  <a:pt x="675" y="390"/>
                </a:lnTo>
                <a:lnTo>
                  <a:pt x="664" y="437"/>
                </a:lnTo>
                <a:lnTo>
                  <a:pt x="646" y="483"/>
                </a:lnTo>
                <a:lnTo>
                  <a:pt x="624" y="524"/>
                </a:lnTo>
                <a:lnTo>
                  <a:pt x="595" y="561"/>
                </a:lnTo>
                <a:lnTo>
                  <a:pt x="562" y="595"/>
                </a:lnTo>
                <a:lnTo>
                  <a:pt x="524" y="624"/>
                </a:lnTo>
                <a:lnTo>
                  <a:pt x="482" y="647"/>
                </a:lnTo>
                <a:lnTo>
                  <a:pt x="438" y="665"/>
                </a:lnTo>
                <a:lnTo>
                  <a:pt x="389" y="675"/>
                </a:lnTo>
                <a:lnTo>
                  <a:pt x="339" y="679"/>
                </a:lnTo>
                <a:lnTo>
                  <a:pt x="289" y="675"/>
                </a:lnTo>
                <a:lnTo>
                  <a:pt x="242" y="665"/>
                </a:lnTo>
                <a:lnTo>
                  <a:pt x="196" y="647"/>
                </a:lnTo>
                <a:lnTo>
                  <a:pt x="155" y="625"/>
                </a:lnTo>
                <a:lnTo>
                  <a:pt x="117" y="595"/>
                </a:lnTo>
                <a:lnTo>
                  <a:pt x="83" y="563"/>
                </a:lnTo>
                <a:lnTo>
                  <a:pt x="55" y="525"/>
                </a:lnTo>
                <a:lnTo>
                  <a:pt x="32" y="483"/>
                </a:lnTo>
                <a:lnTo>
                  <a:pt x="14" y="438"/>
                </a:lnTo>
                <a:lnTo>
                  <a:pt x="3" y="390"/>
                </a:lnTo>
                <a:lnTo>
                  <a:pt x="0" y="339"/>
                </a:lnTo>
                <a:lnTo>
                  <a:pt x="3" y="289"/>
                </a:lnTo>
                <a:lnTo>
                  <a:pt x="14" y="241"/>
                </a:lnTo>
                <a:lnTo>
                  <a:pt x="32" y="196"/>
                </a:lnTo>
                <a:lnTo>
                  <a:pt x="54" y="154"/>
                </a:lnTo>
                <a:lnTo>
                  <a:pt x="83" y="116"/>
                </a:lnTo>
                <a:lnTo>
                  <a:pt x="116" y="84"/>
                </a:lnTo>
                <a:lnTo>
                  <a:pt x="154" y="54"/>
                </a:lnTo>
                <a:lnTo>
                  <a:pt x="196" y="32"/>
                </a:lnTo>
                <a:lnTo>
                  <a:pt x="240" y="14"/>
                </a:lnTo>
                <a:lnTo>
                  <a:pt x="289" y="4"/>
                </a:lnTo>
                <a:lnTo>
                  <a:pt x="339" y="0"/>
                </a:lnTo>
                <a:lnTo>
                  <a:pt x="389" y="4"/>
                </a:lnTo>
                <a:lnTo>
                  <a:pt x="436" y="14"/>
                </a:lnTo>
                <a:lnTo>
                  <a:pt x="481" y="32"/>
                </a:lnTo>
                <a:lnTo>
                  <a:pt x="523" y="54"/>
                </a:lnTo>
                <a:lnTo>
                  <a:pt x="561" y="84"/>
                </a:lnTo>
                <a:lnTo>
                  <a:pt x="595" y="116"/>
                </a:lnTo>
                <a:lnTo>
                  <a:pt x="623" y="154"/>
                </a:lnTo>
                <a:lnTo>
                  <a:pt x="646" y="196"/>
                </a:lnTo>
                <a:lnTo>
                  <a:pt x="663" y="241"/>
                </a:lnTo>
                <a:lnTo>
                  <a:pt x="675" y="288"/>
                </a:lnTo>
                <a:lnTo>
                  <a:pt x="678" y="338"/>
                </a:lnTo>
                <a:lnTo>
                  <a:pt x="678" y="339"/>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21" name="Freeform 20"/>
          <xdr:cNvSpPr>
            <a:spLocks noEditPoints="1"/>
          </xdr:cNvSpPr>
        </xdr:nvSpPr>
        <xdr:spPr bwMode="auto">
          <a:xfrm>
            <a:off x="2265363" y="3675063"/>
            <a:ext cx="293688" cy="295275"/>
          </a:xfrm>
          <a:custGeom>
            <a:avLst/>
            <a:gdLst>
              <a:gd name="T0" fmla="*/ 320 w 741"/>
              <a:gd name="T1" fmla="*/ 4 h 742"/>
              <a:gd name="T2" fmla="*/ 228 w 741"/>
              <a:gd name="T3" fmla="*/ 27 h 742"/>
              <a:gd name="T4" fmla="*/ 147 w 741"/>
              <a:gd name="T5" fmla="*/ 74 h 742"/>
              <a:gd name="T6" fmla="*/ 76 w 741"/>
              <a:gd name="T7" fmla="*/ 146 h 742"/>
              <a:gd name="T8" fmla="*/ 27 w 741"/>
              <a:gd name="T9" fmla="*/ 229 h 742"/>
              <a:gd name="T10" fmla="*/ 3 w 741"/>
              <a:gd name="T11" fmla="*/ 322 h 742"/>
              <a:gd name="T12" fmla="*/ 3 w 741"/>
              <a:gd name="T13" fmla="*/ 421 h 742"/>
              <a:gd name="T14" fmla="*/ 27 w 741"/>
              <a:gd name="T15" fmla="*/ 512 h 742"/>
              <a:gd name="T16" fmla="*/ 76 w 741"/>
              <a:gd name="T17" fmla="*/ 596 h 742"/>
              <a:gd name="T18" fmla="*/ 147 w 741"/>
              <a:gd name="T19" fmla="*/ 666 h 742"/>
              <a:gd name="T20" fmla="*/ 230 w 741"/>
              <a:gd name="T21" fmla="*/ 715 h 742"/>
              <a:gd name="T22" fmla="*/ 321 w 741"/>
              <a:gd name="T23" fmla="*/ 739 h 742"/>
              <a:gd name="T24" fmla="*/ 421 w 741"/>
              <a:gd name="T25" fmla="*/ 739 h 742"/>
              <a:gd name="T26" fmla="*/ 514 w 741"/>
              <a:gd name="T27" fmla="*/ 715 h 742"/>
              <a:gd name="T28" fmla="*/ 597 w 741"/>
              <a:gd name="T29" fmla="*/ 666 h 742"/>
              <a:gd name="T30" fmla="*/ 669 w 741"/>
              <a:gd name="T31" fmla="*/ 596 h 742"/>
              <a:gd name="T32" fmla="*/ 716 w 741"/>
              <a:gd name="T33" fmla="*/ 514 h 742"/>
              <a:gd name="T34" fmla="*/ 739 w 741"/>
              <a:gd name="T35" fmla="*/ 422 h 742"/>
              <a:gd name="T36" fmla="*/ 738 w 741"/>
              <a:gd name="T37" fmla="*/ 321 h 742"/>
              <a:gd name="T38" fmla="*/ 714 w 741"/>
              <a:gd name="T39" fmla="*/ 227 h 742"/>
              <a:gd name="T40" fmla="*/ 668 w 741"/>
              <a:gd name="T41" fmla="*/ 145 h 742"/>
              <a:gd name="T42" fmla="*/ 597 w 741"/>
              <a:gd name="T43" fmla="*/ 74 h 742"/>
              <a:gd name="T44" fmla="*/ 514 w 741"/>
              <a:gd name="T45" fmla="*/ 27 h 742"/>
              <a:gd name="T46" fmla="*/ 421 w 741"/>
              <a:gd name="T47" fmla="*/ 4 h 742"/>
              <a:gd name="T48" fmla="*/ 372 w 741"/>
              <a:gd name="T49" fmla="*/ 67 h 742"/>
              <a:gd name="T50" fmla="*/ 452 w 741"/>
              <a:gd name="T51" fmla="*/ 77 h 742"/>
              <a:gd name="T52" fmla="*/ 522 w 741"/>
              <a:gd name="T53" fmla="*/ 106 h 742"/>
              <a:gd name="T54" fmla="*/ 585 w 741"/>
              <a:gd name="T55" fmla="*/ 155 h 742"/>
              <a:gd name="T56" fmla="*/ 635 w 741"/>
              <a:gd name="T57" fmla="*/ 219 h 742"/>
              <a:gd name="T58" fmla="*/ 665 w 741"/>
              <a:gd name="T59" fmla="*/ 290 h 742"/>
              <a:gd name="T60" fmla="*/ 675 w 741"/>
              <a:gd name="T61" fmla="*/ 371 h 742"/>
              <a:gd name="T62" fmla="*/ 665 w 741"/>
              <a:gd name="T63" fmla="*/ 452 h 742"/>
              <a:gd name="T64" fmla="*/ 636 w 741"/>
              <a:gd name="T65" fmla="*/ 523 h 742"/>
              <a:gd name="T66" fmla="*/ 588 w 741"/>
              <a:gd name="T67" fmla="*/ 584 h 742"/>
              <a:gd name="T68" fmla="*/ 523 w 741"/>
              <a:gd name="T69" fmla="*/ 634 h 742"/>
              <a:gd name="T70" fmla="*/ 450 w 741"/>
              <a:gd name="T71" fmla="*/ 665 h 742"/>
              <a:gd name="T72" fmla="*/ 372 w 741"/>
              <a:gd name="T73" fmla="*/ 674 h 742"/>
              <a:gd name="T74" fmla="*/ 292 w 741"/>
              <a:gd name="T75" fmla="*/ 665 h 742"/>
              <a:gd name="T76" fmla="*/ 220 w 741"/>
              <a:gd name="T77" fmla="*/ 634 h 742"/>
              <a:gd name="T78" fmla="*/ 157 w 741"/>
              <a:gd name="T79" fmla="*/ 585 h 742"/>
              <a:gd name="T80" fmla="*/ 107 w 741"/>
              <a:gd name="T81" fmla="*/ 522 h 742"/>
              <a:gd name="T82" fmla="*/ 77 w 741"/>
              <a:gd name="T83" fmla="*/ 450 h 742"/>
              <a:gd name="T84" fmla="*/ 67 w 741"/>
              <a:gd name="T85" fmla="*/ 371 h 742"/>
              <a:gd name="T86" fmla="*/ 77 w 741"/>
              <a:gd name="T87" fmla="*/ 293 h 742"/>
              <a:gd name="T88" fmla="*/ 107 w 741"/>
              <a:gd name="T89" fmla="*/ 221 h 742"/>
              <a:gd name="T90" fmla="*/ 157 w 741"/>
              <a:gd name="T91" fmla="*/ 155 h 742"/>
              <a:gd name="T92" fmla="*/ 220 w 741"/>
              <a:gd name="T93" fmla="*/ 106 h 742"/>
              <a:gd name="T94" fmla="*/ 292 w 741"/>
              <a:gd name="T95" fmla="*/ 77 h 742"/>
              <a:gd name="T96" fmla="*/ 372 w 741"/>
              <a:gd name="T97" fmla="*/ 67 h 742"/>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741"/>
              <a:gd name="T148" fmla="*/ 0 h 742"/>
              <a:gd name="T149" fmla="*/ 741 w 741"/>
              <a:gd name="T150" fmla="*/ 742 h 742"/>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741" h="742">
                <a:moveTo>
                  <a:pt x="371" y="0"/>
                </a:moveTo>
                <a:lnTo>
                  <a:pt x="320" y="4"/>
                </a:lnTo>
                <a:lnTo>
                  <a:pt x="273" y="12"/>
                </a:lnTo>
                <a:lnTo>
                  <a:pt x="228" y="27"/>
                </a:lnTo>
                <a:lnTo>
                  <a:pt x="185" y="47"/>
                </a:lnTo>
                <a:lnTo>
                  <a:pt x="147" y="74"/>
                </a:lnTo>
                <a:lnTo>
                  <a:pt x="109" y="107"/>
                </a:lnTo>
                <a:lnTo>
                  <a:pt x="76" y="146"/>
                </a:lnTo>
                <a:lnTo>
                  <a:pt x="48" y="186"/>
                </a:lnTo>
                <a:lnTo>
                  <a:pt x="27" y="229"/>
                </a:lnTo>
                <a:lnTo>
                  <a:pt x="12" y="274"/>
                </a:lnTo>
                <a:lnTo>
                  <a:pt x="3" y="322"/>
                </a:lnTo>
                <a:lnTo>
                  <a:pt x="0" y="371"/>
                </a:lnTo>
                <a:lnTo>
                  <a:pt x="3" y="421"/>
                </a:lnTo>
                <a:lnTo>
                  <a:pt x="12" y="468"/>
                </a:lnTo>
                <a:lnTo>
                  <a:pt x="27" y="512"/>
                </a:lnTo>
                <a:lnTo>
                  <a:pt x="48" y="556"/>
                </a:lnTo>
                <a:lnTo>
                  <a:pt x="76" y="596"/>
                </a:lnTo>
                <a:lnTo>
                  <a:pt x="109" y="633"/>
                </a:lnTo>
                <a:lnTo>
                  <a:pt x="147" y="666"/>
                </a:lnTo>
                <a:lnTo>
                  <a:pt x="188" y="694"/>
                </a:lnTo>
                <a:lnTo>
                  <a:pt x="230" y="715"/>
                </a:lnTo>
                <a:lnTo>
                  <a:pt x="274" y="731"/>
                </a:lnTo>
                <a:lnTo>
                  <a:pt x="321" y="739"/>
                </a:lnTo>
                <a:lnTo>
                  <a:pt x="371" y="742"/>
                </a:lnTo>
                <a:lnTo>
                  <a:pt x="421" y="739"/>
                </a:lnTo>
                <a:lnTo>
                  <a:pt x="468" y="731"/>
                </a:lnTo>
                <a:lnTo>
                  <a:pt x="514" y="715"/>
                </a:lnTo>
                <a:lnTo>
                  <a:pt x="556" y="693"/>
                </a:lnTo>
                <a:lnTo>
                  <a:pt x="597" y="666"/>
                </a:lnTo>
                <a:lnTo>
                  <a:pt x="636" y="632"/>
                </a:lnTo>
                <a:lnTo>
                  <a:pt x="669" y="596"/>
                </a:lnTo>
                <a:lnTo>
                  <a:pt x="694" y="556"/>
                </a:lnTo>
                <a:lnTo>
                  <a:pt x="716" y="514"/>
                </a:lnTo>
                <a:lnTo>
                  <a:pt x="730" y="469"/>
                </a:lnTo>
                <a:lnTo>
                  <a:pt x="739" y="422"/>
                </a:lnTo>
                <a:lnTo>
                  <a:pt x="741" y="371"/>
                </a:lnTo>
                <a:lnTo>
                  <a:pt x="738" y="321"/>
                </a:lnTo>
                <a:lnTo>
                  <a:pt x="730" y="273"/>
                </a:lnTo>
                <a:lnTo>
                  <a:pt x="714" y="227"/>
                </a:lnTo>
                <a:lnTo>
                  <a:pt x="694" y="185"/>
                </a:lnTo>
                <a:lnTo>
                  <a:pt x="668" y="145"/>
                </a:lnTo>
                <a:lnTo>
                  <a:pt x="635" y="107"/>
                </a:lnTo>
                <a:lnTo>
                  <a:pt x="597" y="74"/>
                </a:lnTo>
                <a:lnTo>
                  <a:pt x="557" y="47"/>
                </a:lnTo>
                <a:lnTo>
                  <a:pt x="514" y="27"/>
                </a:lnTo>
                <a:lnTo>
                  <a:pt x="469" y="12"/>
                </a:lnTo>
                <a:lnTo>
                  <a:pt x="421" y="4"/>
                </a:lnTo>
                <a:lnTo>
                  <a:pt x="371" y="0"/>
                </a:lnTo>
                <a:close/>
                <a:moveTo>
                  <a:pt x="372" y="67"/>
                </a:moveTo>
                <a:lnTo>
                  <a:pt x="413" y="70"/>
                </a:lnTo>
                <a:lnTo>
                  <a:pt x="452" y="77"/>
                </a:lnTo>
                <a:lnTo>
                  <a:pt x="488" y="90"/>
                </a:lnTo>
                <a:lnTo>
                  <a:pt x="522" y="106"/>
                </a:lnTo>
                <a:lnTo>
                  <a:pt x="555" y="128"/>
                </a:lnTo>
                <a:lnTo>
                  <a:pt x="585" y="155"/>
                </a:lnTo>
                <a:lnTo>
                  <a:pt x="612" y="186"/>
                </a:lnTo>
                <a:lnTo>
                  <a:pt x="635" y="219"/>
                </a:lnTo>
                <a:lnTo>
                  <a:pt x="652" y="254"/>
                </a:lnTo>
                <a:lnTo>
                  <a:pt x="665" y="290"/>
                </a:lnTo>
                <a:lnTo>
                  <a:pt x="672" y="330"/>
                </a:lnTo>
                <a:lnTo>
                  <a:pt x="675" y="371"/>
                </a:lnTo>
                <a:lnTo>
                  <a:pt x="672" y="413"/>
                </a:lnTo>
                <a:lnTo>
                  <a:pt x="665" y="452"/>
                </a:lnTo>
                <a:lnTo>
                  <a:pt x="653" y="489"/>
                </a:lnTo>
                <a:lnTo>
                  <a:pt x="636" y="523"/>
                </a:lnTo>
                <a:lnTo>
                  <a:pt x="615" y="555"/>
                </a:lnTo>
                <a:lnTo>
                  <a:pt x="588" y="584"/>
                </a:lnTo>
                <a:lnTo>
                  <a:pt x="556" y="612"/>
                </a:lnTo>
                <a:lnTo>
                  <a:pt x="523" y="634"/>
                </a:lnTo>
                <a:lnTo>
                  <a:pt x="488" y="652"/>
                </a:lnTo>
                <a:lnTo>
                  <a:pt x="450" y="665"/>
                </a:lnTo>
                <a:lnTo>
                  <a:pt x="412" y="672"/>
                </a:lnTo>
                <a:lnTo>
                  <a:pt x="372" y="674"/>
                </a:lnTo>
                <a:lnTo>
                  <a:pt x="331" y="672"/>
                </a:lnTo>
                <a:lnTo>
                  <a:pt x="292" y="665"/>
                </a:lnTo>
                <a:lnTo>
                  <a:pt x="256" y="652"/>
                </a:lnTo>
                <a:lnTo>
                  <a:pt x="220" y="634"/>
                </a:lnTo>
                <a:lnTo>
                  <a:pt x="188" y="612"/>
                </a:lnTo>
                <a:lnTo>
                  <a:pt x="157" y="585"/>
                </a:lnTo>
                <a:lnTo>
                  <a:pt x="130" y="555"/>
                </a:lnTo>
                <a:lnTo>
                  <a:pt x="107" y="522"/>
                </a:lnTo>
                <a:lnTo>
                  <a:pt x="89" y="487"/>
                </a:lnTo>
                <a:lnTo>
                  <a:pt x="77" y="450"/>
                </a:lnTo>
                <a:lnTo>
                  <a:pt x="69" y="411"/>
                </a:lnTo>
                <a:lnTo>
                  <a:pt x="67" y="371"/>
                </a:lnTo>
                <a:lnTo>
                  <a:pt x="69" y="332"/>
                </a:lnTo>
                <a:lnTo>
                  <a:pt x="77" y="293"/>
                </a:lnTo>
                <a:lnTo>
                  <a:pt x="89" y="256"/>
                </a:lnTo>
                <a:lnTo>
                  <a:pt x="107" y="221"/>
                </a:lnTo>
                <a:lnTo>
                  <a:pt x="130" y="187"/>
                </a:lnTo>
                <a:lnTo>
                  <a:pt x="157" y="155"/>
                </a:lnTo>
                <a:lnTo>
                  <a:pt x="188" y="128"/>
                </a:lnTo>
                <a:lnTo>
                  <a:pt x="220" y="106"/>
                </a:lnTo>
                <a:lnTo>
                  <a:pt x="254" y="90"/>
                </a:lnTo>
                <a:lnTo>
                  <a:pt x="292" y="77"/>
                </a:lnTo>
                <a:lnTo>
                  <a:pt x="331" y="70"/>
                </a:lnTo>
                <a:lnTo>
                  <a:pt x="372" y="67"/>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22" name="Freeform 21"/>
          <xdr:cNvSpPr>
            <a:spLocks/>
          </xdr:cNvSpPr>
        </xdr:nvSpPr>
        <xdr:spPr bwMode="auto">
          <a:xfrm>
            <a:off x="2335213" y="3744913"/>
            <a:ext cx="152400" cy="158750"/>
          </a:xfrm>
          <a:custGeom>
            <a:avLst/>
            <a:gdLst>
              <a:gd name="T0" fmla="*/ 38 w 383"/>
              <a:gd name="T1" fmla="*/ 111 h 400"/>
              <a:gd name="T2" fmla="*/ 65 w 383"/>
              <a:gd name="T3" fmla="*/ 58 h 400"/>
              <a:gd name="T4" fmla="*/ 108 w 383"/>
              <a:gd name="T5" fmla="*/ 22 h 400"/>
              <a:gd name="T6" fmla="*/ 161 w 383"/>
              <a:gd name="T7" fmla="*/ 3 h 400"/>
              <a:gd name="T8" fmla="*/ 225 w 383"/>
              <a:gd name="T9" fmla="*/ 3 h 400"/>
              <a:gd name="T10" fmla="*/ 285 w 383"/>
              <a:gd name="T11" fmla="*/ 22 h 400"/>
              <a:gd name="T12" fmla="*/ 331 w 383"/>
              <a:gd name="T13" fmla="*/ 58 h 400"/>
              <a:gd name="T14" fmla="*/ 364 w 383"/>
              <a:gd name="T15" fmla="*/ 107 h 400"/>
              <a:gd name="T16" fmla="*/ 380 w 383"/>
              <a:gd name="T17" fmla="*/ 167 h 400"/>
              <a:gd name="T18" fmla="*/ 380 w 383"/>
              <a:gd name="T19" fmla="*/ 238 h 400"/>
              <a:gd name="T20" fmla="*/ 358 w 383"/>
              <a:gd name="T21" fmla="*/ 302 h 400"/>
              <a:gd name="T22" fmla="*/ 318 w 383"/>
              <a:gd name="T23" fmla="*/ 354 h 400"/>
              <a:gd name="T24" fmla="*/ 261 w 383"/>
              <a:gd name="T25" fmla="*/ 388 h 400"/>
              <a:gd name="T26" fmla="*/ 190 w 383"/>
              <a:gd name="T27" fmla="*/ 400 h 400"/>
              <a:gd name="T28" fmla="*/ 139 w 383"/>
              <a:gd name="T29" fmla="*/ 393 h 400"/>
              <a:gd name="T30" fmla="*/ 93 w 383"/>
              <a:gd name="T31" fmla="*/ 371 h 400"/>
              <a:gd name="T32" fmla="*/ 56 w 383"/>
              <a:gd name="T33" fmla="*/ 335 h 400"/>
              <a:gd name="T34" fmla="*/ 32 w 383"/>
              <a:gd name="T35" fmla="*/ 286 h 400"/>
              <a:gd name="T36" fmla="*/ 120 w 383"/>
              <a:gd name="T37" fmla="*/ 255 h 400"/>
              <a:gd name="T38" fmla="*/ 129 w 383"/>
              <a:gd name="T39" fmla="*/ 290 h 400"/>
              <a:gd name="T40" fmla="*/ 150 w 383"/>
              <a:gd name="T41" fmla="*/ 312 h 400"/>
              <a:gd name="T42" fmla="*/ 182 w 383"/>
              <a:gd name="T43" fmla="*/ 321 h 400"/>
              <a:gd name="T44" fmla="*/ 222 w 383"/>
              <a:gd name="T45" fmla="*/ 319 h 400"/>
              <a:gd name="T46" fmla="*/ 257 w 383"/>
              <a:gd name="T47" fmla="*/ 297 h 400"/>
              <a:gd name="T48" fmla="*/ 279 w 383"/>
              <a:gd name="T49" fmla="*/ 255 h 400"/>
              <a:gd name="T50" fmla="*/ 288 w 383"/>
              <a:gd name="T51" fmla="*/ 199 h 400"/>
              <a:gd name="T52" fmla="*/ 280 w 383"/>
              <a:gd name="T53" fmla="*/ 140 h 400"/>
              <a:gd name="T54" fmla="*/ 259 w 383"/>
              <a:gd name="T55" fmla="*/ 100 h 400"/>
              <a:gd name="T56" fmla="*/ 225 w 383"/>
              <a:gd name="T57" fmla="*/ 80 h 400"/>
              <a:gd name="T58" fmla="*/ 185 w 383"/>
              <a:gd name="T59" fmla="*/ 79 h 400"/>
              <a:gd name="T60" fmla="*/ 155 w 383"/>
              <a:gd name="T61" fmla="*/ 88 h 400"/>
              <a:gd name="T62" fmla="*/ 133 w 383"/>
              <a:gd name="T63" fmla="*/ 108 h 400"/>
              <a:gd name="T64" fmla="*/ 120 w 383"/>
              <a:gd name="T65" fmla="*/ 144 h 400"/>
              <a:gd name="T66" fmla="*/ 73 w 383"/>
              <a:gd name="T67" fmla="*/ 218 h 400"/>
              <a:gd name="T68" fmla="*/ 29 w 383"/>
              <a:gd name="T69" fmla="*/ 144 h 400"/>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383"/>
              <a:gd name="T106" fmla="*/ 0 h 400"/>
              <a:gd name="T107" fmla="*/ 383 w 383"/>
              <a:gd name="T108" fmla="*/ 400 h 400"/>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383" h="400">
                <a:moveTo>
                  <a:pt x="29" y="144"/>
                </a:moveTo>
                <a:lnTo>
                  <a:pt x="38" y="111"/>
                </a:lnTo>
                <a:lnTo>
                  <a:pt x="49" y="83"/>
                </a:lnTo>
                <a:lnTo>
                  <a:pt x="65" y="58"/>
                </a:lnTo>
                <a:lnTo>
                  <a:pt x="85" y="37"/>
                </a:lnTo>
                <a:lnTo>
                  <a:pt x="108" y="22"/>
                </a:lnTo>
                <a:lnTo>
                  <a:pt x="134" y="10"/>
                </a:lnTo>
                <a:lnTo>
                  <a:pt x="161" y="3"/>
                </a:lnTo>
                <a:lnTo>
                  <a:pt x="191" y="0"/>
                </a:lnTo>
                <a:lnTo>
                  <a:pt x="225" y="3"/>
                </a:lnTo>
                <a:lnTo>
                  <a:pt x="257" y="10"/>
                </a:lnTo>
                <a:lnTo>
                  <a:pt x="285" y="22"/>
                </a:lnTo>
                <a:lnTo>
                  <a:pt x="310" y="38"/>
                </a:lnTo>
                <a:lnTo>
                  <a:pt x="331" y="58"/>
                </a:lnTo>
                <a:lnTo>
                  <a:pt x="350" y="80"/>
                </a:lnTo>
                <a:lnTo>
                  <a:pt x="364" y="107"/>
                </a:lnTo>
                <a:lnTo>
                  <a:pt x="374" y="137"/>
                </a:lnTo>
                <a:lnTo>
                  <a:pt x="380" y="167"/>
                </a:lnTo>
                <a:lnTo>
                  <a:pt x="383" y="201"/>
                </a:lnTo>
                <a:lnTo>
                  <a:pt x="380" y="238"/>
                </a:lnTo>
                <a:lnTo>
                  <a:pt x="372" y="272"/>
                </a:lnTo>
                <a:lnTo>
                  <a:pt x="358" y="302"/>
                </a:lnTo>
                <a:lnTo>
                  <a:pt x="340" y="330"/>
                </a:lnTo>
                <a:lnTo>
                  <a:pt x="318" y="354"/>
                </a:lnTo>
                <a:lnTo>
                  <a:pt x="291" y="373"/>
                </a:lnTo>
                <a:lnTo>
                  <a:pt x="261" y="388"/>
                </a:lnTo>
                <a:lnTo>
                  <a:pt x="227" y="396"/>
                </a:lnTo>
                <a:lnTo>
                  <a:pt x="190" y="400"/>
                </a:lnTo>
                <a:lnTo>
                  <a:pt x="164" y="397"/>
                </a:lnTo>
                <a:lnTo>
                  <a:pt x="139" y="393"/>
                </a:lnTo>
                <a:lnTo>
                  <a:pt x="115" y="383"/>
                </a:lnTo>
                <a:lnTo>
                  <a:pt x="93" y="371"/>
                </a:lnTo>
                <a:lnTo>
                  <a:pt x="74" y="355"/>
                </a:lnTo>
                <a:lnTo>
                  <a:pt x="56" y="335"/>
                </a:lnTo>
                <a:lnTo>
                  <a:pt x="42" y="313"/>
                </a:lnTo>
                <a:lnTo>
                  <a:pt x="32" y="286"/>
                </a:lnTo>
                <a:lnTo>
                  <a:pt x="26" y="255"/>
                </a:lnTo>
                <a:lnTo>
                  <a:pt x="120" y="255"/>
                </a:lnTo>
                <a:lnTo>
                  <a:pt x="122" y="274"/>
                </a:lnTo>
                <a:lnTo>
                  <a:pt x="129" y="290"/>
                </a:lnTo>
                <a:lnTo>
                  <a:pt x="139" y="302"/>
                </a:lnTo>
                <a:lnTo>
                  <a:pt x="150" y="312"/>
                </a:lnTo>
                <a:lnTo>
                  <a:pt x="165" y="317"/>
                </a:lnTo>
                <a:lnTo>
                  <a:pt x="182" y="321"/>
                </a:lnTo>
                <a:lnTo>
                  <a:pt x="201" y="322"/>
                </a:lnTo>
                <a:lnTo>
                  <a:pt x="222" y="319"/>
                </a:lnTo>
                <a:lnTo>
                  <a:pt x="241" y="310"/>
                </a:lnTo>
                <a:lnTo>
                  <a:pt x="257" y="297"/>
                </a:lnTo>
                <a:lnTo>
                  <a:pt x="270" y="279"/>
                </a:lnTo>
                <a:lnTo>
                  <a:pt x="279" y="255"/>
                </a:lnTo>
                <a:lnTo>
                  <a:pt x="285" y="229"/>
                </a:lnTo>
                <a:lnTo>
                  <a:pt x="288" y="199"/>
                </a:lnTo>
                <a:lnTo>
                  <a:pt x="285" y="167"/>
                </a:lnTo>
                <a:lnTo>
                  <a:pt x="280" y="140"/>
                </a:lnTo>
                <a:lnTo>
                  <a:pt x="271" y="118"/>
                </a:lnTo>
                <a:lnTo>
                  <a:pt x="259" y="100"/>
                </a:lnTo>
                <a:lnTo>
                  <a:pt x="244" y="88"/>
                </a:lnTo>
                <a:lnTo>
                  <a:pt x="225" y="80"/>
                </a:lnTo>
                <a:lnTo>
                  <a:pt x="203" y="78"/>
                </a:lnTo>
                <a:lnTo>
                  <a:pt x="185" y="79"/>
                </a:lnTo>
                <a:lnTo>
                  <a:pt x="170" y="83"/>
                </a:lnTo>
                <a:lnTo>
                  <a:pt x="155" y="88"/>
                </a:lnTo>
                <a:lnTo>
                  <a:pt x="142" y="97"/>
                </a:lnTo>
                <a:lnTo>
                  <a:pt x="133" y="108"/>
                </a:lnTo>
                <a:lnTo>
                  <a:pt x="124" y="124"/>
                </a:lnTo>
                <a:lnTo>
                  <a:pt x="120" y="144"/>
                </a:lnTo>
                <a:lnTo>
                  <a:pt x="147" y="144"/>
                </a:lnTo>
                <a:lnTo>
                  <a:pt x="73" y="218"/>
                </a:lnTo>
                <a:lnTo>
                  <a:pt x="0" y="144"/>
                </a:lnTo>
                <a:lnTo>
                  <a:pt x="29" y="144"/>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23" name="Freeform 22"/>
          <xdr:cNvSpPr>
            <a:spLocks/>
          </xdr:cNvSpPr>
        </xdr:nvSpPr>
        <xdr:spPr bwMode="auto">
          <a:xfrm>
            <a:off x="1943100" y="3684588"/>
            <a:ext cx="274638" cy="274638"/>
          </a:xfrm>
          <a:custGeom>
            <a:avLst/>
            <a:gdLst>
              <a:gd name="T0" fmla="*/ 691 w 691"/>
              <a:gd name="T1" fmla="*/ 346 h 692"/>
              <a:gd name="T2" fmla="*/ 688 w 691"/>
              <a:gd name="T3" fmla="*/ 393 h 692"/>
              <a:gd name="T4" fmla="*/ 678 w 691"/>
              <a:gd name="T5" fmla="*/ 438 h 692"/>
              <a:gd name="T6" fmla="*/ 664 w 691"/>
              <a:gd name="T7" fmla="*/ 480 h 692"/>
              <a:gd name="T8" fmla="*/ 644 w 691"/>
              <a:gd name="T9" fmla="*/ 520 h 692"/>
              <a:gd name="T10" fmla="*/ 620 w 691"/>
              <a:gd name="T11" fmla="*/ 557 h 692"/>
              <a:gd name="T12" fmla="*/ 590 w 691"/>
              <a:gd name="T13" fmla="*/ 591 h 692"/>
              <a:gd name="T14" fmla="*/ 556 w 691"/>
              <a:gd name="T15" fmla="*/ 620 h 692"/>
              <a:gd name="T16" fmla="*/ 520 w 691"/>
              <a:gd name="T17" fmla="*/ 645 h 692"/>
              <a:gd name="T18" fmla="*/ 480 w 691"/>
              <a:gd name="T19" fmla="*/ 665 h 692"/>
              <a:gd name="T20" fmla="*/ 438 w 691"/>
              <a:gd name="T21" fmla="*/ 679 h 692"/>
              <a:gd name="T22" fmla="*/ 393 w 691"/>
              <a:gd name="T23" fmla="*/ 688 h 692"/>
              <a:gd name="T24" fmla="*/ 346 w 691"/>
              <a:gd name="T25" fmla="*/ 692 h 692"/>
              <a:gd name="T26" fmla="*/ 299 w 691"/>
              <a:gd name="T27" fmla="*/ 688 h 692"/>
              <a:gd name="T28" fmla="*/ 255 w 691"/>
              <a:gd name="T29" fmla="*/ 680 h 692"/>
              <a:gd name="T30" fmla="*/ 211 w 691"/>
              <a:gd name="T31" fmla="*/ 665 h 692"/>
              <a:gd name="T32" fmla="*/ 172 w 691"/>
              <a:gd name="T33" fmla="*/ 645 h 692"/>
              <a:gd name="T34" fmla="*/ 135 w 691"/>
              <a:gd name="T35" fmla="*/ 620 h 692"/>
              <a:gd name="T36" fmla="*/ 102 w 691"/>
              <a:gd name="T37" fmla="*/ 591 h 692"/>
              <a:gd name="T38" fmla="*/ 73 w 691"/>
              <a:gd name="T39" fmla="*/ 558 h 692"/>
              <a:gd name="T40" fmla="*/ 48 w 691"/>
              <a:gd name="T41" fmla="*/ 521 h 692"/>
              <a:gd name="T42" fmla="*/ 28 w 691"/>
              <a:gd name="T43" fmla="*/ 481 h 692"/>
              <a:gd name="T44" fmla="*/ 13 w 691"/>
              <a:gd name="T45" fmla="*/ 438 h 692"/>
              <a:gd name="T46" fmla="*/ 4 w 691"/>
              <a:gd name="T47" fmla="*/ 393 h 692"/>
              <a:gd name="T48" fmla="*/ 0 w 691"/>
              <a:gd name="T49" fmla="*/ 346 h 692"/>
              <a:gd name="T50" fmla="*/ 4 w 691"/>
              <a:gd name="T51" fmla="*/ 299 h 692"/>
              <a:gd name="T52" fmla="*/ 13 w 691"/>
              <a:gd name="T53" fmla="*/ 255 h 692"/>
              <a:gd name="T54" fmla="*/ 27 w 691"/>
              <a:gd name="T55" fmla="*/ 211 h 692"/>
              <a:gd name="T56" fmla="*/ 47 w 691"/>
              <a:gd name="T57" fmla="*/ 172 h 692"/>
              <a:gd name="T58" fmla="*/ 72 w 691"/>
              <a:gd name="T59" fmla="*/ 135 h 692"/>
              <a:gd name="T60" fmla="*/ 101 w 691"/>
              <a:gd name="T61" fmla="*/ 102 h 692"/>
              <a:gd name="T62" fmla="*/ 135 w 691"/>
              <a:gd name="T63" fmla="*/ 73 h 692"/>
              <a:gd name="T64" fmla="*/ 172 w 691"/>
              <a:gd name="T65" fmla="*/ 48 h 692"/>
              <a:gd name="T66" fmla="*/ 211 w 691"/>
              <a:gd name="T67" fmla="*/ 28 h 692"/>
              <a:gd name="T68" fmla="*/ 254 w 691"/>
              <a:gd name="T69" fmla="*/ 13 h 692"/>
              <a:gd name="T70" fmla="*/ 298 w 691"/>
              <a:gd name="T71" fmla="*/ 4 h 692"/>
              <a:gd name="T72" fmla="*/ 345 w 691"/>
              <a:gd name="T73" fmla="*/ 0 h 692"/>
              <a:gd name="T74" fmla="*/ 392 w 691"/>
              <a:gd name="T75" fmla="*/ 4 h 692"/>
              <a:gd name="T76" fmla="*/ 437 w 691"/>
              <a:gd name="T77" fmla="*/ 13 h 692"/>
              <a:gd name="T78" fmla="*/ 480 w 691"/>
              <a:gd name="T79" fmla="*/ 27 h 692"/>
              <a:gd name="T80" fmla="*/ 520 w 691"/>
              <a:gd name="T81" fmla="*/ 47 h 692"/>
              <a:gd name="T82" fmla="*/ 556 w 691"/>
              <a:gd name="T83" fmla="*/ 72 h 692"/>
              <a:gd name="T84" fmla="*/ 590 w 691"/>
              <a:gd name="T85" fmla="*/ 101 h 692"/>
              <a:gd name="T86" fmla="*/ 620 w 691"/>
              <a:gd name="T87" fmla="*/ 135 h 692"/>
              <a:gd name="T88" fmla="*/ 644 w 691"/>
              <a:gd name="T89" fmla="*/ 172 h 692"/>
              <a:gd name="T90" fmla="*/ 664 w 691"/>
              <a:gd name="T91" fmla="*/ 211 h 692"/>
              <a:gd name="T92" fmla="*/ 678 w 691"/>
              <a:gd name="T93" fmla="*/ 254 h 692"/>
              <a:gd name="T94" fmla="*/ 688 w 691"/>
              <a:gd name="T95" fmla="*/ 298 h 692"/>
              <a:gd name="T96" fmla="*/ 691 w 691"/>
              <a:gd name="T97" fmla="*/ 345 h 692"/>
              <a:gd name="T98" fmla="*/ 691 w 691"/>
              <a:gd name="T99" fmla="*/ 346 h 692"/>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691"/>
              <a:gd name="T151" fmla="*/ 0 h 692"/>
              <a:gd name="T152" fmla="*/ 691 w 691"/>
              <a:gd name="T153" fmla="*/ 692 h 692"/>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691" h="692">
                <a:moveTo>
                  <a:pt x="691" y="346"/>
                </a:moveTo>
                <a:lnTo>
                  <a:pt x="688" y="393"/>
                </a:lnTo>
                <a:lnTo>
                  <a:pt x="678" y="438"/>
                </a:lnTo>
                <a:lnTo>
                  <a:pt x="664" y="480"/>
                </a:lnTo>
                <a:lnTo>
                  <a:pt x="644" y="520"/>
                </a:lnTo>
                <a:lnTo>
                  <a:pt x="620" y="557"/>
                </a:lnTo>
                <a:lnTo>
                  <a:pt x="590" y="591"/>
                </a:lnTo>
                <a:lnTo>
                  <a:pt x="556" y="620"/>
                </a:lnTo>
                <a:lnTo>
                  <a:pt x="520" y="645"/>
                </a:lnTo>
                <a:lnTo>
                  <a:pt x="480" y="665"/>
                </a:lnTo>
                <a:lnTo>
                  <a:pt x="438" y="679"/>
                </a:lnTo>
                <a:lnTo>
                  <a:pt x="393" y="688"/>
                </a:lnTo>
                <a:lnTo>
                  <a:pt x="346" y="692"/>
                </a:lnTo>
                <a:lnTo>
                  <a:pt x="299" y="688"/>
                </a:lnTo>
                <a:lnTo>
                  <a:pt x="255" y="680"/>
                </a:lnTo>
                <a:lnTo>
                  <a:pt x="211" y="665"/>
                </a:lnTo>
                <a:lnTo>
                  <a:pt x="172" y="645"/>
                </a:lnTo>
                <a:lnTo>
                  <a:pt x="135" y="620"/>
                </a:lnTo>
                <a:lnTo>
                  <a:pt x="102" y="591"/>
                </a:lnTo>
                <a:lnTo>
                  <a:pt x="73" y="558"/>
                </a:lnTo>
                <a:lnTo>
                  <a:pt x="48" y="521"/>
                </a:lnTo>
                <a:lnTo>
                  <a:pt x="28" y="481"/>
                </a:lnTo>
                <a:lnTo>
                  <a:pt x="13" y="438"/>
                </a:lnTo>
                <a:lnTo>
                  <a:pt x="4" y="393"/>
                </a:lnTo>
                <a:lnTo>
                  <a:pt x="0" y="346"/>
                </a:lnTo>
                <a:lnTo>
                  <a:pt x="4" y="299"/>
                </a:lnTo>
                <a:lnTo>
                  <a:pt x="13" y="255"/>
                </a:lnTo>
                <a:lnTo>
                  <a:pt x="27" y="211"/>
                </a:lnTo>
                <a:lnTo>
                  <a:pt x="47" y="172"/>
                </a:lnTo>
                <a:lnTo>
                  <a:pt x="72" y="135"/>
                </a:lnTo>
                <a:lnTo>
                  <a:pt x="101" y="102"/>
                </a:lnTo>
                <a:lnTo>
                  <a:pt x="135" y="73"/>
                </a:lnTo>
                <a:lnTo>
                  <a:pt x="172" y="48"/>
                </a:lnTo>
                <a:lnTo>
                  <a:pt x="211" y="28"/>
                </a:lnTo>
                <a:lnTo>
                  <a:pt x="254" y="13"/>
                </a:lnTo>
                <a:lnTo>
                  <a:pt x="298" y="4"/>
                </a:lnTo>
                <a:lnTo>
                  <a:pt x="345" y="0"/>
                </a:lnTo>
                <a:lnTo>
                  <a:pt x="392" y="4"/>
                </a:lnTo>
                <a:lnTo>
                  <a:pt x="437" y="13"/>
                </a:lnTo>
                <a:lnTo>
                  <a:pt x="480" y="27"/>
                </a:lnTo>
                <a:lnTo>
                  <a:pt x="520" y="47"/>
                </a:lnTo>
                <a:lnTo>
                  <a:pt x="556" y="72"/>
                </a:lnTo>
                <a:lnTo>
                  <a:pt x="590" y="101"/>
                </a:lnTo>
                <a:lnTo>
                  <a:pt x="620" y="135"/>
                </a:lnTo>
                <a:lnTo>
                  <a:pt x="644" y="172"/>
                </a:lnTo>
                <a:lnTo>
                  <a:pt x="664" y="211"/>
                </a:lnTo>
                <a:lnTo>
                  <a:pt x="678" y="254"/>
                </a:lnTo>
                <a:lnTo>
                  <a:pt x="688" y="298"/>
                </a:lnTo>
                <a:lnTo>
                  <a:pt x="691" y="345"/>
                </a:lnTo>
                <a:lnTo>
                  <a:pt x="691" y="346"/>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24" name="Freeform 23"/>
          <xdr:cNvSpPr>
            <a:spLocks noEditPoints="1"/>
          </xdr:cNvSpPr>
        </xdr:nvSpPr>
        <xdr:spPr bwMode="auto">
          <a:xfrm>
            <a:off x="1933575" y="3675063"/>
            <a:ext cx="295275" cy="295275"/>
          </a:xfrm>
          <a:custGeom>
            <a:avLst/>
            <a:gdLst>
              <a:gd name="T0" fmla="*/ 470 w 743"/>
              <a:gd name="T1" fmla="*/ 12 h 742"/>
              <a:gd name="T2" fmla="*/ 598 w 743"/>
              <a:gd name="T3" fmla="*/ 74 h 742"/>
              <a:gd name="T4" fmla="*/ 695 w 743"/>
              <a:gd name="T5" fmla="*/ 185 h 742"/>
              <a:gd name="T6" fmla="*/ 740 w 743"/>
              <a:gd name="T7" fmla="*/ 321 h 742"/>
              <a:gd name="T8" fmla="*/ 731 w 743"/>
              <a:gd name="T9" fmla="*/ 469 h 742"/>
              <a:gd name="T10" fmla="*/ 670 w 743"/>
              <a:gd name="T11" fmla="*/ 596 h 742"/>
              <a:gd name="T12" fmla="*/ 558 w 743"/>
              <a:gd name="T13" fmla="*/ 693 h 742"/>
              <a:gd name="T14" fmla="*/ 422 w 743"/>
              <a:gd name="T15" fmla="*/ 739 h 742"/>
              <a:gd name="T16" fmla="*/ 275 w 743"/>
              <a:gd name="T17" fmla="*/ 731 h 742"/>
              <a:gd name="T18" fmla="*/ 148 w 743"/>
              <a:gd name="T19" fmla="*/ 666 h 742"/>
              <a:gd name="T20" fmla="*/ 50 w 743"/>
              <a:gd name="T21" fmla="*/ 556 h 742"/>
              <a:gd name="T22" fmla="*/ 4 w 743"/>
              <a:gd name="T23" fmla="*/ 421 h 742"/>
              <a:gd name="T24" fmla="*/ 12 w 743"/>
              <a:gd name="T25" fmla="*/ 274 h 742"/>
              <a:gd name="T26" fmla="*/ 77 w 743"/>
              <a:gd name="T27" fmla="*/ 146 h 742"/>
              <a:gd name="T28" fmla="*/ 187 w 743"/>
              <a:gd name="T29" fmla="*/ 47 h 742"/>
              <a:gd name="T30" fmla="*/ 322 w 743"/>
              <a:gd name="T31" fmla="*/ 4 h 742"/>
              <a:gd name="T32" fmla="*/ 76 w 743"/>
              <a:gd name="T33" fmla="*/ 303 h 742"/>
              <a:gd name="T34" fmla="*/ 70 w 743"/>
              <a:gd name="T35" fmla="*/ 411 h 742"/>
              <a:gd name="T36" fmla="*/ 107 w 743"/>
              <a:gd name="T37" fmla="*/ 522 h 742"/>
              <a:gd name="T38" fmla="*/ 188 w 743"/>
              <a:gd name="T39" fmla="*/ 612 h 742"/>
              <a:gd name="T40" fmla="*/ 293 w 743"/>
              <a:gd name="T41" fmla="*/ 665 h 742"/>
              <a:gd name="T42" fmla="*/ 413 w 743"/>
              <a:gd name="T43" fmla="*/ 672 h 742"/>
              <a:gd name="T44" fmla="*/ 524 w 743"/>
              <a:gd name="T45" fmla="*/ 634 h 742"/>
              <a:gd name="T46" fmla="*/ 616 w 743"/>
              <a:gd name="T47" fmla="*/ 552 h 742"/>
              <a:gd name="T48" fmla="*/ 492 w 743"/>
              <a:gd name="T49" fmla="*/ 478 h 742"/>
              <a:gd name="T50" fmla="*/ 444 w 743"/>
              <a:gd name="T51" fmla="*/ 526 h 742"/>
              <a:gd name="T52" fmla="*/ 397 w 743"/>
              <a:gd name="T53" fmla="*/ 597 h 742"/>
              <a:gd name="T54" fmla="*/ 324 w 743"/>
              <a:gd name="T55" fmla="*/ 536 h 742"/>
              <a:gd name="T56" fmla="*/ 242 w 743"/>
              <a:gd name="T57" fmla="*/ 495 h 742"/>
              <a:gd name="T58" fmla="*/ 331 w 743"/>
              <a:gd name="T59" fmla="*/ 469 h 742"/>
              <a:gd name="T60" fmla="*/ 386 w 743"/>
              <a:gd name="T61" fmla="*/ 476 h 742"/>
              <a:gd name="T62" fmla="*/ 415 w 743"/>
              <a:gd name="T63" fmla="*/ 462 h 742"/>
              <a:gd name="T64" fmla="*/ 419 w 743"/>
              <a:gd name="T65" fmla="*/ 427 h 742"/>
              <a:gd name="T66" fmla="*/ 333 w 743"/>
              <a:gd name="T67" fmla="*/ 382 h 742"/>
              <a:gd name="T68" fmla="*/ 85 w 743"/>
              <a:gd name="T69" fmla="*/ 272 h 742"/>
              <a:gd name="T70" fmla="*/ 293 w 743"/>
              <a:gd name="T71" fmla="*/ 77 h 742"/>
              <a:gd name="T72" fmla="*/ 189 w 743"/>
              <a:gd name="T73" fmla="*/ 128 h 742"/>
              <a:gd name="T74" fmla="*/ 118 w 743"/>
              <a:gd name="T75" fmla="*/ 206 h 742"/>
              <a:gd name="T76" fmla="*/ 280 w 743"/>
              <a:gd name="T77" fmla="*/ 235 h 742"/>
              <a:gd name="T78" fmla="*/ 333 w 743"/>
              <a:gd name="T79" fmla="*/ 206 h 742"/>
              <a:gd name="T80" fmla="*/ 397 w 743"/>
              <a:gd name="T81" fmla="*/ 146 h 742"/>
              <a:gd name="T82" fmla="*/ 443 w 743"/>
              <a:gd name="T83" fmla="*/ 212 h 742"/>
              <a:gd name="T84" fmla="*/ 442 w 743"/>
              <a:gd name="T85" fmla="*/ 288 h 742"/>
              <a:gd name="T86" fmla="*/ 378 w 743"/>
              <a:gd name="T87" fmla="*/ 266 h 742"/>
              <a:gd name="T88" fmla="*/ 349 w 743"/>
              <a:gd name="T89" fmla="*/ 272 h 742"/>
              <a:gd name="T90" fmla="*/ 334 w 743"/>
              <a:gd name="T91" fmla="*/ 295 h 742"/>
              <a:gd name="T92" fmla="*/ 337 w 743"/>
              <a:gd name="T93" fmla="*/ 305 h 742"/>
              <a:gd name="T94" fmla="*/ 477 w 743"/>
              <a:gd name="T95" fmla="*/ 366 h 742"/>
              <a:gd name="T96" fmla="*/ 676 w 743"/>
              <a:gd name="T97" fmla="*/ 371 h 742"/>
              <a:gd name="T98" fmla="*/ 654 w 743"/>
              <a:gd name="T99" fmla="*/ 254 h 742"/>
              <a:gd name="T100" fmla="*/ 587 w 743"/>
              <a:gd name="T101" fmla="*/ 155 h 742"/>
              <a:gd name="T102" fmla="*/ 490 w 743"/>
              <a:gd name="T103" fmla="*/ 90 h 742"/>
              <a:gd name="T104" fmla="*/ 372 w 743"/>
              <a:gd name="T105" fmla="*/ 67 h 742"/>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743"/>
              <a:gd name="T160" fmla="*/ 0 h 742"/>
              <a:gd name="T161" fmla="*/ 743 w 743"/>
              <a:gd name="T162" fmla="*/ 742 h 742"/>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743" h="742">
                <a:moveTo>
                  <a:pt x="371" y="0"/>
                </a:moveTo>
                <a:lnTo>
                  <a:pt x="422" y="4"/>
                </a:lnTo>
                <a:lnTo>
                  <a:pt x="470" y="12"/>
                </a:lnTo>
                <a:lnTo>
                  <a:pt x="516" y="27"/>
                </a:lnTo>
                <a:lnTo>
                  <a:pt x="558" y="47"/>
                </a:lnTo>
                <a:lnTo>
                  <a:pt x="598" y="74"/>
                </a:lnTo>
                <a:lnTo>
                  <a:pt x="635" y="107"/>
                </a:lnTo>
                <a:lnTo>
                  <a:pt x="668" y="145"/>
                </a:lnTo>
                <a:lnTo>
                  <a:pt x="695" y="185"/>
                </a:lnTo>
                <a:lnTo>
                  <a:pt x="716" y="227"/>
                </a:lnTo>
                <a:lnTo>
                  <a:pt x="731" y="273"/>
                </a:lnTo>
                <a:lnTo>
                  <a:pt x="740" y="321"/>
                </a:lnTo>
                <a:lnTo>
                  <a:pt x="743" y="371"/>
                </a:lnTo>
                <a:lnTo>
                  <a:pt x="741" y="422"/>
                </a:lnTo>
                <a:lnTo>
                  <a:pt x="731" y="469"/>
                </a:lnTo>
                <a:lnTo>
                  <a:pt x="717" y="514"/>
                </a:lnTo>
                <a:lnTo>
                  <a:pt x="696" y="556"/>
                </a:lnTo>
                <a:lnTo>
                  <a:pt x="670" y="596"/>
                </a:lnTo>
                <a:lnTo>
                  <a:pt x="638" y="632"/>
                </a:lnTo>
                <a:lnTo>
                  <a:pt x="599" y="666"/>
                </a:lnTo>
                <a:lnTo>
                  <a:pt x="558" y="693"/>
                </a:lnTo>
                <a:lnTo>
                  <a:pt x="514" y="715"/>
                </a:lnTo>
                <a:lnTo>
                  <a:pt x="469" y="731"/>
                </a:lnTo>
                <a:lnTo>
                  <a:pt x="422" y="739"/>
                </a:lnTo>
                <a:lnTo>
                  <a:pt x="371" y="742"/>
                </a:lnTo>
                <a:lnTo>
                  <a:pt x="322" y="739"/>
                </a:lnTo>
                <a:lnTo>
                  <a:pt x="275" y="731"/>
                </a:lnTo>
                <a:lnTo>
                  <a:pt x="230" y="715"/>
                </a:lnTo>
                <a:lnTo>
                  <a:pt x="188" y="694"/>
                </a:lnTo>
                <a:lnTo>
                  <a:pt x="148" y="666"/>
                </a:lnTo>
                <a:lnTo>
                  <a:pt x="111" y="633"/>
                </a:lnTo>
                <a:lnTo>
                  <a:pt x="77" y="596"/>
                </a:lnTo>
                <a:lnTo>
                  <a:pt x="50" y="556"/>
                </a:lnTo>
                <a:lnTo>
                  <a:pt x="27" y="512"/>
                </a:lnTo>
                <a:lnTo>
                  <a:pt x="12" y="468"/>
                </a:lnTo>
                <a:lnTo>
                  <a:pt x="4" y="421"/>
                </a:lnTo>
                <a:lnTo>
                  <a:pt x="0" y="371"/>
                </a:lnTo>
                <a:lnTo>
                  <a:pt x="4" y="322"/>
                </a:lnTo>
                <a:lnTo>
                  <a:pt x="12" y="274"/>
                </a:lnTo>
                <a:lnTo>
                  <a:pt x="27" y="229"/>
                </a:lnTo>
                <a:lnTo>
                  <a:pt x="50" y="186"/>
                </a:lnTo>
                <a:lnTo>
                  <a:pt x="77" y="146"/>
                </a:lnTo>
                <a:lnTo>
                  <a:pt x="111" y="107"/>
                </a:lnTo>
                <a:lnTo>
                  <a:pt x="147" y="74"/>
                </a:lnTo>
                <a:lnTo>
                  <a:pt x="187" y="47"/>
                </a:lnTo>
                <a:lnTo>
                  <a:pt x="229" y="27"/>
                </a:lnTo>
                <a:lnTo>
                  <a:pt x="274" y="12"/>
                </a:lnTo>
                <a:lnTo>
                  <a:pt x="322" y="4"/>
                </a:lnTo>
                <a:lnTo>
                  <a:pt x="371" y="0"/>
                </a:lnTo>
                <a:close/>
                <a:moveTo>
                  <a:pt x="85" y="272"/>
                </a:moveTo>
                <a:lnTo>
                  <a:pt x="76" y="303"/>
                </a:lnTo>
                <a:lnTo>
                  <a:pt x="70" y="337"/>
                </a:lnTo>
                <a:lnTo>
                  <a:pt x="67" y="371"/>
                </a:lnTo>
                <a:lnTo>
                  <a:pt x="70" y="411"/>
                </a:lnTo>
                <a:lnTo>
                  <a:pt x="78" y="450"/>
                </a:lnTo>
                <a:lnTo>
                  <a:pt x="90" y="487"/>
                </a:lnTo>
                <a:lnTo>
                  <a:pt x="107" y="522"/>
                </a:lnTo>
                <a:lnTo>
                  <a:pt x="131" y="555"/>
                </a:lnTo>
                <a:lnTo>
                  <a:pt x="158" y="585"/>
                </a:lnTo>
                <a:lnTo>
                  <a:pt x="188" y="612"/>
                </a:lnTo>
                <a:lnTo>
                  <a:pt x="221" y="634"/>
                </a:lnTo>
                <a:lnTo>
                  <a:pt x="256" y="652"/>
                </a:lnTo>
                <a:lnTo>
                  <a:pt x="293" y="665"/>
                </a:lnTo>
                <a:lnTo>
                  <a:pt x="331" y="672"/>
                </a:lnTo>
                <a:lnTo>
                  <a:pt x="372" y="674"/>
                </a:lnTo>
                <a:lnTo>
                  <a:pt x="413" y="672"/>
                </a:lnTo>
                <a:lnTo>
                  <a:pt x="452" y="665"/>
                </a:lnTo>
                <a:lnTo>
                  <a:pt x="489" y="652"/>
                </a:lnTo>
                <a:lnTo>
                  <a:pt x="524" y="634"/>
                </a:lnTo>
                <a:lnTo>
                  <a:pt x="557" y="612"/>
                </a:lnTo>
                <a:lnTo>
                  <a:pt x="588" y="584"/>
                </a:lnTo>
                <a:lnTo>
                  <a:pt x="616" y="552"/>
                </a:lnTo>
                <a:lnTo>
                  <a:pt x="640" y="519"/>
                </a:lnTo>
                <a:lnTo>
                  <a:pt x="499" y="456"/>
                </a:lnTo>
                <a:lnTo>
                  <a:pt x="492" y="478"/>
                </a:lnTo>
                <a:lnTo>
                  <a:pt x="480" y="498"/>
                </a:lnTo>
                <a:lnTo>
                  <a:pt x="464" y="515"/>
                </a:lnTo>
                <a:lnTo>
                  <a:pt x="444" y="526"/>
                </a:lnTo>
                <a:lnTo>
                  <a:pt x="422" y="536"/>
                </a:lnTo>
                <a:lnTo>
                  <a:pt x="397" y="539"/>
                </a:lnTo>
                <a:lnTo>
                  <a:pt x="397" y="597"/>
                </a:lnTo>
                <a:lnTo>
                  <a:pt x="355" y="597"/>
                </a:lnTo>
                <a:lnTo>
                  <a:pt x="355" y="539"/>
                </a:lnTo>
                <a:lnTo>
                  <a:pt x="324" y="536"/>
                </a:lnTo>
                <a:lnTo>
                  <a:pt x="295" y="526"/>
                </a:lnTo>
                <a:lnTo>
                  <a:pt x="267" y="512"/>
                </a:lnTo>
                <a:lnTo>
                  <a:pt x="242" y="495"/>
                </a:lnTo>
                <a:lnTo>
                  <a:pt x="294" y="443"/>
                </a:lnTo>
                <a:lnTo>
                  <a:pt x="313" y="458"/>
                </a:lnTo>
                <a:lnTo>
                  <a:pt x="331" y="469"/>
                </a:lnTo>
                <a:lnTo>
                  <a:pt x="352" y="475"/>
                </a:lnTo>
                <a:lnTo>
                  <a:pt x="376" y="477"/>
                </a:lnTo>
                <a:lnTo>
                  <a:pt x="386" y="476"/>
                </a:lnTo>
                <a:lnTo>
                  <a:pt x="398" y="474"/>
                </a:lnTo>
                <a:lnTo>
                  <a:pt x="408" y="469"/>
                </a:lnTo>
                <a:lnTo>
                  <a:pt x="415" y="462"/>
                </a:lnTo>
                <a:lnTo>
                  <a:pt x="419" y="452"/>
                </a:lnTo>
                <a:lnTo>
                  <a:pt x="422" y="440"/>
                </a:lnTo>
                <a:lnTo>
                  <a:pt x="419" y="427"/>
                </a:lnTo>
                <a:lnTo>
                  <a:pt x="412" y="417"/>
                </a:lnTo>
                <a:lnTo>
                  <a:pt x="377" y="402"/>
                </a:lnTo>
                <a:lnTo>
                  <a:pt x="333" y="382"/>
                </a:lnTo>
                <a:lnTo>
                  <a:pt x="302" y="369"/>
                </a:lnTo>
                <a:lnTo>
                  <a:pt x="274" y="356"/>
                </a:lnTo>
                <a:lnTo>
                  <a:pt x="85" y="272"/>
                </a:lnTo>
                <a:close/>
                <a:moveTo>
                  <a:pt x="372" y="67"/>
                </a:moveTo>
                <a:lnTo>
                  <a:pt x="331" y="70"/>
                </a:lnTo>
                <a:lnTo>
                  <a:pt x="293" y="77"/>
                </a:lnTo>
                <a:lnTo>
                  <a:pt x="256" y="90"/>
                </a:lnTo>
                <a:lnTo>
                  <a:pt x="221" y="106"/>
                </a:lnTo>
                <a:lnTo>
                  <a:pt x="189" y="128"/>
                </a:lnTo>
                <a:lnTo>
                  <a:pt x="159" y="155"/>
                </a:lnTo>
                <a:lnTo>
                  <a:pt x="137" y="180"/>
                </a:lnTo>
                <a:lnTo>
                  <a:pt x="118" y="206"/>
                </a:lnTo>
                <a:lnTo>
                  <a:pt x="260" y="269"/>
                </a:lnTo>
                <a:lnTo>
                  <a:pt x="268" y="251"/>
                </a:lnTo>
                <a:lnTo>
                  <a:pt x="280" y="235"/>
                </a:lnTo>
                <a:lnTo>
                  <a:pt x="295" y="222"/>
                </a:lnTo>
                <a:lnTo>
                  <a:pt x="313" y="213"/>
                </a:lnTo>
                <a:lnTo>
                  <a:pt x="333" y="206"/>
                </a:lnTo>
                <a:lnTo>
                  <a:pt x="355" y="204"/>
                </a:lnTo>
                <a:lnTo>
                  <a:pt x="355" y="146"/>
                </a:lnTo>
                <a:lnTo>
                  <a:pt x="397" y="146"/>
                </a:lnTo>
                <a:lnTo>
                  <a:pt x="397" y="204"/>
                </a:lnTo>
                <a:lnTo>
                  <a:pt x="419" y="206"/>
                </a:lnTo>
                <a:lnTo>
                  <a:pt x="443" y="212"/>
                </a:lnTo>
                <a:lnTo>
                  <a:pt x="467" y="222"/>
                </a:lnTo>
                <a:lnTo>
                  <a:pt x="491" y="238"/>
                </a:lnTo>
                <a:lnTo>
                  <a:pt x="442" y="288"/>
                </a:lnTo>
                <a:lnTo>
                  <a:pt x="423" y="276"/>
                </a:lnTo>
                <a:lnTo>
                  <a:pt x="402" y="268"/>
                </a:lnTo>
                <a:lnTo>
                  <a:pt x="378" y="266"/>
                </a:lnTo>
                <a:lnTo>
                  <a:pt x="369" y="266"/>
                </a:lnTo>
                <a:lnTo>
                  <a:pt x="358" y="268"/>
                </a:lnTo>
                <a:lnTo>
                  <a:pt x="349" y="272"/>
                </a:lnTo>
                <a:lnTo>
                  <a:pt x="342" y="278"/>
                </a:lnTo>
                <a:lnTo>
                  <a:pt x="336" y="285"/>
                </a:lnTo>
                <a:lnTo>
                  <a:pt x="334" y="295"/>
                </a:lnTo>
                <a:lnTo>
                  <a:pt x="334" y="299"/>
                </a:lnTo>
                <a:lnTo>
                  <a:pt x="335" y="301"/>
                </a:lnTo>
                <a:lnTo>
                  <a:pt x="337" y="305"/>
                </a:lnTo>
                <a:lnTo>
                  <a:pt x="385" y="326"/>
                </a:lnTo>
                <a:lnTo>
                  <a:pt x="417" y="340"/>
                </a:lnTo>
                <a:lnTo>
                  <a:pt x="477" y="366"/>
                </a:lnTo>
                <a:lnTo>
                  <a:pt x="667" y="451"/>
                </a:lnTo>
                <a:lnTo>
                  <a:pt x="674" y="413"/>
                </a:lnTo>
                <a:lnTo>
                  <a:pt x="676" y="371"/>
                </a:lnTo>
                <a:lnTo>
                  <a:pt x="674" y="330"/>
                </a:lnTo>
                <a:lnTo>
                  <a:pt x="667" y="290"/>
                </a:lnTo>
                <a:lnTo>
                  <a:pt x="654" y="254"/>
                </a:lnTo>
                <a:lnTo>
                  <a:pt x="636" y="219"/>
                </a:lnTo>
                <a:lnTo>
                  <a:pt x="614" y="186"/>
                </a:lnTo>
                <a:lnTo>
                  <a:pt x="587" y="155"/>
                </a:lnTo>
                <a:lnTo>
                  <a:pt x="557" y="128"/>
                </a:lnTo>
                <a:lnTo>
                  <a:pt x="524" y="106"/>
                </a:lnTo>
                <a:lnTo>
                  <a:pt x="490" y="90"/>
                </a:lnTo>
                <a:lnTo>
                  <a:pt x="452" y="77"/>
                </a:lnTo>
                <a:lnTo>
                  <a:pt x="413" y="70"/>
                </a:lnTo>
                <a:lnTo>
                  <a:pt x="372" y="67"/>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grpSp>
    <xdr:clientData/>
  </xdr:twoCellAnchor>
  <xdr:twoCellAnchor editAs="oneCell">
    <xdr:from>
      <xdr:col>5</xdr:col>
      <xdr:colOff>514117</xdr:colOff>
      <xdr:row>0</xdr:row>
      <xdr:rowOff>122470</xdr:rowOff>
    </xdr:from>
    <xdr:to>
      <xdr:col>7</xdr:col>
      <xdr:colOff>247655</xdr:colOff>
      <xdr:row>4</xdr:row>
      <xdr:rowOff>2953</xdr:rowOff>
    </xdr:to>
    <xdr:pic>
      <xdr:nvPicPr>
        <xdr:cNvPr id="25" name="Picture 24" descr="D:\Documents\My Dropbox\Working folder\WASHCost\2011\Embedding and training\IRC logo square.emf"/>
        <xdr:cNvPicPr>
          <a:picLocks noChangeAspect="1" noChangeArrowheads="1"/>
        </xdr:cNvPicPr>
      </xdr:nvPicPr>
      <xdr:blipFill>
        <a:blip xmlns:r="http://schemas.openxmlformats.org/officeDocument/2006/relationships" r:embed="rId2" cstate="print"/>
        <a:srcRect/>
        <a:stretch>
          <a:fillRect/>
        </a:stretch>
      </xdr:blipFill>
      <xdr:spPr bwMode="auto">
        <a:xfrm>
          <a:off x="2104792" y="122470"/>
          <a:ext cx="1067038" cy="71868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85724</xdr:colOff>
      <xdr:row>0</xdr:row>
      <xdr:rowOff>95250</xdr:rowOff>
    </xdr:from>
    <xdr:to>
      <xdr:col>14</xdr:col>
      <xdr:colOff>19050</xdr:colOff>
      <xdr:row>9</xdr:row>
      <xdr:rowOff>123825</xdr:rowOff>
    </xdr:to>
    <xdr:sp macro="" textlink="">
      <xdr:nvSpPr>
        <xdr:cNvPr id="2" name="TextBox 1"/>
        <xdr:cNvSpPr txBox="1"/>
      </xdr:nvSpPr>
      <xdr:spPr>
        <a:xfrm>
          <a:off x="85724" y="95250"/>
          <a:ext cx="11820526" cy="1743075"/>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A reference</a:t>
          </a:r>
          <a:r>
            <a:rPr lang="en-US" sz="1100" b="1" baseline="0"/>
            <a:t> worksheet for currency conversion:  </a:t>
          </a:r>
        </a:p>
        <a:p>
          <a:r>
            <a:rPr lang="en-US" sz="1100" b="0" baseline="0"/>
            <a:t>The majority of data collected by WASHCost concerns the historical expenditure by governments or households on Water and Sanitation infastructure over a number of years. It is important that this expenditure from previous years is brought to common "current" value (WASHCost countries are currently bringing costs to 2009 prices) which will enable this data to be compared within a country. Costs have been brought to their current value using country specific inflator "multiplier" provided by the World Bank, for example:  An investment of 2000 CFA Francs in Burkina Faso during 2001 can be brought to its equivalent 2009 value by mulitplying by cell </a:t>
          </a:r>
          <a:r>
            <a:rPr lang="en-US" sz="1100" b="1" i="1" baseline="0"/>
            <a:t>AT22 </a:t>
          </a:r>
          <a:r>
            <a:rPr lang="en-US" sz="1100" b="0" i="0" baseline="0"/>
            <a:t>(therefore 2000 * 1.26) to give a "current" investment value of  2520 CFA Francs.  </a:t>
          </a:r>
        </a:p>
        <a:p>
          <a:endParaRPr lang="en-US" sz="1100" b="0" i="0" baseline="0"/>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latin typeface="+mn-lt"/>
              <a:ea typeface="+mn-ea"/>
              <a:cs typeface="+mn-cs"/>
            </a:rPr>
            <a:t>This table is referenced in formulas in the "Cost Data Input Sheet " in a way that allows current cost calculation to be done automatically for each country. If you want to add other currencies, rows need to be added  - and lookup formulas reset.  </a:t>
          </a:r>
          <a:r>
            <a:rPr lang="en-US" sz="1100" b="0" i="0" baseline="0"/>
            <a:t>Once all country costs have been brought to their courrent value they are then automatically converted into US $, using the exchange rate figures found from Row 83 downwards.</a:t>
          </a:r>
        </a:p>
      </xdr:txBody>
    </xdr:sp>
    <xdr:clientData/>
  </xdr:twoCellAnchor>
  <xdr:twoCellAnchor>
    <xdr:from>
      <xdr:col>4</xdr:col>
      <xdr:colOff>523874</xdr:colOff>
      <xdr:row>11</xdr:row>
      <xdr:rowOff>19050</xdr:rowOff>
    </xdr:from>
    <xdr:to>
      <xdr:col>18</xdr:col>
      <xdr:colOff>352425</xdr:colOff>
      <xdr:row>14</xdr:row>
      <xdr:rowOff>152400</xdr:rowOff>
    </xdr:to>
    <xdr:sp macro="" textlink="">
      <xdr:nvSpPr>
        <xdr:cNvPr id="3" name="TextBox 2"/>
        <xdr:cNvSpPr txBox="1"/>
      </xdr:nvSpPr>
      <xdr:spPr>
        <a:xfrm>
          <a:off x="5229224" y="2114550"/>
          <a:ext cx="9448801" cy="70485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100"/>
            <a:t>The</a:t>
          </a:r>
          <a:r>
            <a:rPr lang="en-US" sz="1100" baseline="0"/>
            <a:t> figures above can be used for reference to the row where the correct inflator data is found for each country. This is important for the formula in column AB on the Cost Data input Worksheet: =[[Cost ]]*HLOOKUP([Year of Investment],'Currency Conversions'!$A$17:$BE$55,</a:t>
          </a:r>
          <a:r>
            <a:rPr lang="en-US" sz="1100" b="1" baseline="0">
              <a:solidFill>
                <a:srgbClr val="FF0000"/>
              </a:solidFill>
            </a:rPr>
            <a:t>7</a:t>
          </a:r>
          <a:r>
            <a:rPr lang="en-US" sz="1100" baseline="0"/>
            <a:t>,FALSE)  whcih finds the correct row of inforation for each country. The highlighted </a:t>
          </a:r>
          <a:r>
            <a:rPr lang="en-US" sz="1100" b="1" baseline="0">
              <a:solidFill>
                <a:srgbClr val="FF0000"/>
              </a:solidFill>
            </a:rPr>
            <a:t>7 </a:t>
          </a:r>
          <a:r>
            <a:rPr lang="en-US" sz="1100" b="0" baseline="0">
              <a:solidFill>
                <a:sysClr val="windowText" lastClr="000000"/>
              </a:solidFill>
            </a:rPr>
            <a:t>shows that the formula is set for Burkina Faso, only amend  this number  to set the formula for a different country.</a:t>
          </a:r>
          <a:endParaRPr lang="en-US" sz="1100" b="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27214</xdr:colOff>
      <xdr:row>129</xdr:row>
      <xdr:rowOff>21166</xdr:rowOff>
    </xdr:from>
    <xdr:to>
      <xdr:col>0</xdr:col>
      <xdr:colOff>3265714</xdr:colOff>
      <xdr:row>130</xdr:row>
      <xdr:rowOff>88445</xdr:rowOff>
    </xdr:to>
    <xdr:sp macro="" textlink="">
      <xdr:nvSpPr>
        <xdr:cNvPr id="7" name="TextBox 6"/>
        <xdr:cNvSpPr txBox="1"/>
      </xdr:nvSpPr>
      <xdr:spPr>
        <a:xfrm>
          <a:off x="27214" y="2307166"/>
          <a:ext cx="3238500" cy="257779"/>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wrap="square" rtlCol="0" anchor="t"/>
        <a:lstStyle/>
        <a:p>
          <a:r>
            <a:rPr lang="en-US" sz="1100" b="1"/>
            <a:t>Direct Support Costs by District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20620/Dropbox/WASHCost%20Julia%20e%20Arjen/Base%20de%20dados%20Contractos%20fontes%20disperses/2011%20Analises%20Contractos%20v4a_Analises_PEC%20vers&#227;o%2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urr/Dropbox/201104%20Data%20analysis%20meeting/Mozambique/Completed%20Data/20110615%20Analysis%20per%20service%20level%20V3%20water%20with%20service%20level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burr/AppData/Roaming/Microsoft/Excel/For%20Water%20BN/For%20Water%20BN/Ghana/Ghana%20Common%20Framework%20-%20Internat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Bureau/richard/21032011BASECOMMUNE%20(Enregistr&#233;%20automatiquement)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My%20Dropbox/201104%20Data%20analysis%20meeting/Analysis%20Template/20110314%20Global%20Data%20File%20V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1082011%20Mozambique%20Template%20Sanita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urr/Dropbox/Databases%20shared%20Catarina%20-%20Peter/Data%20Sets%20Cleaned%20and%20for%20Sharing/31082011%20Mozambique%20Template%20Sanita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My%20Dropbox/201104%20Data%20analysis%20meeting/Analysis%20Template/Clean%20Templates/20110421%20Global%20Data%20File%20V6.2%20Clean_Sanitat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onseca/AppData/Local/Microsoft/Windows/Temporary%20Internet%20Files/Content.Outlook/VYUEMGOJ/2011%20Analises%20Contractos%20v2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urr/Dropbox/201104%20Data%20analysis%20meeting/Ghana/Completed%20Data/20110503%20Analysis%20per%20service%20level%20(input%20sheet)%20V6%20for%20global%20analysi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urr/Dropbox/201104%20Data%20analysis%20meeting/Ghana/Completed%20Data/30082011%20Analysis%20per%20service%20level%20(input%20sheet)%20BDA%20V5.1-GH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Validationlists"/>
      <sheetName val="Contract"/>
      <sheetName val="Custo por provincia"/>
      <sheetName val="Custo por distrito"/>
      <sheetName val="Custo absoluto"/>
      <sheetName val="Custo absoluto no tempo"/>
      <sheetName val="Company list"/>
      <sheetName val="Previsao 2012 a 2016"/>
      <sheetName val="Anexos"/>
    </sheetNames>
    <sheetDataSet>
      <sheetData sheetId="0"/>
      <sheetData sheetId="1">
        <row r="2">
          <cell r="G2">
            <v>1998</v>
          </cell>
        </row>
        <row r="3">
          <cell r="G3">
            <v>1999</v>
          </cell>
        </row>
        <row r="4">
          <cell r="G4">
            <v>2000</v>
          </cell>
        </row>
        <row r="5">
          <cell r="G5">
            <v>2001</v>
          </cell>
        </row>
        <row r="6">
          <cell r="G6">
            <v>2002</v>
          </cell>
        </row>
        <row r="7">
          <cell r="G7">
            <v>2003</v>
          </cell>
        </row>
        <row r="8">
          <cell r="G8">
            <v>2004</v>
          </cell>
        </row>
        <row r="9">
          <cell r="G9">
            <v>2005</v>
          </cell>
        </row>
        <row r="10">
          <cell r="G10">
            <v>2006</v>
          </cell>
        </row>
        <row r="11">
          <cell r="G11">
            <v>2007</v>
          </cell>
        </row>
        <row r="12">
          <cell r="G12">
            <v>2008</v>
          </cell>
        </row>
        <row r="13">
          <cell r="G13">
            <v>2009</v>
          </cell>
        </row>
        <row r="14">
          <cell r="G14">
            <v>2010</v>
          </cell>
        </row>
        <row r="15">
          <cell r="G15">
            <v>2011</v>
          </cell>
        </row>
        <row r="16">
          <cell r="G16">
            <v>2012</v>
          </cell>
        </row>
        <row r="17">
          <cell r="G17">
            <v>2013</v>
          </cell>
        </row>
        <row r="18">
          <cell r="G18">
            <v>2014</v>
          </cell>
        </row>
      </sheetData>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Water Service levels"/>
      <sheetName val="Sheet2"/>
      <sheetName val="Water Overview"/>
      <sheetName val="Categories"/>
      <sheetName val="Formulas"/>
      <sheetName val="Sheet1"/>
    </sheetNames>
    <sheetDataSet>
      <sheetData sheetId="0"/>
      <sheetData sheetId="1"/>
      <sheetData sheetId="2"/>
      <sheetData sheetId="3">
        <row r="27">
          <cell r="L27" t="str">
            <v>Acceptable</v>
          </cell>
          <cell r="M27" t="str">
            <v>No testing</v>
          </cell>
          <cell r="N27" t="str">
            <v>Acceptable</v>
          </cell>
          <cell r="O27" t="str">
            <v>Available</v>
          </cell>
        </row>
        <row r="28">
          <cell r="L28" t="str">
            <v>Not acceptable</v>
          </cell>
          <cell r="M28" t="str">
            <v>One-off testing</v>
          </cell>
          <cell r="N28" t="str">
            <v>Not Acceptable</v>
          </cell>
          <cell r="O28" t="str">
            <v>Not available</v>
          </cell>
        </row>
        <row r="29">
          <cell r="M29" t="str">
            <v>Recurrent testing</v>
          </cell>
        </row>
      </sheetData>
      <sheetData sheetId="4"/>
      <sheetData sheetId="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
      <sheetName val="Dictionary - 1"/>
      <sheetName val="Dictionary - 2"/>
      <sheetName val="Preliminary Analysis - HH Grush"/>
      <sheetName val="Sheet1"/>
      <sheetName val="3-Indicators and formulas"/>
      <sheetName val="4-Formulas"/>
      <sheetName val="Compilation HH GHA Index"/>
      <sheetName val="Compilation HH GHA"/>
      <sheetName val="Sheet3"/>
      <sheetName val="HH SURVEY PS-Overall BAK n Ketu"/>
      <sheetName val="HH SURVEY-SMALL TOWN WATER SYST"/>
      <sheetName val="PS Community Analysis Sheet "/>
      <sheetName val="PS Communities Graph"/>
      <sheetName val="PS District Analysis Sheet"/>
      <sheetName val="PS District Graphs"/>
      <sheetName val="STWS Comm Analysis Sheet "/>
      <sheetName val="STWS Comm Graphs"/>
      <sheetName val="STWS District Analysis Sheet"/>
      <sheetName val="STWS District Graphs"/>
      <sheetName val="LHH SURVEY SMALL TOWN BAK Ash"/>
      <sheetName val="WATSAN INT-BAK&amp;EGD&amp;KS"/>
      <sheetName val="WSDB"/>
      <sheetName val="Area Mechanic"/>
      <sheetName val="Sources of Information"/>
      <sheetName val="Distance to Water Source"/>
      <sheetName val="Reliability @ Comm level"/>
      <sheetName val="summary reliability @ com level"/>
      <sheetName val="Reliability at Small Town Level"/>
      <sheetName val="Distance to Water source_STWS"/>
      <sheetName val="Sheet2"/>
    </sheetNames>
    <sheetDataSet>
      <sheetData sheetId="0"/>
      <sheetData sheetId="1"/>
      <sheetData sheetId="2"/>
      <sheetData sheetId="3"/>
      <sheetData sheetId="4"/>
      <sheetData sheetId="5"/>
      <sheetData sheetId="6"/>
      <sheetData sheetId="7"/>
      <sheetData sheetId="8">
        <row r="4">
          <cell r="B4" t="str">
            <v>CGH1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Abono</v>
          </cell>
          <cell r="B2" t="str">
            <v>AS</v>
          </cell>
          <cell r="C2">
            <v>1467</v>
          </cell>
          <cell r="D2">
            <v>1</v>
          </cell>
          <cell r="E2">
            <v>1467</v>
          </cell>
          <cell r="F2">
            <v>1</v>
          </cell>
          <cell r="G2">
            <v>1467</v>
          </cell>
        </row>
        <row r="3">
          <cell r="A3" t="str">
            <v>Adwafo</v>
          </cell>
          <cell r="B3" t="str">
            <v>AS</v>
          </cell>
          <cell r="C3">
            <v>983</v>
          </cell>
          <cell r="D3">
            <v>7</v>
          </cell>
          <cell r="E3">
            <v>140.42857142857142</v>
          </cell>
          <cell r="F3">
            <v>7</v>
          </cell>
          <cell r="G3">
            <v>140.42857142857142</v>
          </cell>
        </row>
        <row r="4">
          <cell r="A4" t="str">
            <v>Behenase</v>
          </cell>
          <cell r="B4" t="str">
            <v>AS</v>
          </cell>
          <cell r="C4">
            <v>433</v>
          </cell>
          <cell r="D4">
            <v>2</v>
          </cell>
          <cell r="E4">
            <v>216.5</v>
          </cell>
          <cell r="F4">
            <v>2</v>
          </cell>
          <cell r="G4">
            <v>216.5</v>
          </cell>
        </row>
        <row r="5">
          <cell r="A5" t="str">
            <v>Dedesua</v>
          </cell>
          <cell r="B5" t="str">
            <v>AS</v>
          </cell>
          <cell r="C5">
            <v>1189</v>
          </cell>
          <cell r="D5">
            <v>4</v>
          </cell>
          <cell r="E5">
            <v>297.25</v>
          </cell>
          <cell r="F5">
            <v>4</v>
          </cell>
          <cell r="G5">
            <v>297.25</v>
          </cell>
        </row>
        <row r="6">
          <cell r="A6" t="str">
            <v>Edwenase</v>
          </cell>
          <cell r="B6" t="str">
            <v>AS</v>
          </cell>
          <cell r="C6">
            <v>442</v>
          </cell>
          <cell r="D6">
            <v>3</v>
          </cell>
          <cell r="E6">
            <v>147.33333333333334</v>
          </cell>
          <cell r="F6">
            <v>2</v>
          </cell>
          <cell r="G6">
            <v>221</v>
          </cell>
        </row>
        <row r="7">
          <cell r="A7" t="str">
            <v>Nkwanta</v>
          </cell>
          <cell r="B7" t="str">
            <v>AS</v>
          </cell>
          <cell r="C7">
            <v>1050</v>
          </cell>
          <cell r="D7">
            <v>2</v>
          </cell>
          <cell r="E7">
            <v>525</v>
          </cell>
          <cell r="F7">
            <v>2</v>
          </cell>
          <cell r="G7">
            <v>525</v>
          </cell>
        </row>
        <row r="8">
          <cell r="A8" t="str">
            <v>Old Kokobriko</v>
          </cell>
          <cell r="B8" t="str">
            <v>AS</v>
          </cell>
          <cell r="C8">
            <v>694</v>
          </cell>
          <cell r="D8">
            <v>2</v>
          </cell>
          <cell r="E8">
            <v>347</v>
          </cell>
          <cell r="F8">
            <v>1</v>
          </cell>
          <cell r="G8">
            <v>694</v>
          </cell>
        </row>
        <row r="9">
          <cell r="A9" t="str">
            <v>Pease</v>
          </cell>
          <cell r="B9" t="str">
            <v>AS</v>
          </cell>
          <cell r="C9">
            <v>2611</v>
          </cell>
          <cell r="D9">
            <v>4</v>
          </cell>
          <cell r="E9">
            <v>652.75</v>
          </cell>
          <cell r="F9">
            <v>2</v>
          </cell>
          <cell r="G9">
            <v>1305.5</v>
          </cell>
        </row>
        <row r="10">
          <cell r="A10" t="str">
            <v>Petriensa</v>
          </cell>
          <cell r="B10" t="str">
            <v>AS</v>
          </cell>
          <cell r="C10">
            <v>356</v>
          </cell>
          <cell r="D10">
            <v>4</v>
          </cell>
          <cell r="E10">
            <v>89</v>
          </cell>
          <cell r="F10">
            <v>4</v>
          </cell>
          <cell r="G10">
            <v>89</v>
          </cell>
        </row>
        <row r="11">
          <cell r="A11" t="str">
            <v>Yaase</v>
          </cell>
          <cell r="B11" t="str">
            <v>AS</v>
          </cell>
          <cell r="C11">
            <v>897</v>
          </cell>
          <cell r="D11">
            <v>4</v>
          </cell>
          <cell r="E11">
            <v>224.25</v>
          </cell>
          <cell r="F11">
            <v>3</v>
          </cell>
          <cell r="G11">
            <v>299</v>
          </cell>
        </row>
        <row r="12">
          <cell r="A12" t="str">
            <v>Adamupe</v>
          </cell>
          <cell r="B12" t="str">
            <v>NR</v>
          </cell>
          <cell r="C12">
            <v>530</v>
          </cell>
          <cell r="D12">
            <v>5</v>
          </cell>
          <cell r="E12">
            <v>106</v>
          </cell>
          <cell r="F12">
            <v>5</v>
          </cell>
          <cell r="G12">
            <v>106</v>
          </cell>
        </row>
        <row r="13">
          <cell r="A13" t="str">
            <v>Bunjai</v>
          </cell>
          <cell r="B13" t="str">
            <v>NR</v>
          </cell>
          <cell r="C13">
            <v>1004</v>
          </cell>
          <cell r="D13">
            <v>1</v>
          </cell>
          <cell r="E13">
            <v>1004</v>
          </cell>
          <cell r="F13">
            <v>1</v>
          </cell>
          <cell r="G13">
            <v>1004</v>
          </cell>
        </row>
        <row r="14">
          <cell r="A14" t="str">
            <v>Grushie Zongo</v>
          </cell>
          <cell r="B14" t="str">
            <v>NR</v>
          </cell>
          <cell r="C14">
            <v>410</v>
          </cell>
          <cell r="D14">
            <v>4</v>
          </cell>
          <cell r="E14">
            <v>102.5</v>
          </cell>
          <cell r="F14">
            <v>1</v>
          </cell>
          <cell r="G14">
            <v>410</v>
          </cell>
        </row>
        <row r="15">
          <cell r="A15" t="str">
            <v>Jamkpariba</v>
          </cell>
          <cell r="B15" t="str">
            <v>NR</v>
          </cell>
          <cell r="C15">
            <v>382</v>
          </cell>
          <cell r="D15">
            <v>1</v>
          </cell>
          <cell r="E15">
            <v>382</v>
          </cell>
          <cell r="F15">
            <v>0</v>
          </cell>
          <cell r="G15">
            <v>0</v>
          </cell>
        </row>
        <row r="16">
          <cell r="A16" t="str">
            <v>Jillo Yipalla</v>
          </cell>
          <cell r="B16" t="str">
            <v>NR</v>
          </cell>
          <cell r="C16">
            <v>498</v>
          </cell>
          <cell r="D16">
            <v>3</v>
          </cell>
          <cell r="E16">
            <v>166</v>
          </cell>
          <cell r="F16">
            <v>1</v>
          </cell>
          <cell r="G16">
            <v>498</v>
          </cell>
        </row>
        <row r="17">
          <cell r="A17" t="str">
            <v>Kafaba No 2</v>
          </cell>
          <cell r="B17" t="str">
            <v>NR</v>
          </cell>
          <cell r="C17">
            <v>1812</v>
          </cell>
          <cell r="D17">
            <v>1</v>
          </cell>
          <cell r="E17">
            <v>1812</v>
          </cell>
          <cell r="F17">
            <v>1</v>
          </cell>
          <cell r="G17">
            <v>1812</v>
          </cell>
        </row>
        <row r="18">
          <cell r="A18" t="str">
            <v>Kakoshie Gonja</v>
          </cell>
          <cell r="B18" t="str">
            <v>NR</v>
          </cell>
          <cell r="C18">
            <v>657</v>
          </cell>
          <cell r="D18">
            <v>3</v>
          </cell>
          <cell r="E18">
            <v>219</v>
          </cell>
          <cell r="F18">
            <v>2</v>
          </cell>
          <cell r="G18">
            <v>328.5</v>
          </cell>
        </row>
        <row r="19">
          <cell r="A19" t="str">
            <v>Kito</v>
          </cell>
          <cell r="B19" t="str">
            <v>NR</v>
          </cell>
          <cell r="C19">
            <v>238</v>
          </cell>
          <cell r="D19">
            <v>1</v>
          </cell>
          <cell r="E19">
            <v>238</v>
          </cell>
          <cell r="F19">
            <v>1</v>
          </cell>
          <cell r="G19">
            <v>238</v>
          </cell>
        </row>
        <row r="20">
          <cell r="A20" t="str">
            <v>Kpalbe</v>
          </cell>
          <cell r="B20" t="str">
            <v>NR</v>
          </cell>
          <cell r="C20">
            <v>2430</v>
          </cell>
          <cell r="D20">
            <v>3</v>
          </cell>
          <cell r="E20">
            <v>810</v>
          </cell>
          <cell r="F20">
            <v>3</v>
          </cell>
          <cell r="G20">
            <v>810</v>
          </cell>
        </row>
        <row r="21">
          <cell r="A21" t="str">
            <v>Kpembe</v>
          </cell>
          <cell r="B21" t="str">
            <v>NR</v>
          </cell>
          <cell r="C21">
            <v>2184</v>
          </cell>
          <cell r="D21">
            <v>5</v>
          </cell>
          <cell r="E21">
            <v>436.8</v>
          </cell>
          <cell r="F21">
            <v>4</v>
          </cell>
          <cell r="G21">
            <v>546</v>
          </cell>
        </row>
        <row r="22">
          <cell r="A22" t="str">
            <v>Kpolo</v>
          </cell>
          <cell r="B22" t="str">
            <v>NR</v>
          </cell>
          <cell r="C22">
            <v>338</v>
          </cell>
          <cell r="D22">
            <v>1</v>
          </cell>
          <cell r="E22">
            <v>338</v>
          </cell>
          <cell r="F22">
            <v>1</v>
          </cell>
          <cell r="G22">
            <v>338</v>
          </cell>
        </row>
        <row r="23">
          <cell r="A23" t="str">
            <v>Lafamado</v>
          </cell>
          <cell r="B23" t="str">
            <v>NR</v>
          </cell>
          <cell r="C23">
            <v>25</v>
          </cell>
          <cell r="D23">
            <v>1</v>
          </cell>
          <cell r="E23">
            <v>25</v>
          </cell>
          <cell r="F23">
            <v>1</v>
          </cell>
          <cell r="G23">
            <v>25</v>
          </cell>
        </row>
        <row r="24">
          <cell r="A24" t="str">
            <v>Mireche</v>
          </cell>
          <cell r="B24" t="str">
            <v>NR</v>
          </cell>
          <cell r="C24">
            <v>599</v>
          </cell>
          <cell r="D24">
            <v>1</v>
          </cell>
          <cell r="E24">
            <v>599</v>
          </cell>
          <cell r="F24">
            <v>0</v>
          </cell>
          <cell r="G24">
            <v>0</v>
          </cell>
        </row>
        <row r="25">
          <cell r="A25" t="str">
            <v>New Makango</v>
          </cell>
          <cell r="B25" t="str">
            <v>NR</v>
          </cell>
          <cell r="C25">
            <v>443</v>
          </cell>
          <cell r="D25">
            <v>1</v>
          </cell>
          <cell r="E25">
            <v>443</v>
          </cell>
          <cell r="F25">
            <v>1</v>
          </cell>
          <cell r="G25">
            <v>443</v>
          </cell>
        </row>
        <row r="26">
          <cell r="A26" t="str">
            <v>Nikata</v>
          </cell>
          <cell r="B26" t="str">
            <v>NR</v>
          </cell>
          <cell r="C26">
            <v>360</v>
          </cell>
          <cell r="D26">
            <v>1</v>
          </cell>
          <cell r="E26">
            <v>360</v>
          </cell>
          <cell r="F26">
            <v>1</v>
          </cell>
          <cell r="G26">
            <v>360</v>
          </cell>
        </row>
        <row r="27">
          <cell r="A27" t="str">
            <v>Akpokploe</v>
          </cell>
          <cell r="B27" t="str">
            <v>VR</v>
          </cell>
          <cell r="C27">
            <v>2489</v>
          </cell>
          <cell r="D27">
            <v>5</v>
          </cell>
          <cell r="E27">
            <v>497.8</v>
          </cell>
          <cell r="F27">
            <v>2</v>
          </cell>
          <cell r="G27">
            <v>1244.5</v>
          </cell>
        </row>
        <row r="28">
          <cell r="A28" t="str">
            <v>Amedzikope</v>
          </cell>
          <cell r="B28" t="str">
            <v>VR</v>
          </cell>
          <cell r="C28">
            <v>136</v>
          </cell>
          <cell r="D28">
            <v>3</v>
          </cell>
          <cell r="E28">
            <v>45.333333333333336</v>
          </cell>
          <cell r="F28">
            <v>3</v>
          </cell>
          <cell r="G28">
            <v>45.333333333333336</v>
          </cell>
        </row>
        <row r="29">
          <cell r="A29" t="str">
            <v>Detokope</v>
          </cell>
          <cell r="B29" t="str">
            <v>VR</v>
          </cell>
          <cell r="C29">
            <v>707</v>
          </cell>
          <cell r="D29">
            <v>3</v>
          </cell>
          <cell r="E29">
            <v>235.66666666666666</v>
          </cell>
          <cell r="F29">
            <v>1</v>
          </cell>
          <cell r="G29">
            <v>707</v>
          </cell>
        </row>
        <row r="30">
          <cell r="A30" t="str">
            <v>Dodorkope</v>
          </cell>
          <cell r="B30" t="str">
            <v>VR</v>
          </cell>
          <cell r="C30">
            <v>1240</v>
          </cell>
          <cell r="D30">
            <v>4</v>
          </cell>
          <cell r="E30">
            <v>310</v>
          </cell>
          <cell r="F30">
            <v>2</v>
          </cell>
          <cell r="G30">
            <v>620</v>
          </cell>
        </row>
        <row r="31">
          <cell r="A31" t="str">
            <v>Kpoglu</v>
          </cell>
          <cell r="B31" t="str">
            <v>VR</v>
          </cell>
          <cell r="C31">
            <v>334</v>
          </cell>
          <cell r="D31">
            <v>4</v>
          </cell>
          <cell r="E31">
            <v>83.5</v>
          </cell>
          <cell r="F31">
            <v>4</v>
          </cell>
          <cell r="G31">
            <v>83.5</v>
          </cell>
        </row>
        <row r="32">
          <cell r="A32" t="str">
            <v>Ziome</v>
          </cell>
          <cell r="B32" t="str">
            <v>VR</v>
          </cell>
          <cell r="C32">
            <v>551</v>
          </cell>
          <cell r="D32">
            <v>4</v>
          </cell>
          <cell r="E32">
            <v>137.75</v>
          </cell>
          <cell r="F32">
            <v>1</v>
          </cell>
          <cell r="G32">
            <v>551</v>
          </cell>
        </row>
      </sheetData>
      <sheetData sheetId="28"/>
      <sheetData sheetId="29"/>
      <sheetData sheetId="3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VERTURE"/>
      <sheetName val="DICTIONNAIRE 1"/>
      <sheetName val="DICTIONNAIRE 2"/>
      <sheetName val="RECENSEMENT"/>
      <sheetName val="VOLUME D'EAU"/>
      <sheetName val="MENAGE"/>
      <sheetName val="MENAGE EAU"/>
      <sheetName val="MENAGE AVEC LATRINE"/>
      <sheetName val="MENAGE SANS LATRINE"/>
      <sheetName val=" GRAPHIQUE EAU"/>
      <sheetName val="COUT INFRASTRUCTURE"/>
      <sheetName val="Indice des prix"/>
      <sheetName val="Requêtes"/>
      <sheetName val="liste generale"/>
      <sheetName val="Sources of Information"/>
      <sheetName val="tableaux"/>
      <sheetName val="capex rural"/>
      <sheetName val="capex periurbain"/>
      <sheetName val="Capmanex normatif"/>
      <sheetName val="repartion capex lat trad"/>
      <sheetName val="repartion capex rural lat trad"/>
      <sheetName val="repartition capex périurb trad"/>
      <sheetName val="Capex trié ana"/>
      <sheetName val="capex"/>
      <sheetName val="analyse opex lat trad"/>
      <sheetName val="opex trad rur"/>
      <sheetName val="opex trad periurba"/>
      <sheetName val="opex trad periurba2"/>
      <sheetName val="opex trad ens"/>
      <sheetName val="opex_hbt ens"/>
      <sheetName val="opex_hbt rural"/>
      <sheetName val="Opex trad"/>
      <sheetName val="analy differ capex "/>
      <sheetName val="Repart Capex hbt ens "/>
      <sheetName val="Repart Capex hbt rural "/>
      <sheetName val="Repart Capex hbt périurb "/>
      <sheetName val="Repart Capex normatif hbt ens "/>
      <sheetName val="repart capex normatif hbt rural"/>
      <sheetName val="repart capex normatif hbt périu"/>
      <sheetName val="rpartition capexhbt  ens 2"/>
      <sheetName val="repart capex trié"/>
      <sheetName val="Capex cinq classe"/>
      <sheetName val="repart capex rural2"/>
      <sheetName val="repart capex périurbain2"/>
      <sheetName val="repart du capex periurbain2"/>
      <sheetName val="repart hbt ens11"/>
      <sheetName val="repart hbt Rural 11"/>
      <sheetName val="analyse capex hbt"/>
      <sheetName val="Capex hbt latrines tradit"/>
      <sheetName val="analyse capmanex latri trad"/>
      <sheetName val="repartion capmanexl lat trad"/>
      <sheetName val="repart capmanex trad rural"/>
      <sheetName val="repart capmanex trad périur"/>
      <sheetName val="capm hbt repart"/>
      <sheetName val="capm hbt repart rural"/>
      <sheetName val="capm hbt repart périurbain"/>
      <sheetName val="capmanex latrine traditionnelle"/>
      <sheetName val="Analyse VIP"/>
      <sheetName val="Capex opex capmanex vip"/>
      <sheetName val="analyse totex latr trad"/>
      <sheetName val="totex latr tradit"/>
      <sheetName val="ana capmenex ann"/>
      <sheetName val="repart capmanex ann ens"/>
      <sheetName val="reapcapmanex ann rural"/>
      <sheetName val="reapcapmanex ann PERIl"/>
      <sheetName val="repart Capamex-hbt-ens"/>
      <sheetName val="repart Capamex-hbt-rural"/>
      <sheetName val="repart Capamex-hbt-peril"/>
      <sheetName val="histogramme capmanex"/>
      <sheetName val="bbb"/>
      <sheetName val="Capmanex ann trad"/>
      <sheetName val="Totexs latrines traditionnelles"/>
      <sheetName val="analyse capmanex normatif"/>
      <sheetName val="repart opex vip"/>
      <sheetName val="repart opex-hbt vip"/>
      <sheetName val="analys opex VIP"/>
      <sheetName val="Cpex opex capmanex vip"/>
      <sheetName val="totex vi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C2" t="str">
            <v>ARDT DE BOGODOGO</v>
          </cell>
          <cell r="D2" t="str">
            <v>Aorema</v>
          </cell>
          <cell r="O2" t="str">
            <v>Urbain</v>
          </cell>
        </row>
        <row r="3">
          <cell r="C3" t="str">
            <v>ARDT DE  SIG-NONGHIN</v>
          </cell>
          <cell r="D3" t="str">
            <v>Bouéré</v>
          </cell>
          <cell r="O3" t="str">
            <v>Rural</v>
          </cell>
        </row>
        <row r="4">
          <cell r="C4" t="str">
            <v>BONY</v>
          </cell>
          <cell r="D4" t="str">
            <v>Dossi</v>
          </cell>
        </row>
        <row r="5">
          <cell r="C5" t="str">
            <v>HOUNDE RURAL</v>
          </cell>
          <cell r="D5" t="str">
            <v>Komsilga</v>
          </cell>
        </row>
        <row r="6">
          <cell r="C6" t="str">
            <v>HOUNDE URBAIN</v>
          </cell>
          <cell r="D6" t="str">
            <v>Margo</v>
          </cell>
        </row>
        <row r="7">
          <cell r="C7" t="str">
            <v>KOMSILGA</v>
          </cell>
          <cell r="D7" t="str">
            <v>Secteur 1</v>
          </cell>
        </row>
        <row r="8">
          <cell r="C8" t="str">
            <v>OUAHIGOUYA RURAL</v>
          </cell>
          <cell r="D8" t="str">
            <v>Secteur 2</v>
          </cell>
        </row>
        <row r="9">
          <cell r="C9" t="str">
            <v>OUAHIGOUYA URBAIN</v>
          </cell>
          <cell r="D9" t="str">
            <v>Secteur 30</v>
          </cell>
        </row>
        <row r="10">
          <cell r="C10" t="str">
            <v>OULA</v>
          </cell>
          <cell r="D10" t="str">
            <v>Yagma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
      <sheetName val="Contents"/>
      <sheetName val="Currency Conversions"/>
      <sheetName val="List of Technologies"/>
      <sheetName val="Data Definitions"/>
      <sheetName val="OpEx"/>
      <sheetName val="Bh OpEx example "/>
      <sheetName val="CapManEx"/>
      <sheetName val="ExpDS"/>
      <sheetName val="ExpIDS"/>
      <sheetName val="CoC"/>
      <sheetName val="CapEx"/>
      <sheetName val="TotEx"/>
      <sheetName val="Graph Outputs per technology"/>
      <sheetName val="Comparison Technology Costs"/>
    </sheetNames>
    <sheetDataSet>
      <sheetData sheetId="0">
        <row r="3">
          <cell r="B3" t="str">
            <v>GHA</v>
          </cell>
        </row>
      </sheetData>
      <sheetData sheetId="1"/>
      <sheetData sheetId="2">
        <row r="6">
          <cell r="E6">
            <v>1960</v>
          </cell>
          <cell r="F6">
            <v>1961</v>
          </cell>
          <cell r="G6">
            <v>1962</v>
          </cell>
          <cell r="H6">
            <v>1963</v>
          </cell>
          <cell r="I6">
            <v>1964</v>
          </cell>
          <cell r="J6">
            <v>1965</v>
          </cell>
          <cell r="K6">
            <v>1966</v>
          </cell>
          <cell r="L6">
            <v>1967</v>
          </cell>
          <cell r="M6">
            <v>1968</v>
          </cell>
          <cell r="N6">
            <v>1969</v>
          </cell>
          <cell r="O6">
            <v>1970</v>
          </cell>
          <cell r="P6">
            <v>1971</v>
          </cell>
          <cell r="Q6">
            <v>1972</v>
          </cell>
          <cell r="R6">
            <v>1973</v>
          </cell>
          <cell r="S6">
            <v>1974</v>
          </cell>
          <cell r="T6">
            <v>1975</v>
          </cell>
          <cell r="U6">
            <v>1976</v>
          </cell>
          <cell r="V6">
            <v>1977</v>
          </cell>
          <cell r="W6">
            <v>1978</v>
          </cell>
          <cell r="X6">
            <v>1979</v>
          </cell>
          <cell r="Y6">
            <v>1980</v>
          </cell>
          <cell r="Z6">
            <v>1981</v>
          </cell>
          <cell r="AA6">
            <v>1982</v>
          </cell>
          <cell r="AB6">
            <v>1983</v>
          </cell>
          <cell r="AC6">
            <v>1984</v>
          </cell>
          <cell r="AD6">
            <v>1985</v>
          </cell>
          <cell r="AE6">
            <v>1986</v>
          </cell>
          <cell r="AF6">
            <v>1987</v>
          </cell>
          <cell r="AG6">
            <v>1988</v>
          </cell>
          <cell r="AH6">
            <v>1989</v>
          </cell>
          <cell r="AI6">
            <v>1990</v>
          </cell>
          <cell r="AJ6">
            <v>1991</v>
          </cell>
          <cell r="AK6">
            <v>1992</v>
          </cell>
          <cell r="AL6">
            <v>1993</v>
          </cell>
          <cell r="AM6">
            <v>1994</v>
          </cell>
          <cell r="AN6">
            <v>1995</v>
          </cell>
          <cell r="AO6">
            <v>1996</v>
          </cell>
          <cell r="AP6">
            <v>1997</v>
          </cell>
          <cell r="AQ6">
            <v>1998</v>
          </cell>
          <cell r="AR6">
            <v>1999</v>
          </cell>
          <cell r="AS6">
            <v>2000</v>
          </cell>
          <cell r="AT6">
            <v>2001</v>
          </cell>
          <cell r="AU6">
            <v>2002</v>
          </cell>
          <cell r="AV6">
            <v>2003</v>
          </cell>
          <cell r="AW6">
            <v>2004</v>
          </cell>
          <cell r="AX6">
            <v>2005</v>
          </cell>
          <cell r="AY6">
            <v>2006</v>
          </cell>
          <cell r="AZ6">
            <v>2007</v>
          </cell>
          <cell r="BA6">
            <v>2008</v>
          </cell>
          <cell r="BB6">
            <v>2009</v>
          </cell>
          <cell r="BC6">
            <v>2010</v>
          </cell>
          <cell r="BD6">
            <v>2011</v>
          </cell>
          <cell r="BE6">
            <v>2012</v>
          </cell>
        </row>
        <row r="7">
          <cell r="F7">
            <v>6.2574816322570399</v>
          </cell>
          <cell r="G7">
            <v>2.2223615473990301E-2</v>
          </cell>
          <cell r="H7">
            <v>5.1640588773778102</v>
          </cell>
          <cell r="I7">
            <v>-8.7432246967967302</v>
          </cell>
          <cell r="J7">
            <v>7.9317050276391798</v>
          </cell>
          <cell r="K7">
            <v>6.2961890202282103</v>
          </cell>
          <cell r="L7">
            <v>14.791963389188</v>
          </cell>
          <cell r="M7">
            <v>-5.7695843195610301</v>
          </cell>
          <cell r="N7">
            <v>11.8277155440935</v>
          </cell>
          <cell r="O7">
            <v>0.510309115756442</v>
          </cell>
          <cell r="P7">
            <v>2.9632549419372101</v>
          </cell>
          <cell r="Q7">
            <v>4.4020196558457103</v>
          </cell>
          <cell r="R7">
            <v>61.405783438295202</v>
          </cell>
          <cell r="S7">
            <v>44.542716763127899</v>
          </cell>
          <cell r="T7">
            <v>80.569756374278299</v>
          </cell>
          <cell r="U7">
            <v>-17.630419262386699</v>
          </cell>
          <cell r="V7">
            <v>-3.2101559256272099</v>
          </cell>
          <cell r="W7">
            <v>25.6188855906451</v>
          </cell>
          <cell r="X7">
            <v>12.564505955788601</v>
          </cell>
          <cell r="Y7">
            <v>17.555067115338499</v>
          </cell>
          <cell r="Z7">
            <v>10.5279255660061</v>
          </cell>
          <cell r="AA7">
            <v>9.6874992826615909</v>
          </cell>
          <cell r="AB7">
            <v>8.5152658244080204</v>
          </cell>
          <cell r="AC7">
            <v>14.0468835541676</v>
          </cell>
          <cell r="AD7">
            <v>11.1496570583489</v>
          </cell>
          <cell r="AE7">
            <v>8.0011823347137607</v>
          </cell>
          <cell r="AF7">
            <v>10.880053676759299</v>
          </cell>
          <cell r="AG7">
            <v>7.6006782246856401</v>
          </cell>
          <cell r="AH7">
            <v>8.5002233968438397</v>
          </cell>
          <cell r="AI7">
            <v>6.3355971849364998</v>
          </cell>
          <cell r="AJ7">
            <v>6.5962351709094396</v>
          </cell>
          <cell r="AK7">
            <v>2.9763697664637601</v>
          </cell>
          <cell r="AL7">
            <v>0.28696994316513302</v>
          </cell>
          <cell r="AM7">
            <v>3.7718272470471801</v>
          </cell>
          <cell r="AN7">
            <v>7.3453321952783304</v>
          </cell>
          <cell r="AO7">
            <v>4.2345036162368102</v>
          </cell>
          <cell r="AP7">
            <v>3.0900971741629299</v>
          </cell>
          <cell r="AQ7">
            <v>5.2743663086717403</v>
          </cell>
          <cell r="AR7">
            <v>4.6557306802337299</v>
          </cell>
          <cell r="AS7">
            <v>1.8596608695415899</v>
          </cell>
          <cell r="AT7">
            <v>1.5853946148010001</v>
          </cell>
          <cell r="AU7">
            <v>3.1953751366212901</v>
          </cell>
          <cell r="AV7">
            <v>4.5276295975754701</v>
          </cell>
          <cell r="AW7">
            <v>4.2404287646959604</v>
          </cell>
          <cell r="AX7">
            <v>5.0747149151710103</v>
          </cell>
          <cell r="AY7">
            <v>5.1723735136527198</v>
          </cell>
          <cell r="AZ7">
            <v>6.78645029797174</v>
          </cell>
          <cell r="BA7">
            <v>8.7891012264999997</v>
          </cell>
        </row>
        <row r="8">
          <cell r="F8">
            <v>100</v>
          </cell>
          <cell r="G8">
            <v>106.25748163225704</v>
          </cell>
          <cell r="H8">
            <v>106.28109588638735</v>
          </cell>
          <cell r="I8">
            <v>111.76951425348275</v>
          </cell>
          <cell r="J8">
            <v>101.9972544797825</v>
          </cell>
          <cell r="K8">
            <v>110.08737584140934</v>
          </cell>
          <cell r="L8">
            <v>117.01868511179353</v>
          </cell>
          <cell r="M8">
            <v>134.32804617203922</v>
          </cell>
          <cell r="N8">
            <v>126.57787628332456</v>
          </cell>
          <cell r="O8">
            <v>141.54914743187078</v>
          </cell>
          <cell r="P8">
            <v>142.27148563449114</v>
          </cell>
          <cell r="Q8">
            <v>146.48735246352268</v>
          </cell>
          <cell r="R8">
            <v>152.93575451229492</v>
          </cell>
          <cell r="S8">
            <v>246.84715272783751</v>
          </cell>
          <cell r="T8">
            <v>356.79958080524392</v>
          </cell>
          <cell r="U8">
            <v>644.27213380447517</v>
          </cell>
          <cell r="V8">
            <v>530.68425542402122</v>
          </cell>
          <cell r="W8">
            <v>513.64846335215634</v>
          </cell>
          <cell r="X8">
            <v>645.23947551645188</v>
          </cell>
          <cell r="Y8">
            <v>726.31062784681558</v>
          </cell>
          <cell r="Z8">
            <v>853.8149460311605</v>
          </cell>
          <cell r="AA8">
            <v>943.70394802075623</v>
          </cell>
          <cell r="AB8">
            <v>1035.1252612157161</v>
          </cell>
          <cell r="AC8">
            <v>1123.2689288238323</v>
          </cell>
          <cell r="AD8">
            <v>1281.0532072558619</v>
          </cell>
          <cell r="AE8">
            <v>1423.88624659987</v>
          </cell>
          <cell r="AF8">
            <v>1537.8139814292376</v>
          </cell>
          <cell r="AG8">
            <v>1705.128968057448</v>
          </cell>
          <cell r="AH8">
            <v>1834.7303342353975</v>
          </cell>
          <cell r="AI8">
            <v>1990.6865113750659</v>
          </cell>
          <cell r="AJ8">
            <v>2116.8083899506555</v>
          </cell>
          <cell r="AK8">
            <v>2256.4380494693423</v>
          </cell>
          <cell r="AL8">
            <v>2323.5979893727326</v>
          </cell>
          <cell r="AM8">
            <v>2330.2660172022215</v>
          </cell>
          <cell r="AN8">
            <v>2418.1596257677361</v>
          </cell>
          <cell r="AO8">
            <v>2595.7814832924755</v>
          </cell>
          <cell r="AP8">
            <v>2705.6999440721006</v>
          </cell>
          <cell r="AQ8">
            <v>2789.3087015852007</v>
          </cell>
          <cell r="AR8">
            <v>2936.4270599864594</v>
          </cell>
          <cell r="AS8">
            <v>3073.1391955209342</v>
          </cell>
          <cell r="AT8">
            <v>3130.2891626065821</v>
          </cell>
          <cell r="AU8">
            <v>3179.9165984182464</v>
          </cell>
          <cell r="AV8">
            <v>3281.5268627693968</v>
          </cell>
          <cell r="AW8">
            <v>3430.1022442605336</v>
          </cell>
          <cell r="AX8">
            <v>3575.5532864846391</v>
          </cell>
          <cell r="AY8">
            <v>3757.0024224137628</v>
          </cell>
          <cell r="AZ8">
            <v>3951.3286206179832</v>
          </cell>
          <cell r="BA8">
            <v>4219.4835735657553</v>
          </cell>
        </row>
        <row r="9">
          <cell r="F9">
            <v>42.194835735657556</v>
          </cell>
          <cell r="G9">
            <v>39.709990381372151</v>
          </cell>
          <cell r="H9">
            <v>39.701167346602354</v>
          </cell>
          <cell r="I9">
            <v>37.751649917672211</v>
          </cell>
          <cell r="J9">
            <v>41.368599528354217</v>
          </cell>
          <cell r="K9">
            <v>38.328496263225468</v>
          </cell>
          <cell r="L9">
            <v>36.058203606840067</v>
          </cell>
          <cell r="M9">
            <v>31.41178401539241</v>
          </cell>
          <cell r="N9">
            <v>33.335079537289033</v>
          </cell>
          <cell r="O9">
            <v>29.809318177607821</v>
          </cell>
          <cell r="P9">
            <v>29.657970848817918</v>
          </cell>
          <cell r="Q9">
            <v>28.804422379170674</v>
          </cell>
          <cell r="R9">
            <v>27.589909155131799</v>
          </cell>
          <cell r="S9">
            <v>17.093507163997824</v>
          </cell>
          <cell r="T9">
            <v>11.825920770542959</v>
          </cell>
          <cell r="U9">
            <v>6.5492256333505985</v>
          </cell>
          <cell r="V9">
            <v>7.9510246072673709</v>
          </cell>
          <cell r="W9">
            <v>8.2147302573995749</v>
          </cell>
          <cell r="X9">
            <v>6.5394070475748034</v>
          </cell>
          <cell r="Y9">
            <v>5.8094751911790503</v>
          </cell>
          <cell r="Z9">
            <v>4.9419181441826892</v>
          </cell>
          <cell r="AA9">
            <v>4.4711941519534157</v>
          </cell>
          <cell r="AB9">
            <v>4.0763023874136053</v>
          </cell>
          <cell r="AC9">
            <v>3.7564322000644577</v>
          </cell>
          <cell r="AD9">
            <v>3.2937613751456047</v>
          </cell>
          <cell r="AE9">
            <v>2.9633572089354434</v>
          </cell>
          <cell r="AF9">
            <v>2.7438192294520469</v>
          </cell>
          <cell r="AG9">
            <v>2.4745832442063089</v>
          </cell>
          <cell r="AH9">
            <v>2.2997840580883926</v>
          </cell>
          <cell r="AI9">
            <v>2.119612279208718</v>
          </cell>
          <cell r="AJ9">
            <v>1.9933233416861669</v>
          </cell>
          <cell r="AK9">
            <v>1.8699753687268623</v>
          </cell>
          <cell r="AL9">
            <v>1.8159266761565871</v>
          </cell>
          <cell r="AM9">
            <v>1.8107304240877091</v>
          </cell>
          <cell r="AN9">
            <v>1.7449152357864386</v>
          </cell>
          <cell r="AO9">
            <v>1.6255157072057485</v>
          </cell>
          <cell r="AP9">
            <v>1.5594794917338091</v>
          </cell>
          <cell r="AQ9">
            <v>1.5127345249264692</v>
          </cell>
          <cell r="AR9">
            <v>1.4369447928957624</v>
          </cell>
          <cell r="AS9">
            <v>1.3730206492812318</v>
          </cell>
          <cell r="AT9">
            <v>1.3479532894182225</v>
          </cell>
          <cell r="AU9">
            <v>1.3269164278285193</v>
          </cell>
          <cell r="AV9">
            <v>1.2858293562786147</v>
          </cell>
          <cell r="AW9">
            <v>1.2301334692358121</v>
          </cell>
          <cell r="AX9">
            <v>1.1800924879277093</v>
          </cell>
          <cell r="AY9">
            <v>1.1230984436935396</v>
          </cell>
          <cell r="AZ9">
            <v>1.0678645029797174</v>
          </cell>
          <cell r="BA9">
            <v>1</v>
          </cell>
        </row>
        <row r="10">
          <cell r="F10">
            <v>1.9006082799670736</v>
          </cell>
          <cell r="G10">
            <v>2.0103714793917788</v>
          </cell>
          <cell r="H10">
            <v>5.147524778363973</v>
          </cell>
          <cell r="I10">
            <v>1.8122166218173419</v>
          </cell>
          <cell r="J10">
            <v>-0.6560720648091376</v>
          </cell>
          <cell r="K10">
            <v>2.3031169709280164</v>
          </cell>
          <cell r="L10">
            <v>-4.4110084295977572</v>
          </cell>
          <cell r="M10">
            <v>-0.26387870981920969</v>
          </cell>
          <cell r="N10">
            <v>6.9131542193493516</v>
          </cell>
          <cell r="O10">
            <v>1.7834271745190762</v>
          </cell>
          <cell r="P10">
            <v>3.3774753589031405</v>
          </cell>
          <cell r="Q10">
            <v>7.2966453089645285</v>
          </cell>
          <cell r="R10">
            <v>2.6778589048884101</v>
          </cell>
          <cell r="S10">
            <v>11.014709409562244</v>
          </cell>
          <cell r="T10">
            <v>8.1761559505221726</v>
          </cell>
          <cell r="U10">
            <v>6.7255056993990934</v>
          </cell>
          <cell r="V10">
            <v>18.661976300363875</v>
          </cell>
          <cell r="W10">
            <v>14.532325505541266</v>
          </cell>
          <cell r="X10">
            <v>7.7535255052665519</v>
          </cell>
          <cell r="Y10">
            <v>8.6943685394509771</v>
          </cell>
          <cell r="Z10">
            <v>13.584619380429857</v>
          </cell>
          <cell r="AA10">
            <v>9.0465164264908822</v>
          </cell>
          <cell r="AB10">
            <v>5.4093169732464048</v>
          </cell>
          <cell r="AC10">
            <v>6.5010852790361611</v>
          </cell>
          <cell r="AD10">
            <v>0.75706670536787612</v>
          </cell>
          <cell r="AE10">
            <v>-6.3456768685217781</v>
          </cell>
          <cell r="AF10">
            <v>1.2373231680025185</v>
          </cell>
          <cell r="AG10">
            <v>3.4085566047324107</v>
          </cell>
          <cell r="AH10">
            <v>4.8316204148982251</v>
          </cell>
          <cell r="AI10">
            <v>1.8100154244777116</v>
          </cell>
          <cell r="AJ10">
            <v>-3.9677807509659999</v>
          </cell>
          <cell r="AK10">
            <v>0.22705961406855124</v>
          </cell>
          <cell r="AL10">
            <v>-1.4418397722263023</v>
          </cell>
          <cell r="AM10">
            <v>14.638961880038366</v>
          </cell>
          <cell r="AN10">
            <v>6.7695690322048421</v>
          </cell>
          <cell r="AO10">
            <v>0.34870514974979017</v>
          </cell>
          <cell r="AP10">
            <v>1.5561998518489446</v>
          </cell>
          <cell r="AQ10">
            <v>7.9403160321763551</v>
          </cell>
          <cell r="AR10">
            <v>4.4364839191448198</v>
          </cell>
          <cell r="AS10">
            <v>-1.6646693500322129</v>
          </cell>
          <cell r="AT10">
            <v>4.0044975457931571</v>
          </cell>
          <cell r="AU10">
            <v>6.2082609740935908</v>
          </cell>
          <cell r="AV10">
            <v>0.18777589024753638</v>
          </cell>
          <cell r="AW10">
            <v>3.9283735748294646</v>
          </cell>
          <cell r="AX10">
            <v>-0.26695482036770102</v>
          </cell>
          <cell r="AY10">
            <v>-8.9142774213016196E-2</v>
          </cell>
          <cell r="AZ10">
            <v>3.7408058752289861</v>
          </cell>
          <cell r="BA10">
            <v>5.8037934858650573</v>
          </cell>
          <cell r="BB10">
            <v>3.0810615441074134</v>
          </cell>
        </row>
        <row r="11">
          <cell r="F11">
            <v>100</v>
          </cell>
          <cell r="G11">
            <v>101.90060827996707</v>
          </cell>
          <cell r="H11">
            <v>103.94918904615427</v>
          </cell>
          <cell r="I11">
            <v>109.29999930921348</v>
          </cell>
          <cell r="J11">
            <v>111.28075206434129</v>
          </cell>
          <cell r="K11">
            <v>110.55067013653763</v>
          </cell>
          <cell r="L11">
            <v>113.09678138192689</v>
          </cell>
          <cell r="M11">
            <v>108.10807282156634</v>
          </cell>
          <cell r="N11">
            <v>107.82279863379438</v>
          </cell>
          <cell r="O11">
            <v>115.27675498696709</v>
          </cell>
          <cell r="P11">
            <v>117.33263196130844</v>
          </cell>
          <cell r="Q11">
            <v>121.29551269375413</v>
          </cell>
          <cell r="R11">
            <v>130.14601603070741</v>
          </cell>
          <cell r="S11">
            <v>133.6311427103432</v>
          </cell>
          <cell r="T11">
            <v>148.35022476056491</v>
          </cell>
          <cell r="U11">
            <v>160.47957048993885</v>
          </cell>
          <cell r="V11">
            <v>171.27263314961087</v>
          </cell>
          <cell r="W11">
            <v>203.23549135700043</v>
          </cell>
          <cell r="X11">
            <v>232.7703345037859</v>
          </cell>
          <cell r="Y11">
            <v>250.81824175823121</v>
          </cell>
          <cell r="Z11">
            <v>272.62530406086296</v>
          </cell>
          <cell r="AA11">
            <v>309.66041395227074</v>
          </cell>
          <cell r="AB11">
            <v>337.6738941668026</v>
          </cell>
          <cell r="AC11">
            <v>355.93974543818956</v>
          </cell>
          <cell r="AD11">
            <v>379.07969183111049</v>
          </cell>
          <cell r="AE11">
            <v>381.94957796477502</v>
          </cell>
          <cell r="AF11">
            <v>357.71229194644775</v>
          </cell>
          <cell r="AG11">
            <v>362.13834900949394</v>
          </cell>
          <cell r="AH11">
            <v>374.48203962292592</v>
          </cell>
          <cell r="AI11">
            <v>392.57559029947447</v>
          </cell>
          <cell r="AJ11">
            <v>399.68126903662943</v>
          </cell>
          <cell r="AK11">
            <v>383.82279257857743</v>
          </cell>
          <cell r="AL11">
            <v>384.69429913011345</v>
          </cell>
          <cell r="AM11">
            <v>379.14762372376822</v>
          </cell>
          <cell r="AN11">
            <v>434.65089982976195</v>
          </cell>
          <cell r="AO11">
            <v>464.07489254283723</v>
          </cell>
          <cell r="AP11">
            <v>465.69314559182988</v>
          </cell>
          <cell r="AQ11">
            <v>472.94026163360058</v>
          </cell>
          <cell r="AR11">
            <v>510.49321305071015</v>
          </cell>
          <cell r="AS11">
            <v>533.14116235603058</v>
          </cell>
          <cell r="AT11">
            <v>524.26612483388431</v>
          </cell>
          <cell r="AU11">
            <v>545.26034893628207</v>
          </cell>
          <cell r="AV11">
            <v>579.11153438649978</v>
          </cell>
          <cell r="AW11">
            <v>580.19896622572026</v>
          </cell>
          <cell r="AX11">
            <v>602.99134909636518</v>
          </cell>
          <cell r="AY11">
            <v>601.38163462355215</v>
          </cell>
          <cell r="AZ11">
            <v>600.84554635084112</v>
          </cell>
          <cell r="BA11">
            <v>623.3220118497851</v>
          </cell>
          <cell r="BB11">
            <v>659.49833416948593</v>
          </cell>
        </row>
        <row r="12">
          <cell r="F12">
            <v>6.5949833416948591</v>
          </cell>
          <cell r="G12">
            <v>6.4719764219419149</v>
          </cell>
          <cell r="H12">
            <v>6.3444298144227309</v>
          </cell>
          <cell r="I12">
            <v>6.0338365813136221</v>
          </cell>
          <cell r="J12">
            <v>5.9264367101704289</v>
          </cell>
          <cell r="K12">
            <v>5.9655751824476546</v>
          </cell>
          <cell r="L12">
            <v>5.8312741186008248</v>
          </cell>
          <cell r="M12">
            <v>6.100361582228885</v>
          </cell>
          <cell r="N12">
            <v>6.1165017280749989</v>
          </cell>
          <cell r="O12">
            <v>5.7210001638582488</v>
          </cell>
          <cell r="P12">
            <v>5.6207580376016955</v>
          </cell>
          <cell r="Q12">
            <v>5.4371206281520212</v>
          </cell>
          <cell r="R12">
            <v>5.0673724350799949</v>
          </cell>
          <cell r="S12">
            <v>4.9352143579210752</v>
          </cell>
          <cell r="T12">
            <v>4.4455499493439028</v>
          </cell>
          <cell r="U12">
            <v>4.1095469794445441</v>
          </cell>
          <cell r="V12">
            <v>3.8505762540206754</v>
          </cell>
          <cell r="W12">
            <v>3.2449958900683393</v>
          </cell>
          <cell r="X12">
            <v>2.8332576639346603</v>
          </cell>
          <cell r="Y12">
            <v>2.6293874382756806</v>
          </cell>
          <cell r="Z12">
            <v>2.4190650110095961</v>
          </cell>
          <cell r="AA12">
            <v>2.1297469888131624</v>
          </cell>
          <cell r="AB12">
            <v>1.9530628383244515</v>
          </cell>
          <cell r="AC12">
            <v>1.8528370113812158</v>
          </cell>
          <cell r="AD12">
            <v>1.7397353337073751</v>
          </cell>
          <cell r="AE12">
            <v>1.7266633404430876</v>
          </cell>
          <cell r="AF12">
            <v>1.8436557787290626</v>
          </cell>
          <cell r="AG12">
            <v>1.8211226067974269</v>
          </cell>
          <cell r="AH12">
            <v>1.7610946971810693</v>
          </cell>
          <cell r="AI12">
            <v>1.679927001234057</v>
          </cell>
          <cell r="AJ12">
            <v>1.6500606489743834</v>
          </cell>
          <cell r="AK12">
            <v>1.7182365063285587</v>
          </cell>
          <cell r="AL12">
            <v>1.714343923631753</v>
          </cell>
          <cell r="AM12">
            <v>1.739423625268373</v>
          </cell>
          <cell r="AN12">
            <v>1.5173058066319181</v>
          </cell>
          <cell r="AO12">
            <v>1.4211032416682827</v>
          </cell>
          <cell r="AP12">
            <v>1.4161650013795182</v>
          </cell>
          <cell r="AQ12">
            <v>1.3944643492425199</v>
          </cell>
          <cell r="AR12">
            <v>1.2918846270811719</v>
          </cell>
          <cell r="AS12">
            <v>1.2370050949640881</v>
          </cell>
          <cell r="AT12">
            <v>1.2579457320048104</v>
          </cell>
          <cell r="AU12">
            <v>1.2095108977868358</v>
          </cell>
          <cell r="AV12">
            <v>1.1388105658578298</v>
          </cell>
          <cell r="AW12">
            <v>1.1366761620752615</v>
          </cell>
          <cell r="AX12">
            <v>1.0937111040776977</v>
          </cell>
          <cell r="AY12">
            <v>1.096638633772568</v>
          </cell>
          <cell r="AZ12">
            <v>1.0976170800879943</v>
          </cell>
          <cell r="BA12">
            <v>1.0580379348586506</v>
          </cell>
          <cell r="BB12">
            <v>1.0580379348586506</v>
          </cell>
        </row>
        <row r="13">
          <cell r="AA13">
            <v>4.27063386157511</v>
          </cell>
          <cell r="AB13">
            <v>2.7036186394828099</v>
          </cell>
          <cell r="AC13">
            <v>-2.73387913722642</v>
          </cell>
          <cell r="AD13">
            <v>31.787522582658699</v>
          </cell>
          <cell r="AE13">
            <v>-5.2726638659042102</v>
          </cell>
          <cell r="AF13">
            <v>-6.1209725476119399</v>
          </cell>
          <cell r="AG13">
            <v>3.1060756632686402</v>
          </cell>
          <cell r="AH13">
            <v>5.5848325216476598</v>
          </cell>
          <cell r="AI13">
            <v>3.2717333723061999</v>
          </cell>
          <cell r="AJ13">
            <v>19.083769724607802</v>
          </cell>
          <cell r="AK13">
            <v>15.5324929664772</v>
          </cell>
          <cell r="AL13">
            <v>13.376352772405101</v>
          </cell>
          <cell r="AM13">
            <v>2.93082086055965</v>
          </cell>
          <cell r="AN13">
            <v>12.7067201667115</v>
          </cell>
          <cell r="AO13">
            <v>0.238993447495432</v>
          </cell>
          <cell r="AP13">
            <v>4.5208069948225802</v>
          </cell>
          <cell r="AQ13">
            <v>-0.43743590305359698</v>
          </cell>
          <cell r="AR13">
            <v>0.66284900253923196</v>
          </cell>
          <cell r="AS13">
            <v>6.8794378960608897</v>
          </cell>
          <cell r="AT13">
            <v>-5.7546356649960302</v>
          </cell>
          <cell r="AU13">
            <v>-3.62135791330302</v>
          </cell>
          <cell r="AV13">
            <v>12.767453259681201</v>
          </cell>
          <cell r="AW13">
            <v>3.9117122381780098</v>
          </cell>
          <cell r="AX13">
            <v>9.8752760677938198</v>
          </cell>
          <cell r="AY13">
            <v>11.5553087899441</v>
          </cell>
          <cell r="AZ13">
            <v>17.446602972210702</v>
          </cell>
          <cell r="BA13">
            <v>28.403753887800001</v>
          </cell>
        </row>
        <row r="14">
          <cell r="AA14">
            <v>100</v>
          </cell>
          <cell r="AB14">
            <v>104.27063386157511</v>
          </cell>
          <cell r="AC14">
            <v>107.08971415416352</v>
          </cell>
          <cell r="AD14">
            <v>104.16201080078743</v>
          </cell>
          <cell r="AE14">
            <v>137.27253350663915</v>
          </cell>
          <cell r="AF14">
            <v>130.03461423462332</v>
          </cell>
          <cell r="AG14">
            <v>122.07523119492895</v>
          </cell>
          <cell r="AH14">
            <v>125.86698024195356</v>
          </cell>
          <cell r="AI14">
            <v>132.896440288522</v>
          </cell>
          <cell r="AJ14">
            <v>137.24445747604855</v>
          </cell>
          <cell r="AK14">
            <v>163.43587370056491</v>
          </cell>
          <cell r="AL14">
            <v>188.82153928780573</v>
          </cell>
          <cell r="AM14">
            <v>214.07897449322812</v>
          </cell>
          <cell r="AN14">
            <v>220.35324573574781</v>
          </cell>
          <cell r="AO14">
            <v>248.35291604965542</v>
          </cell>
          <cell r="AP14">
            <v>248.9464632456779</v>
          </cell>
          <cell r="AQ14">
            <v>260.20085236945192</v>
          </cell>
          <cell r="AR14">
            <v>259.06264042113645</v>
          </cell>
          <cell r="AS14">
            <v>260.77983454911976</v>
          </cell>
          <cell r="AT14">
            <v>278.72002131237679</v>
          </cell>
          <cell r="AU14">
            <v>262.68069956045019</v>
          </cell>
          <cell r="AV14">
            <v>253.16809126019808</v>
          </cell>
          <cell r="AW14">
            <v>285.49120898027093</v>
          </cell>
          <cell r="AX14">
            <v>296.65880354087454</v>
          </cell>
          <cell r="AY14">
            <v>325.95467936994999</v>
          </cell>
          <cell r="AZ14">
            <v>363.61974908641997</v>
          </cell>
          <cell r="BA14">
            <v>427.05904303807642</v>
          </cell>
        </row>
        <row r="15">
          <cell r="AA15">
            <v>4.2705904303807642</v>
          </cell>
          <cell r="AB15">
            <v>4.0956789771223638</v>
          </cell>
          <cell r="AC15">
            <v>3.9878623863286582</v>
          </cell>
          <cell r="AD15">
            <v>4.0999500658146664</v>
          </cell>
          <cell r="AE15">
            <v>3.1110305326842518</v>
          </cell>
          <cell r="AF15">
            <v>3.2841951010638417</v>
          </cell>
          <cell r="AG15">
            <v>3.4983267191700116</v>
          </cell>
          <cell r="AH15">
            <v>3.3929394525644665</v>
          </cell>
          <cell r="AI15">
            <v>3.21347240084775</v>
          </cell>
          <cell r="AJ15">
            <v>3.1116669546572062</v>
          </cell>
          <cell r="AK15">
            <v>2.6130067614194807</v>
          </cell>
          <cell r="AL15">
            <v>2.2617072429811311</v>
          </cell>
          <cell r="AM15">
            <v>1.994866819822072</v>
          </cell>
          <cell r="AN15">
            <v>1.9380655892412608</v>
          </cell>
          <cell r="AO15">
            <v>1.7195652454215222</v>
          </cell>
          <cell r="AP15">
            <v>1.7154653955321488</v>
          </cell>
          <cell r="AQ15">
            <v>1.6412668872879295</v>
          </cell>
          <cell r="AR15">
            <v>1.6484779215707919</v>
          </cell>
          <cell r="AS15">
            <v>1.6376229541538296</v>
          </cell>
          <cell r="AT15">
            <v>1.5322151635438057</v>
          </cell>
          <cell r="AU15">
            <v>1.6257724444646462</v>
          </cell>
          <cell r="AV15">
            <v>1.686859670633448</v>
          </cell>
          <cell r="AW15">
            <v>1.4958745824905195</v>
          </cell>
          <cell r="AX15">
            <v>1.43956301967366</v>
          </cell>
          <cell r="AY15">
            <v>1.3101792060894932</v>
          </cell>
          <cell r="AZ15">
            <v>1.174466029722107</v>
          </cell>
          <cell r="BA15">
            <v>1</v>
          </cell>
        </row>
        <row r="16">
          <cell r="P16">
            <v>8.7756418823007305</v>
          </cell>
          <cell r="Q16">
            <v>9.2456424483497592</v>
          </cell>
          <cell r="R16">
            <v>8.7727224605347391</v>
          </cell>
          <cell r="S16">
            <v>9.0877186873502804</v>
          </cell>
          <cell r="T16">
            <v>10.6393031614215</v>
          </cell>
          <cell r="U16">
            <v>8.8535962079633794</v>
          </cell>
          <cell r="V16">
            <v>6.3911459787589804</v>
          </cell>
          <cell r="W16">
            <v>5.3692421131069397</v>
          </cell>
          <cell r="X16">
            <v>4.0736599231546098</v>
          </cell>
          <cell r="Y16">
            <v>5.3355153835931297</v>
          </cell>
          <cell r="Z16">
            <v>5.3365862113268197</v>
          </cell>
          <cell r="AA16">
            <v>5.2688909327003604</v>
          </cell>
          <cell r="AB16">
            <v>1.8143261032357101</v>
          </cell>
          <cell r="AC16">
            <v>1.11285481135171</v>
          </cell>
          <cell r="AD16">
            <v>1.61627512441689</v>
          </cell>
          <cell r="AE16">
            <v>-0.30398829538226801</v>
          </cell>
          <cell r="AF16">
            <v>-1.16053962578832</v>
          </cell>
          <cell r="AG16">
            <v>0.81945805196286903</v>
          </cell>
          <cell r="AH16">
            <v>1.3481795736065301</v>
          </cell>
          <cell r="AI16">
            <v>1.5597680628489501</v>
          </cell>
          <cell r="AJ16">
            <v>3.11691176407854</v>
          </cell>
          <cell r="AK16">
            <v>2.4959060971102498</v>
          </cell>
          <cell r="AL16">
            <v>1.5974041347112999</v>
          </cell>
          <cell r="AM16">
            <v>2.0627624626508698</v>
          </cell>
          <cell r="AN16">
            <v>2.0643952549378102</v>
          </cell>
          <cell r="AO16">
            <v>1.2975629218384901</v>
          </cell>
          <cell r="AP16">
            <v>2.6396374857936098</v>
          </cell>
          <cell r="AQ16">
            <v>1.91170482751717</v>
          </cell>
          <cell r="AR16">
            <v>1.7787691902611</v>
          </cell>
          <cell r="AS16">
            <v>4.1222911860132099</v>
          </cell>
          <cell r="AT16">
            <v>5.09895330849817</v>
          </cell>
          <cell r="AU16">
            <v>3.8255919885041898</v>
          </cell>
          <cell r="AV16">
            <v>2.1786701185258899</v>
          </cell>
          <cell r="AW16">
            <v>0.73256724834745102</v>
          </cell>
          <cell r="AX16">
            <v>2.42818089095829</v>
          </cell>
          <cell r="AY16">
            <v>1.73131440218081</v>
          </cell>
          <cell r="AZ16">
            <v>1.51295154829134</v>
          </cell>
          <cell r="BA16">
            <v>2.6822348808999998</v>
          </cell>
        </row>
        <row r="17">
          <cell r="P17">
            <v>100</v>
          </cell>
          <cell r="Q17">
            <v>108.77564188230073</v>
          </cell>
          <cell r="R17">
            <v>118.83264880163564</v>
          </cell>
          <cell r="S17">
            <v>129.2575072735051</v>
          </cell>
          <cell r="T17">
            <v>141.00406591680257</v>
          </cell>
          <cell r="U17">
            <v>156.0059159596218</v>
          </cell>
          <cell r="V17">
            <v>169.81804981922141</v>
          </cell>
          <cell r="W17">
            <v>180.6713692814495</v>
          </cell>
          <cell r="X17">
            <v>190.37205252723604</v>
          </cell>
          <cell r="Y17">
            <v>198.1271625359249</v>
          </cell>
          <cell r="Z17">
            <v>208.69826777210574</v>
          </cell>
          <cell r="AA17">
            <v>219.83563075330986</v>
          </cell>
          <cell r="AB17">
            <v>231.41853036891564</v>
          </cell>
          <cell r="AC17">
            <v>235.61721717312332</v>
          </cell>
          <cell r="AD17">
            <v>238.23929471080743</v>
          </cell>
          <cell r="AE17">
            <v>242.08989716780445</v>
          </cell>
          <cell r="AF17">
            <v>241.35397221611137</v>
          </cell>
          <cell r="AG17">
            <v>238.55296373012928</v>
          </cell>
          <cell r="AH17">
            <v>240.50780519961188</v>
          </cell>
          <cell r="AI17">
            <v>243.75028230224245</v>
          </cell>
          <cell r="AJ17">
            <v>247.55222135869698</v>
          </cell>
          <cell r="AK17">
            <v>255.26820566846393</v>
          </cell>
          <cell r="AL17">
            <v>261.63946037772706</v>
          </cell>
          <cell r="AM17">
            <v>265.81889993583718</v>
          </cell>
          <cell r="AN17">
            <v>271.30211242234509</v>
          </cell>
          <cell r="AO17">
            <v>276.90286035773801</v>
          </cell>
          <cell r="AP17">
            <v>280.4958492032502</v>
          </cell>
          <cell r="AQ17">
            <v>287.89992278491434</v>
          </cell>
          <cell r="AR17">
            <v>293.40371950721175</v>
          </cell>
          <cell r="AS17">
            <v>298.62269447288611</v>
          </cell>
          <cell r="AT17">
            <v>310.93279148657706</v>
          </cell>
          <cell r="AU17">
            <v>326.7871093452876</v>
          </cell>
          <cell r="AV17">
            <v>339.28865081986532</v>
          </cell>
          <cell r="AW17">
            <v>346.68063127082735</v>
          </cell>
          <cell r="AX17">
            <v>349.22030003188161</v>
          </cell>
          <cell r="AY17">
            <v>357.70000062460298</v>
          </cell>
          <cell r="AZ17">
            <v>363.8929122520176</v>
          </cell>
          <cell r="BA17">
            <v>369.39843570205693</v>
          </cell>
        </row>
        <row r="18">
          <cell r="P18">
            <v>3.6939843570205695</v>
          </cell>
          <cell r="Q18">
            <v>3.395966498655643</v>
          </cell>
          <cell r="R18">
            <v>3.1085601425807186</v>
          </cell>
          <cell r="S18">
            <v>2.8578489829640663</v>
          </cell>
          <cell r="T18">
            <v>2.6197715172271359</v>
          </cell>
          <cell r="U18">
            <v>2.3678488948948986</v>
          </cell>
          <cell r="V18">
            <v>2.1752601451688873</v>
          </cell>
          <cell r="W18">
            <v>2.0445875689723079</v>
          </cell>
          <cell r="X18">
            <v>1.9404026525858256</v>
          </cell>
          <cell r="Y18">
            <v>1.8644512492580452</v>
          </cell>
          <cell r="Z18">
            <v>1.7700119873799456</v>
          </cell>
          <cell r="AA18">
            <v>1.6803392354380444</v>
          </cell>
          <cell r="AB18">
            <v>1.5962353365272035</v>
          </cell>
          <cell r="AC18">
            <v>1.567790504166068</v>
          </cell>
          <cell r="AD18">
            <v>1.5505352975060651</v>
          </cell>
          <cell r="AE18">
            <v>1.5258729919076659</v>
          </cell>
          <cell r="AF18">
            <v>1.5305256106217839</v>
          </cell>
          <cell r="AG18">
            <v>1.5484965264147832</v>
          </cell>
          <cell r="AH18">
            <v>1.535910385093203</v>
          </cell>
          <cell r="AI18">
            <v>1.5154790066828101</v>
          </cell>
          <cell r="AJ18">
            <v>1.4922040839488482</v>
          </cell>
          <cell r="AK18">
            <v>1.4470992763659041</v>
          </cell>
          <cell r="AL18">
            <v>1.4118605625036795</v>
          </cell>
          <cell r="AM18">
            <v>1.3896620435613178</v>
          </cell>
          <cell r="AN18">
            <v>1.3615759656415871</v>
          </cell>
          <cell r="AO18">
            <v>1.3340361859202952</v>
          </cell>
          <cell r="AP18">
            <v>1.3169479575235603</v>
          </cell>
          <cell r="AQ18">
            <v>1.2830793149535815</v>
          </cell>
          <cell r="AR18">
            <v>1.2590107457481543</v>
          </cell>
          <cell r="AS18">
            <v>1.2370072420453531</v>
          </cell>
          <cell r="AT18">
            <v>1.1880330599289777</v>
          </cell>
          <cell r="AU18">
            <v>1.1303947589675136</v>
          </cell>
          <cell r="AV18">
            <v>1.0887438610440803</v>
          </cell>
          <cell r="AW18">
            <v>1.0655294884746025</v>
          </cell>
          <cell r="AX18">
            <v>1.0577805347178648</v>
          </cell>
          <cell r="AY18">
            <v>1.0327045989852575</v>
          </cell>
          <cell r="AZ18">
            <v>1.0151295154829134</v>
          </cell>
          <cell r="BA18">
            <v>1</v>
          </cell>
        </row>
        <row r="19">
          <cell r="F19">
            <v>3.4010010700058331</v>
          </cell>
          <cell r="G19">
            <v>1.962078351498775</v>
          </cell>
          <cell r="H19">
            <v>6.7650572255426766</v>
          </cell>
          <cell r="I19">
            <v>9.9326162938532292</v>
          </cell>
          <cell r="J19">
            <v>17.01958686361138</v>
          </cell>
          <cell r="K19">
            <v>8.1515030861395275</v>
          </cell>
          <cell r="L19">
            <v>-3.8845075231842117</v>
          </cell>
          <cell r="M19">
            <v>12.607297504416223</v>
          </cell>
          <cell r="N19">
            <v>11.007116805415862</v>
          </cell>
          <cell r="O19">
            <v>2.9182507949046794</v>
          </cell>
          <cell r="P19">
            <v>5.1890739455612476</v>
          </cell>
          <cell r="Q19">
            <v>15.465872874643935</v>
          </cell>
          <cell r="R19">
            <v>20.87222157685899</v>
          </cell>
          <cell r="S19">
            <v>24.56429772934132</v>
          </cell>
          <cell r="T19">
            <v>29.460737145505306</v>
          </cell>
          <cell r="U19">
            <v>28.052575712002948</v>
          </cell>
          <cell r="V19">
            <v>67.251656793008493</v>
          </cell>
          <cell r="W19">
            <v>73.3013051389037</v>
          </cell>
          <cell r="X19">
            <v>37.948818227982116</v>
          </cell>
          <cell r="Y19">
            <v>51.126139134329492</v>
          </cell>
          <cell r="Z19">
            <v>75.633577374721995</v>
          </cell>
          <cell r="AA19">
            <v>27.890576946872073</v>
          </cell>
          <cell r="AB19">
            <v>123.06120365965691</v>
          </cell>
          <cell r="AC19">
            <v>35.312426364480586</v>
          </cell>
          <cell r="AD19">
            <v>20.648411906635289</v>
          </cell>
          <cell r="AE19">
            <v>41.70579979001684</v>
          </cell>
          <cell r="AF19">
            <v>39.201499977722108</v>
          </cell>
          <cell r="AG19">
            <v>33.402848513128788</v>
          </cell>
          <cell r="AH19">
            <v>28.294314595762131</v>
          </cell>
          <cell r="AI19">
            <v>31.166606865575432</v>
          </cell>
          <cell r="AJ19">
            <v>20.041360669834134</v>
          </cell>
          <cell r="AK19">
            <v>11.150065805123035</v>
          </cell>
          <cell r="AL19">
            <v>31.757208115947378</v>
          </cell>
          <cell r="AM19">
            <v>30.128926640361385</v>
          </cell>
          <cell r="AN19">
            <v>43.045330623332632</v>
          </cell>
          <cell r="AO19">
            <v>39.837743076398226</v>
          </cell>
          <cell r="AP19">
            <v>19.458167086962021</v>
          </cell>
          <cell r="AQ19">
            <v>17.048465233577971</v>
          </cell>
          <cell r="AR19">
            <v>13.971165363643337</v>
          </cell>
          <cell r="AS19">
            <v>27.230113943733556</v>
          </cell>
          <cell r="AT19">
            <v>34.817944232362805</v>
          </cell>
          <cell r="AU19">
            <v>22.818584204761436</v>
          </cell>
          <cell r="AV19">
            <v>28.704407368746814</v>
          </cell>
          <cell r="AW19">
            <v>14.350151115038031</v>
          </cell>
          <cell r="AX19">
            <v>14.963718372061962</v>
          </cell>
          <cell r="AY19">
            <v>80.750137860376611</v>
          </cell>
          <cell r="AZ19">
            <v>16.276650762500438</v>
          </cell>
          <cell r="BA19">
            <v>20.202101760047412</v>
          </cell>
          <cell r="BB19">
            <v>16.727000733978144</v>
          </cell>
        </row>
        <row r="20">
          <cell r="F20">
            <v>100</v>
          </cell>
          <cell r="G20">
            <v>103.40100107000583</v>
          </cell>
          <cell r="H20">
            <v>105.42980972723343</v>
          </cell>
          <cell r="I20">
            <v>112.56219668806153</v>
          </cell>
          <cell r="J20">
            <v>123.74256777701905</v>
          </cell>
          <cell r="K20">
            <v>144.803041587092</v>
          </cell>
          <cell r="L20">
            <v>156.60666599088771</v>
          </cell>
          <cell r="M20">
            <v>150.52326826866371</v>
          </cell>
          <cell r="N20">
            <v>169.5001845126647</v>
          </cell>
          <cell r="O20">
            <v>188.15726780736912</v>
          </cell>
          <cell r="P20">
            <v>193.64816877082862</v>
          </cell>
          <cell r="Q20">
            <v>203.69671544257216</v>
          </cell>
          <cell r="R20">
            <v>235.20019050274558</v>
          </cell>
          <cell r="S20">
            <v>284.2916954136731</v>
          </cell>
          <cell r="T20">
            <v>354.12595389487996</v>
          </cell>
          <cell r="U20">
            <v>458.45407033586383</v>
          </cell>
          <cell r="V20">
            <v>587.06224552159131</v>
          </cell>
          <cell r="W20">
            <v>981.8713320411008</v>
          </cell>
          <cell r="X20">
            <v>1701.5958332119667</v>
          </cell>
          <cell r="Y20">
            <v>2347.331342932494</v>
          </cell>
          <cell r="Z20">
            <v>3547.4312312638854</v>
          </cell>
          <cell r="AA20">
            <v>6230.4803763769096</v>
          </cell>
          <cell r="AB20">
            <v>7968.1972999100763</v>
          </cell>
          <cell r="AC20">
            <v>17773.956807155697</v>
          </cell>
          <cell r="AD20">
            <v>24050.372216737134</v>
          </cell>
          <cell r="AE20">
            <v>29016.39213712799</v>
          </cell>
          <cell r="AF20">
            <v>41117.910548124783</v>
          </cell>
          <cell r="AG20">
            <v>57236.748242487716</v>
          </cell>
          <cell r="AH20">
            <v>76355.452551766793</v>
          </cell>
          <cell r="AI20">
            <v>97959.704507781571</v>
          </cell>
          <cell r="AJ20">
            <v>128490.42049840122</v>
          </cell>
          <cell r="AK20">
            <v>154241.64909667228</v>
          </cell>
          <cell r="AL20">
            <v>171439.69446985819</v>
          </cell>
          <cell r="AM20">
            <v>225884.15503599538</v>
          </cell>
          <cell r="AN20">
            <v>293940.62639899063</v>
          </cell>
          <cell r="AO20">
            <v>420468.34086873109</v>
          </cell>
          <cell r="AP20">
            <v>587973.4382216105</v>
          </cell>
          <cell r="AQ20">
            <v>702382.29225772689</v>
          </cell>
          <cell r="AR20">
            <v>822127.69316009351</v>
          </cell>
          <cell r="AS20">
            <v>936988.51267179649</v>
          </cell>
          <cell r="AT20">
            <v>1192131.5523120209</v>
          </cell>
          <cell r="AU20">
            <v>1607207.2513724212</v>
          </cell>
          <cell r="AV20">
            <v>1973949.1913718688</v>
          </cell>
          <cell r="AW20">
            <v>2540559.6085153338</v>
          </cell>
          <cell r="AX20">
            <v>2905133.7515049027</v>
          </cell>
          <cell r="AY20">
            <v>3339849.784411815</v>
          </cell>
          <cell r="AZ20">
            <v>6036783.0896538468</v>
          </cell>
          <cell r="BA20">
            <v>7019369.1904464876</v>
          </cell>
          <cell r="BB20">
            <v>8437429.2972139046</v>
          </cell>
        </row>
        <row r="21">
          <cell r="F21">
            <v>84374.292972139039</v>
          </cell>
          <cell r="G21">
            <v>81599.106487387791</v>
          </cell>
          <cell r="H21">
            <v>80028.877212650827</v>
          </cell>
          <cell r="I21">
            <v>74957.930330696778</v>
          </cell>
          <cell r="J21">
            <v>68185.341946499262</v>
          </cell>
          <cell r="K21">
            <v>58268.315394046476</v>
          </cell>
          <cell r="L21">
            <v>53876.565495014394</v>
          </cell>
          <cell r="M21">
            <v>56053.986830489441</v>
          </cell>
          <cell r="N21">
            <v>49778.289749197749</v>
          </cell>
          <cell r="O21">
            <v>44842.430991567868</v>
          </cell>
          <cell r="P21">
            <v>43570.922207888849</v>
          </cell>
          <cell r="Q21">
            <v>41421.528466386357</v>
          </cell>
          <cell r="R21">
            <v>35873.394826673881</v>
          </cell>
          <cell r="S21">
            <v>29678.775121927476</v>
          </cell>
          <cell r="T21">
            <v>23826.068675323644</v>
          </cell>
          <cell r="U21">
            <v>18404.088529593897</v>
          </cell>
          <cell r="V21">
            <v>14372.290777645636</v>
          </cell>
          <cell r="W21">
            <v>8593.2127987424701</v>
          </cell>
          <cell r="X21">
            <v>4958.538997646252</v>
          </cell>
          <cell r="Y21">
            <v>3594.4773295929845</v>
          </cell>
          <cell r="Z21">
            <v>2378.4616944379218</v>
          </cell>
          <cell r="AA21">
            <v>1354.2180999726315</v>
          </cell>
          <cell r="AB21">
            <v>1058.8880997348201</v>
          </cell>
          <cell r="AC21">
            <v>474.7074266444173</v>
          </cell>
          <cell r="AD21">
            <v>350.82323139024555</v>
          </cell>
          <cell r="AE21">
            <v>290.78147473812822</v>
          </cell>
          <cell r="AF21">
            <v>205.20082817288733</v>
          </cell>
          <cell r="AG21">
            <v>147.41279957883197</v>
          </cell>
          <cell r="AH21">
            <v>110.50198794242718</v>
          </cell>
          <cell r="AI21">
            <v>86.131632793396847</v>
          </cell>
          <cell r="AJ21">
            <v>65.66582368153189</v>
          </cell>
          <cell r="AK21">
            <v>54.702665243974884</v>
          </cell>
          <cell r="AL21">
            <v>49.215144271604721</v>
          </cell>
          <cell r="AM21">
            <v>37.352904615506887</v>
          </cell>
          <cell r="AN21">
            <v>28.704536016607189</v>
          </cell>
          <cell r="AO21">
            <v>20.066741005473332</v>
          </cell>
          <cell r="AP21">
            <v>14.350017787765763</v>
          </cell>
          <cell r="AQ21">
            <v>12.012588287345288</v>
          </cell>
          <cell r="AR21">
            <v>10.262918239357834</v>
          </cell>
          <cell r="AS21">
            <v>9.0048375013209192</v>
          </cell>
          <cell r="AT21">
            <v>7.0775991800991651</v>
          </cell>
          <cell r="AU21">
            <v>5.2497456628627344</v>
          </cell>
          <cell r="AV21">
            <v>4.2743903105986236</v>
          </cell>
          <cell r="AW21">
            <v>3.3210908608220437</v>
          </cell>
          <cell r="AX21">
            <v>2.904316984663164</v>
          </cell>
          <cell r="AY21">
            <v>2.5262900554971606</v>
          </cell>
          <cell r="AZ21">
            <v>1.3976697807271574</v>
          </cell>
          <cell r="BA21">
            <v>1.2020210176004742</v>
          </cell>
          <cell r="BB21">
            <v>1</v>
          </cell>
        </row>
        <row r="22">
          <cell r="F22">
            <v>2.0714670341025538</v>
          </cell>
          <cell r="G22">
            <v>4.2926554089129638</v>
          </cell>
          <cell r="H22">
            <v>7.9315082308347229</v>
          </cell>
          <cell r="I22">
            <v>8.6121108190062188</v>
          </cell>
          <cell r="J22">
            <v>7.9022078563445177</v>
          </cell>
          <cell r="K22">
            <v>13.229344486790737</v>
          </cell>
          <cell r="L22">
            <v>8.5932705334575274</v>
          </cell>
          <cell r="M22">
            <v>2.4445144239206655</v>
          </cell>
          <cell r="N22">
            <v>3.3476202107831625</v>
          </cell>
          <cell r="O22">
            <v>1.5795815691152626</v>
          </cell>
          <cell r="P22">
            <v>5.3603761078710193</v>
          </cell>
          <cell r="Q22">
            <v>10.842267560177902</v>
          </cell>
          <cell r="R22">
            <v>17.774431354537739</v>
          </cell>
          <cell r="S22">
            <v>16.679341811106909</v>
          </cell>
          <cell r="T22">
            <v>-1.6108583165173229</v>
          </cell>
          <cell r="U22">
            <v>5.9987551048359791</v>
          </cell>
          <cell r="V22">
            <v>5.6068237259272422</v>
          </cell>
          <cell r="W22">
            <v>2.4909134170175093</v>
          </cell>
          <cell r="X22">
            <v>15.745206417924294</v>
          </cell>
          <cell r="Y22">
            <v>11.486162888414569</v>
          </cell>
          <cell r="Z22">
            <v>10.846674830982693</v>
          </cell>
          <cell r="AA22">
            <v>8.1112875970493263</v>
          </cell>
          <cell r="AB22">
            <v>8.5266463737644358</v>
          </cell>
          <cell r="AC22">
            <v>7.9123806772347649</v>
          </cell>
          <cell r="AD22">
            <v>7.2488843606510329</v>
          </cell>
          <cell r="AE22">
            <v>6.8098023994285626</v>
          </cell>
          <cell r="AF22">
            <v>9.3457944730368894</v>
          </cell>
          <cell r="AG22">
            <v>8.2022668515035093</v>
          </cell>
          <cell r="AH22">
            <v>8.4239226750061817</v>
          </cell>
          <cell r="AI22">
            <v>10.68225411750268</v>
          </cell>
          <cell r="AJ22">
            <v>13.730883342872275</v>
          </cell>
          <cell r="AK22">
            <v>8.9748340004905458</v>
          </cell>
          <cell r="AL22">
            <v>9.8079953210585842</v>
          </cell>
          <cell r="AM22">
            <v>10.000578631781693</v>
          </cell>
          <cell r="AN22">
            <v>9.0754829735560065</v>
          </cell>
          <cell r="AO22">
            <v>7.5464245221874364</v>
          </cell>
          <cell r="AP22">
            <v>6.458288944762387</v>
          </cell>
          <cell r="AQ22">
            <v>7.9825126002685494</v>
          </cell>
          <cell r="AR22">
            <v>3.8004247375655211</v>
          </cell>
          <cell r="AS22">
            <v>3.5260573887950528</v>
          </cell>
          <cell r="AT22">
            <v>3.0272519216281637</v>
          </cell>
          <cell r="AU22">
            <v>3.7958755555877133</v>
          </cell>
          <cell r="AV22">
            <v>3.5560215095096908</v>
          </cell>
          <cell r="AW22">
            <v>8.6021105653806273</v>
          </cell>
          <cell r="AX22">
            <v>4.6860876553879365</v>
          </cell>
          <cell r="AY22">
            <v>5.6155415347576678</v>
          </cell>
          <cell r="AZ22">
            <v>5.3474795074995711</v>
          </cell>
          <cell r="BA22">
            <v>7.1777081500422355</v>
          </cell>
          <cell r="BB22">
            <v>3.8317265435185277</v>
          </cell>
        </row>
        <row r="23">
          <cell r="F23">
            <v>100</v>
          </cell>
          <cell r="G23">
            <v>102.07146703410255</v>
          </cell>
          <cell r="H23">
            <v>106.45304338469877</v>
          </cell>
          <cell r="I23">
            <v>114.89637528273022</v>
          </cell>
          <cell r="J23">
            <v>124.79137844910021</v>
          </cell>
          <cell r="K23">
            <v>134.65265256094563</v>
          </cell>
          <cell r="L23">
            <v>152.46631582883458</v>
          </cell>
          <cell r="M23">
            <v>165.56815882040212</v>
          </cell>
          <cell r="N23">
            <v>169.61549634418671</v>
          </cell>
          <cell r="O23">
            <v>175.29357898042488</v>
          </cell>
          <cell r="P23">
            <v>178.06248404584218</v>
          </cell>
          <cell r="Q23">
            <v>187.60730289771715</v>
          </cell>
          <cell r="R23">
            <v>207.94818864032104</v>
          </cell>
          <cell r="S23">
            <v>244.90979668319954</v>
          </cell>
          <cell r="T23">
            <v>285.75913880087734</v>
          </cell>
          <cell r="U23">
            <v>281.1559639482951</v>
          </cell>
          <cell r="V23">
            <v>298.02182168819428</v>
          </cell>
          <cell r="W23">
            <v>314.73137989504852</v>
          </cell>
          <cell r="X23">
            <v>322.57106606441863</v>
          </cell>
          <cell r="Y23">
            <v>373.36054626076032</v>
          </cell>
          <cell r="Z23">
            <v>416.24534676534569</v>
          </cell>
          <cell r="AA23">
            <v>461.39412602807909</v>
          </cell>
          <cell r="AB23">
            <v>498.81913054610885</v>
          </cell>
          <cell r="AC23">
            <v>541.35167385246189</v>
          </cell>
          <cell r="AD23">
            <v>584.18547909025108</v>
          </cell>
          <cell r="AE23">
            <v>626.53240892121858</v>
          </cell>
          <cell r="AF23">
            <v>669.19802793713336</v>
          </cell>
          <cell r="AG23">
            <v>731.73990024575392</v>
          </cell>
          <cell r="AH23">
            <v>791.75915952283628</v>
          </cell>
          <cell r="AI23">
            <v>858.45633889331884</v>
          </cell>
          <cell r="AJ23">
            <v>950.15882650171318</v>
          </cell>
          <cell r="AK23">
            <v>1080.6240265406675</v>
          </cell>
          <cell r="AL23">
            <v>1177.6082390921094</v>
          </cell>
          <cell r="AM23">
            <v>1293.1080000826639</v>
          </cell>
          <cell r="AN23">
            <v>1422.4262824247905</v>
          </cell>
          <cell r="AO23">
            <v>1551.518337497638</v>
          </cell>
          <cell r="AP23">
            <v>1668.6024977847944</v>
          </cell>
          <cell r="AQ23">
            <v>1776.3656684312589</v>
          </cell>
          <cell r="AR23">
            <v>1918.1642817406287</v>
          </cell>
          <cell r="AS23">
            <v>1991.0626716110455</v>
          </cell>
          <cell r="AT23">
            <v>2061.2686840589272</v>
          </cell>
          <cell r="AU23">
            <v>2123.6684799070204</v>
          </cell>
          <cell r="AV23">
            <v>2204.2802926175323</v>
          </cell>
          <cell r="AW23">
            <v>2282.6649739528948</v>
          </cell>
          <cell r="AX23">
            <v>2479.0223388495397</v>
          </cell>
          <cell r="AY23">
            <v>2595.1914986446773</v>
          </cell>
          <cell r="AZ23">
            <v>2740.9255551575693</v>
          </cell>
          <cell r="BA23">
            <v>2887.4959875354389</v>
          </cell>
          <cell r="BB23">
            <v>3094.7520223649126</v>
          </cell>
        </row>
        <row r="24">
          <cell r="F24">
            <v>30.947520223649125</v>
          </cell>
          <cell r="G24">
            <v>30.319462551968041</v>
          </cell>
          <cell r="H24">
            <v>29.07152227842969</v>
          </cell>
          <cell r="I24">
            <v>26.93515800432807</v>
          </cell>
          <cell r="J24">
            <v>24.799405702752111</v>
          </cell>
          <cell r="K24">
            <v>22.98322360166047</v>
          </cell>
          <cell r="L24">
            <v>20.297939289352396</v>
          </cell>
          <cell r="M24">
            <v>18.691710075256101</v>
          </cell>
          <cell r="N24">
            <v>18.245691514441511</v>
          </cell>
          <cell r="O24">
            <v>17.654679882544386</v>
          </cell>
          <cell r="P24">
            <v>17.380146294983557</v>
          </cell>
          <cell r="Q24">
            <v>16.495903808457609</v>
          </cell>
          <cell r="R24">
            <v>14.88232257563816</v>
          </cell>
          <cell r="S24">
            <v>12.636293297683375</v>
          </cell>
          <cell r="T24">
            <v>10.829931932715535</v>
          </cell>
          <cell r="U24">
            <v>11.007243022360504</v>
          </cell>
          <cell r="V24">
            <v>10.384313486959357</v>
          </cell>
          <cell r="W24">
            <v>9.8329948014618047</v>
          </cell>
          <cell r="X24">
            <v>9.5940161655629677</v>
          </cell>
          <cell r="Y24">
            <v>8.2889101522888122</v>
          </cell>
          <cell r="Z24">
            <v>7.4349228079408398</v>
          </cell>
          <cell r="AA24">
            <v>6.7073936311373306</v>
          </cell>
          <cell r="AB24">
            <v>6.2041566428632517</v>
          </cell>
          <cell r="AC24">
            <v>5.7167127614873614</v>
          </cell>
          <cell r="AD24">
            <v>5.2975504067378623</v>
          </cell>
          <cell r="AE24">
            <v>4.9394923204268792</v>
          </cell>
          <cell r="AF24">
            <v>4.6245683537125482</v>
          </cell>
          <cell r="AG24">
            <v>4.2293060981443595</v>
          </cell>
          <cell r="AH24">
            <v>3.9087037833954508</v>
          </cell>
          <cell r="AI24">
            <v>3.6050197105592114</v>
          </cell>
          <cell r="AJ24">
            <v>3.2570891687226067</v>
          </cell>
          <cell r="AK24">
            <v>2.8638563888607438</v>
          </cell>
          <cell r="AL24">
            <v>2.627997936521612</v>
          </cell>
          <cell r="AM24">
            <v>2.3932664728445543</v>
          </cell>
          <cell r="AN24">
            <v>2.175685348761506</v>
          </cell>
          <cell r="AO24">
            <v>1.9946602934492381</v>
          </cell>
          <cell r="AP24">
            <v>1.8546969853356012</v>
          </cell>
          <cell r="AQ24">
            <v>1.7421818476698803</v>
          </cell>
          <cell r="AR24">
            <v>1.6133925815554209</v>
          </cell>
          <cell r="AS24">
            <v>1.5543217531474434</v>
          </cell>
          <cell r="AT24">
            <v>1.5013821566778531</v>
          </cell>
          <cell r="AU24">
            <v>1.4572670130228653</v>
          </cell>
          <cell r="AV24">
            <v>1.4039739105456346</v>
          </cell>
          <cell r="AW24">
            <v>1.3557626974079009</v>
          </cell>
          <cell r="AX24">
            <v>1.2483760125377166</v>
          </cell>
          <cell r="AY24">
            <v>1.1924946671492751</v>
          </cell>
          <cell r="AZ24">
            <v>1.1290901412997343</v>
          </cell>
          <cell r="BA24">
            <v>1.0717770815004224</v>
          </cell>
          <cell r="BB24">
            <v>1</v>
          </cell>
        </row>
        <row r="25">
          <cell r="F25">
            <v>8.6621765912744504</v>
          </cell>
          <cell r="G25">
            <v>1.8308933285936701E-2</v>
          </cell>
          <cell r="H25">
            <v>-1.8773161088061101</v>
          </cell>
          <cell r="I25">
            <v>2.69072904345273</v>
          </cell>
          <cell r="J25">
            <v>-2.0519735118087801</v>
          </cell>
          <cell r="K25">
            <v>1.7137888405289901</v>
          </cell>
          <cell r="L25">
            <v>2.4008091159390701</v>
          </cell>
          <cell r="M25">
            <v>1.6788408554140399</v>
          </cell>
          <cell r="N25">
            <v>-0.17986667839279799</v>
          </cell>
          <cell r="O25">
            <v>15.3156611030779</v>
          </cell>
          <cell r="P25">
            <v>-9.2191579226903908</v>
          </cell>
          <cell r="Q25">
            <v>1.2052458470256799</v>
          </cell>
          <cell r="R25">
            <v>10.2038414910305</v>
          </cell>
          <cell r="S25">
            <v>16.049272215576501</v>
          </cell>
          <cell r="T25">
            <v>11.8351086111916</v>
          </cell>
          <cell r="U25">
            <v>18.906171862532801</v>
          </cell>
          <cell r="V25">
            <v>16.899820628643099</v>
          </cell>
          <cell r="W25">
            <v>3.0809955338608699</v>
          </cell>
          <cell r="X25">
            <v>5.63864408341614</v>
          </cell>
          <cell r="Y25">
            <v>9.5507200352900607</v>
          </cell>
          <cell r="Z25">
            <v>10.8530772616735</v>
          </cell>
          <cell r="AA25">
            <v>11.592553749383001</v>
          </cell>
          <cell r="AB25">
            <v>11.838037492947301</v>
          </cell>
          <cell r="AC25">
            <v>10.1907199676844</v>
          </cell>
          <cell r="AD25">
            <v>8.3057827016988295</v>
          </cell>
          <cell r="AE25">
            <v>8.7117235799957893</v>
          </cell>
          <cell r="AF25">
            <v>5.4019520881499101</v>
          </cell>
          <cell r="AG25">
            <v>6.4556242923560196</v>
          </cell>
          <cell r="AH25">
            <v>9.7690093584674997</v>
          </cell>
          <cell r="AI25">
            <v>10.6371987408303</v>
          </cell>
          <cell r="AJ25">
            <v>12.5319618911491</v>
          </cell>
          <cell r="AK25">
            <v>18.897234103331801</v>
          </cell>
          <cell r="AL25">
            <v>25.698483595966898</v>
          </cell>
          <cell r="AM25">
            <v>17.016414783434801</v>
          </cell>
          <cell r="AN25">
            <v>11.2210708451043</v>
          </cell>
          <cell r="AO25">
            <v>41.988773914728903</v>
          </cell>
          <cell r="AP25">
            <v>11.4352163305701</v>
          </cell>
          <cell r="AQ25">
            <v>6.9314026680671104</v>
          </cell>
          <cell r="AR25">
            <v>4.1939390497758096</v>
          </cell>
          <cell r="AS25">
            <v>6.07984848712029</v>
          </cell>
          <cell r="AT25">
            <v>1.57312029806762</v>
          </cell>
          <cell r="AU25">
            <v>0.933205557801145</v>
          </cell>
          <cell r="AV25">
            <v>6.1973132390808399</v>
          </cell>
          <cell r="AW25">
            <v>7.1268415526848798</v>
          </cell>
          <cell r="AX25">
            <v>4.8996497225358304</v>
          </cell>
          <cell r="AY25">
            <v>7.7898967337239604</v>
          </cell>
          <cell r="AZ25">
            <v>5.0831214767832096</v>
          </cell>
          <cell r="BA25">
            <v>13.088069581099999</v>
          </cell>
        </row>
        <row r="26">
          <cell r="F26">
            <v>100</v>
          </cell>
          <cell r="G26">
            <v>108.66217659127445</v>
          </cell>
          <cell r="H26">
            <v>108.68207147669359</v>
          </cell>
          <cell r="I26">
            <v>106.64176544147745</v>
          </cell>
          <cell r="J26">
            <v>109.51120639666202</v>
          </cell>
          <cell r="K26">
            <v>107.26406544894027</v>
          </cell>
          <cell r="L26">
            <v>109.10234503250193</v>
          </cell>
          <cell r="M26">
            <v>111.72168407774554</v>
          </cell>
          <cell r="N26">
            <v>113.59731335439932</v>
          </cell>
          <cell r="O26">
            <v>113.39298964012531</v>
          </cell>
          <cell r="P26">
            <v>130.75987564805513</v>
          </cell>
          <cell r="Q26">
            <v>118.70491621254735</v>
          </cell>
          <cell r="R26">
            <v>120.13560228541439</v>
          </cell>
          <cell r="S26">
            <v>132.39404871691289</v>
          </cell>
          <cell r="T26">
            <v>153.6423299927132</v>
          </cell>
          <cell r="U26">
            <v>171.82606662011619</v>
          </cell>
          <cell r="V26">
            <v>204.31179807994548</v>
          </cell>
          <cell r="W26">
            <v>238.84012547861175</v>
          </cell>
          <cell r="X26">
            <v>246.19877907767548</v>
          </cell>
          <cell r="Y26">
            <v>260.08105196758163</v>
          </cell>
          <cell r="Z26">
            <v>284.9206651058426</v>
          </cell>
          <cell r="AA26">
            <v>315.84332502425372</v>
          </cell>
          <cell r="AB26">
            <v>352.45763224152876</v>
          </cell>
          <cell r="AC26">
            <v>394.18169889303522</v>
          </cell>
          <cell r="AD26">
            <v>434.3516519910853</v>
          </cell>
          <cell r="AE26">
            <v>470.427956366704</v>
          </cell>
          <cell r="AF26">
            <v>511.41033956839448</v>
          </cell>
          <cell r="AG26">
            <v>539.03648108572395</v>
          </cell>
          <cell r="AH26">
            <v>573.83465110335499</v>
          </cell>
          <cell r="AI26">
            <v>629.89261187177101</v>
          </cell>
          <cell r="AJ26">
            <v>696.8955408503781</v>
          </cell>
          <cell r="AK26">
            <v>784.23022445086497</v>
          </cell>
          <cell r="AL26">
            <v>932.42804587442924</v>
          </cell>
          <cell r="AM26">
            <v>1172.0479142876641</v>
          </cell>
          <cell r="AN26">
            <v>1371.4884488434495</v>
          </cell>
          <cell r="AO26">
            <v>1525.3841393205951</v>
          </cell>
          <cell r="AP26">
            <v>2165.8742369110532</v>
          </cell>
          <cell r="AQ26">
            <v>2413.5466413499166</v>
          </cell>
          <cell r="AR26">
            <v>2580.8392776434889</v>
          </cell>
          <cell r="AS26">
            <v>2689.0781039205312</v>
          </cell>
          <cell r="AT26">
            <v>2852.5699783392265</v>
          </cell>
          <cell r="AU26">
            <v>2897.4443356850638</v>
          </cell>
          <cell r="AV26">
            <v>2924.4834472598714</v>
          </cell>
          <cell r="AW26">
            <v>3105.722847111635</v>
          </cell>
          <cell r="AX26">
            <v>3327.0627934908148</v>
          </cell>
          <cell r="AY26">
            <v>3490.0772164206801</v>
          </cell>
          <cell r="AZ26">
            <v>3761.9506275070789</v>
          </cell>
          <cell r="BA26">
            <v>3953.1751477998719</v>
          </cell>
        </row>
        <row r="27">
          <cell r="F27">
            <v>39.531751477998718</v>
          </cell>
          <cell r="G27">
            <v>36.38041563136985</v>
          </cell>
          <cell r="H27">
            <v>36.37375598465303</v>
          </cell>
          <cell r="I27">
            <v>37.069670887709407</v>
          </cell>
          <cell r="J27">
            <v>36.09836178300349</v>
          </cell>
          <cell r="K27">
            <v>36.854608589133314</v>
          </cell>
          <cell r="L27">
            <v>36.23364050169782</v>
          </cell>
          <cell r="M27">
            <v>35.384134963888599</v>
          </cell>
          <cell r="N27">
            <v>34.799900024631839</v>
          </cell>
          <cell r="O27">
            <v>34.86260623647054</v>
          </cell>
          <cell r="P27">
            <v>30.232325690183309</v>
          </cell>
          <cell r="Q27">
            <v>33.302539388693098</v>
          </cell>
          <cell r="R27">
            <v>32.905941890631574</v>
          </cell>
          <cell r="S27">
            <v>29.85916048426478</v>
          </cell>
          <cell r="T27">
            <v>25.729726618877489</v>
          </cell>
          <cell r="U27">
            <v>23.006841892853188</v>
          </cell>
          <cell r="V27">
            <v>19.348736514241963</v>
          </cell>
          <cell r="W27">
            <v>16.551553638142266</v>
          </cell>
          <cell r="X27">
            <v>16.056843021762706</v>
          </cell>
          <cell r="Y27">
            <v>15.199781444642204</v>
          </cell>
          <cell r="Z27">
            <v>13.874652252167609</v>
          </cell>
          <cell r="AA27">
            <v>12.516253580778718</v>
          </cell>
          <cell r="AB27">
            <v>11.216029349850702</v>
          </cell>
          <cell r="AC27">
            <v>10.028814526147247</v>
          </cell>
          <cell r="AD27">
            <v>9.1013240761911671</v>
          </cell>
          <cell r="AE27">
            <v>8.4033593120863053</v>
          </cell>
          <cell r="AF27">
            <v>7.7299476407460981</v>
          </cell>
          <cell r="AG27">
            <v>7.3337803405020212</v>
          </cell>
          <cell r="AH27">
            <v>6.8890492064200117</v>
          </cell>
          <cell r="AI27">
            <v>6.275950968932194</v>
          </cell>
          <cell r="AJ27">
            <v>5.6725504987104083</v>
          </cell>
          <cell r="AK27">
            <v>5.0408349800187446</v>
          </cell>
          <cell r="AL27">
            <v>4.2396570601783985</v>
          </cell>
          <cell r="AM27">
            <v>3.3728784460168546</v>
          </cell>
          <cell r="AN27">
            <v>2.8823976980145258</v>
          </cell>
          <cell r="AO27">
            <v>2.5915931901328233</v>
          </cell>
          <cell r="AP27">
            <v>1.8252099223627352</v>
          </cell>
          <cell r="AQ27">
            <v>1.637911229918817</v>
          </cell>
          <cell r="AR27">
            <v>1.5317401521451715</v>
          </cell>
          <cell r="AS27">
            <v>1.4700856557629751</v>
          </cell>
          <cell r="AT27">
            <v>1.3858293320823003</v>
          </cell>
          <cell r="AU27">
            <v>1.3643662102882794</v>
          </cell>
          <cell r="AV27">
            <v>1.351751589328996</v>
          </cell>
          <cell r="AW27">
            <v>1.2728679738684279</v>
          </cell>
          <cell r="AX27">
            <v>1.1881877178675455</v>
          </cell>
          <cell r="AY27">
            <v>1.1326898812439832</v>
          </cell>
          <cell r="AZ27">
            <v>1.050831214767832</v>
          </cell>
          <cell r="BA27">
            <v>1</v>
          </cell>
        </row>
        <row r="28">
          <cell r="Z28">
            <v>4.0805931696167335</v>
          </cell>
          <cell r="AA28">
            <v>17.459684308708788</v>
          </cell>
          <cell r="AB28">
            <v>13.03277743728539</v>
          </cell>
          <cell r="AC28">
            <v>17.675647434057254</v>
          </cell>
          <cell r="AD28">
            <v>33.149778643596854</v>
          </cell>
          <cell r="AE28">
            <v>12.709758236893805</v>
          </cell>
          <cell r="AF28">
            <v>181.44999702345035</v>
          </cell>
          <cell r="AG28">
            <v>48.325490362116199</v>
          </cell>
          <cell r="AH28">
            <v>47.375591504245051</v>
          </cell>
          <cell r="AI28">
            <v>34.055037846795557</v>
          </cell>
          <cell r="AJ28">
            <v>61.059777816283002</v>
          </cell>
          <cell r="AK28">
            <v>35.038995500044336</v>
          </cell>
          <cell r="AL28">
            <v>45.915474110855513</v>
          </cell>
          <cell r="AM28">
            <v>55.716977698777299</v>
          </cell>
          <cell r="AN28">
            <v>51.167365196528579</v>
          </cell>
          <cell r="AO28">
            <v>64.853683754858622</v>
          </cell>
          <cell r="AP28">
            <v>8.9736250156154114</v>
          </cell>
          <cell r="AQ28">
            <v>5.3933945920290398</v>
          </cell>
          <cell r="AR28">
            <v>4.379615942042264</v>
          </cell>
          <cell r="AS28">
            <v>12.029144968531043</v>
          </cell>
          <cell r="AT28">
            <v>14.880365299216677</v>
          </cell>
          <cell r="AU28">
            <v>8.3565361625824721</v>
          </cell>
          <cell r="AV28">
            <v>5.2160402979984326</v>
          </cell>
          <cell r="AW28">
            <v>7.4729416704236513</v>
          </cell>
          <cell r="AX28">
            <v>8.781157033221092</v>
          </cell>
          <cell r="AY28">
            <v>9.317481287770832</v>
          </cell>
          <cell r="AZ28">
            <v>7.3835369019144395</v>
          </cell>
          <cell r="BA28">
            <v>8.1839052601569762</v>
          </cell>
          <cell r="BB28">
            <v>3.2540646670618401</v>
          </cell>
          <cell r="BC28">
            <v>9</v>
          </cell>
        </row>
        <row r="29">
          <cell r="Z29">
            <v>100</v>
          </cell>
          <cell r="AA29">
            <v>104.08059316961673</v>
          </cell>
          <cell r="AB29">
            <v>122.25273616366334</v>
          </cell>
          <cell r="AC29">
            <v>138.1856631788653</v>
          </cell>
          <cell r="AD29">
            <v>162.6108738067754</v>
          </cell>
          <cell r="AE29">
            <v>216.51601852414007</v>
          </cell>
          <cell r="AF29">
            <v>244.03468102270645</v>
          </cell>
          <cell r="AG29">
            <v>686.83560247459388</v>
          </cell>
          <cell r="AH29">
            <v>1018.7522753520365</v>
          </cell>
          <cell r="AI29">
            <v>1501.3921917630189</v>
          </cell>
          <cell r="AJ29">
            <v>2012.6918708967482</v>
          </cell>
          <cell r="AK29">
            <v>3241.6370553926922</v>
          </cell>
          <cell r="AL29">
            <v>4377.4741173595075</v>
          </cell>
          <cell r="AM29">
            <v>6387.4121124251133</v>
          </cell>
          <cell r="AN29">
            <v>9946.2850946340131</v>
          </cell>
          <cell r="AO29">
            <v>15035.537112493286</v>
          </cell>
          <cell r="AP29">
            <v>24786.636802274086</v>
          </cell>
          <cell r="AQ29">
            <v>27010.896642892687</v>
          </cell>
          <cell r="AR29">
            <v>28467.700881689012</v>
          </cell>
          <cell r="AS29">
            <v>29714.476847836369</v>
          </cell>
          <cell r="AT29">
            <v>33288.874344503201</v>
          </cell>
          <cell r="AU29">
            <v>38242.380450962497</v>
          </cell>
          <cell r="AV29">
            <v>41438.118802779551</v>
          </cell>
          <cell r="AW29">
            <v>43599.547778264998</v>
          </cell>
          <cell r="AX29">
            <v>46857.716552303231</v>
          </cell>
          <cell r="AY29">
            <v>50972.366224942605</v>
          </cell>
          <cell r="AZ29">
            <v>55721.706909885652</v>
          </cell>
          <cell r="BA29">
            <v>59835.93970195367</v>
          </cell>
          <cell r="BB29">
            <v>64732.856318686216</v>
          </cell>
          <cell r="BC29">
            <v>66839.305324132496</v>
          </cell>
        </row>
        <row r="30">
          <cell r="Z30">
            <v>647.3285631868622</v>
          </cell>
          <cell r="AA30">
            <v>621.94934086504679</v>
          </cell>
          <cell r="AB30">
            <v>529.5002660065328</v>
          </cell>
          <cell r="AC30">
            <v>468.44842532540474</v>
          </cell>
          <cell r="AD30">
            <v>398.08442574145391</v>
          </cell>
          <cell r="AE30">
            <v>298.97490615212354</v>
          </cell>
          <cell r="AF30">
            <v>265.26088852372209</v>
          </cell>
          <cell r="AG30">
            <v>94.247962810111744</v>
          </cell>
          <cell r="AH30">
            <v>63.541312137258643</v>
          </cell>
          <cell r="AI30">
            <v>43.115221108665331</v>
          </cell>
          <cell r="AJ30">
            <v>32.16232810134256</v>
          </cell>
          <cell r="AK30">
            <v>19.969186930103277</v>
          </cell>
          <cell r="AL30">
            <v>14.787718803859674</v>
          </cell>
          <cell r="AM30">
            <v>10.134441801988105</v>
          </cell>
          <cell r="AN30">
            <v>6.5082446061805896</v>
          </cell>
          <cell r="AO30">
            <v>4.3053238360802268</v>
          </cell>
          <cell r="AP30">
            <v>2.6116030518810525</v>
          </cell>
          <cell r="AQ30">
            <v>2.3965460004719694</v>
          </cell>
          <cell r="AR30">
            <v>2.2739053142266106</v>
          </cell>
          <cell r="AS30">
            <v>2.1784955747386707</v>
          </cell>
          <cell r="AT30">
            <v>1.9445793104558724</v>
          </cell>
          <cell r="AU30">
            <v>1.6926994490233673</v>
          </cell>
          <cell r="AV30">
            <v>1.5621572163247941</v>
          </cell>
          <cell r="AW30">
            <v>1.4847139389587081</v>
          </cell>
          <cell r="AX30">
            <v>1.3814769707446266</v>
          </cell>
          <cell r="AY30">
            <v>1.2699598059273558</v>
          </cell>
          <cell r="AZ30">
            <v>1.1617170382697284</v>
          </cell>
          <cell r="BA30">
            <v>1.0818390526015698</v>
          </cell>
          <cell r="BB30">
            <v>1</v>
          </cell>
          <cell r="BC30">
            <v>0.96848487584915488</v>
          </cell>
        </row>
        <row r="31">
          <cell r="F31">
            <v>1.26072429568413</v>
          </cell>
          <cell r="G31">
            <v>0.59335229003249901</v>
          </cell>
          <cell r="H31">
            <v>3.3267657491973202</v>
          </cell>
          <cell r="I31">
            <v>1.6974715220935701</v>
          </cell>
          <cell r="J31">
            <v>0.48439760360985001</v>
          </cell>
          <cell r="K31">
            <v>4.3883633932748003</v>
          </cell>
          <cell r="L31">
            <v>4.0763951960100702</v>
          </cell>
          <cell r="M31">
            <v>3.8567660275655</v>
          </cell>
          <cell r="N31">
            <v>7.6322232156910799</v>
          </cell>
          <cell r="O31">
            <v>4.2828482878329304</v>
          </cell>
          <cell r="P31">
            <v>5.9802641165753299</v>
          </cell>
          <cell r="Q31">
            <v>11.0166438708778</v>
          </cell>
          <cell r="R31">
            <v>18.328503911995199</v>
          </cell>
          <cell r="S31">
            <v>15.9009046498084</v>
          </cell>
          <cell r="T31">
            <v>10.670577669781</v>
          </cell>
          <cell r="U31">
            <v>10.416918875179499</v>
          </cell>
          <cell r="V31">
            <v>11.168427036832799</v>
          </cell>
          <cell r="W31">
            <v>11.6796683966174</v>
          </cell>
          <cell r="X31">
            <v>15.1307615644261</v>
          </cell>
          <cell r="Y31">
            <v>24.914555896263799</v>
          </cell>
          <cell r="Z31">
            <v>9.9271717154059296</v>
          </cell>
          <cell r="AA31">
            <v>13.9363936331519</v>
          </cell>
          <cell r="AB31">
            <v>16.568831215311601</v>
          </cell>
          <cell r="AC31">
            <v>11.5197435827034</v>
          </cell>
          <cell r="AD31">
            <v>16.800682296235401</v>
          </cell>
          <cell r="AE31">
            <v>17.061589697391199</v>
          </cell>
          <cell r="AF31">
            <v>14.4975155046826</v>
          </cell>
          <cell r="AG31">
            <v>15.183209697434799</v>
          </cell>
          <cell r="AH31">
            <v>17.258810399398801</v>
          </cell>
          <cell r="AI31">
            <v>15.5215840225384</v>
          </cell>
          <cell r="AJ31">
            <v>15.726800285955701</v>
          </cell>
          <cell r="AK31">
            <v>14.5712521924964</v>
          </cell>
          <cell r="AL31">
            <v>13.087631100425099</v>
          </cell>
          <cell r="AM31">
            <v>9.5939838930261807</v>
          </cell>
          <cell r="AN31">
            <v>10.2504171772338</v>
          </cell>
          <cell r="AO31">
            <v>8.0895917390223708</v>
          </cell>
          <cell r="AP31">
            <v>8.1064199059793793</v>
          </cell>
          <cell r="AQ31">
            <v>7.7104339439870602</v>
          </cell>
          <cell r="AR31">
            <v>7.0732325873385804</v>
          </cell>
          <cell r="AS31">
            <v>8.8095773318823891</v>
          </cell>
          <cell r="AT31">
            <v>7.6668858410468097</v>
          </cell>
          <cell r="AU31">
            <v>10.523571542688099</v>
          </cell>
          <cell r="AV31">
            <v>4.6078269956508402</v>
          </cell>
          <cell r="AW31">
            <v>5.5484501142044804</v>
          </cell>
          <cell r="AX31">
            <v>5.4160755395769504</v>
          </cell>
          <cell r="AY31">
            <v>7.3229340067331199</v>
          </cell>
          <cell r="AZ31">
            <v>8.9904561141218799</v>
          </cell>
          <cell r="BA31">
            <v>10.846571131599999</v>
          </cell>
        </row>
        <row r="32">
          <cell r="F32">
            <v>100</v>
          </cell>
          <cell r="G32">
            <v>101.26072429568413</v>
          </cell>
          <cell r="H32">
            <v>101.86155712219606</v>
          </cell>
          <cell r="I32">
            <v>105.25025251613634</v>
          </cell>
          <cell r="J32">
            <v>107.03684557952933</v>
          </cell>
          <cell r="K32">
            <v>107.55532949449615</v>
          </cell>
          <cell r="L32">
            <v>112.27524820154871</v>
          </cell>
          <cell r="M32">
            <v>116.85203102554502</v>
          </cell>
          <cell r="N32">
            <v>121.35874046065854</v>
          </cell>
          <cell r="O32">
            <v>130.6211104243672</v>
          </cell>
          <cell r="P32">
            <v>136.21541441572558</v>
          </cell>
          <cell r="Q32">
            <v>144.36145596527359</v>
          </cell>
          <cell r="R32">
            <v>160.26524345578184</v>
          </cell>
          <cell r="S32">
            <v>189.63946487214344</v>
          </cell>
          <cell r="T32">
            <v>219.79385535986987</v>
          </cell>
          <cell r="U32">
            <v>243.24712940945088</v>
          </cell>
          <cell r="V32">
            <v>268.58598554623626</v>
          </cell>
          <cell r="W32">
            <v>298.58281537312598</v>
          </cell>
          <cell r="X32">
            <v>333.45629809799146</v>
          </cell>
          <cell r="Y32">
            <v>383.91077548476045</v>
          </cell>
          <cell r="Z32">
            <v>479.56044023469087</v>
          </cell>
          <cell r="AA32">
            <v>527.16722861594531</v>
          </cell>
          <cell r="AB32">
            <v>600.63532870084111</v>
          </cell>
          <cell r="AC32">
            <v>700.15358253281556</v>
          </cell>
          <cell r="AD32">
            <v>780.80947992570759</v>
          </cell>
          <cell r="AE32">
            <v>911.99079998691354</v>
          </cell>
          <cell r="AF32">
            <v>1067.5909283586363</v>
          </cell>
          <cell r="AG32">
            <v>1222.3650887240146</v>
          </cell>
          <cell r="AH32">
            <v>1407.9593434132169</v>
          </cell>
          <cell r="AI32">
            <v>1650.9563769935244</v>
          </cell>
          <cell r="AJ32">
            <v>1907.21095822403</v>
          </cell>
          <cell r="AK32">
            <v>2207.1542166557851</v>
          </cell>
          <cell r="AL32">
            <v>2528.7642238420181</v>
          </cell>
          <cell r="AM32">
            <v>2859.7195568579896</v>
          </cell>
          <cell r="AN32">
            <v>3134.0805905286643</v>
          </cell>
          <cell r="AO32">
            <v>3455.3369257285653</v>
          </cell>
          <cell r="AP32">
            <v>3734.8595762276932</v>
          </cell>
          <cell r="AQ32">
            <v>4037.6229763753918</v>
          </cell>
          <cell r="AR32">
            <v>4348.9412288760614</v>
          </cell>
          <cell r="AS32">
            <v>4656.5519570811257</v>
          </cell>
          <cell r="AT32">
            <v>5066.7745027394703</v>
          </cell>
          <cell r="AU32">
            <v>5455.2383196877718</v>
          </cell>
          <cell r="AV32">
            <v>6029.3242270842511</v>
          </cell>
          <cell r="AW32">
            <v>6307.1450564751549</v>
          </cell>
          <cell r="AX32">
            <v>6657.0938535641935</v>
          </cell>
          <cell r="AY32">
            <v>7017.6470854137642</v>
          </cell>
          <cell r="AZ32">
            <v>7531.5447503040441</v>
          </cell>
          <cell r="BA32">
            <v>8208.6649757955802</v>
          </cell>
        </row>
        <row r="33">
          <cell r="F33">
            <v>82.086649757955797</v>
          </cell>
          <cell r="G33">
            <v>81.064648044843636</v>
          </cell>
          <cell r="H33">
            <v>80.586486283026574</v>
          </cell>
          <cell r="I33">
            <v>77.991879159977088</v>
          </cell>
          <cell r="J33">
            <v>76.690086776674192</v>
          </cell>
          <cell r="K33">
            <v>76.320392623739167</v>
          </cell>
          <cell r="L33">
            <v>73.111973540775054</v>
          </cell>
          <cell r="M33">
            <v>70.248372268352654</v>
          </cell>
          <cell r="N33">
            <v>67.639668512023022</v>
          </cell>
          <cell r="O33">
            <v>62.843325624219041</v>
          </cell>
          <cell r="P33">
            <v>60.262379342347906</v>
          </cell>
          <cell r="Q33">
            <v>56.861888243702595</v>
          </cell>
          <cell r="R33">
            <v>51.219246286924346</v>
          </cell>
          <cell r="S33">
            <v>43.28563667551969</v>
          </cell>
          <cell r="T33">
            <v>37.347108554765924</v>
          </cell>
          <cell r="U33">
            <v>33.746194644616629</v>
          </cell>
          <cell r="V33">
            <v>30.56252156679442</v>
          </cell>
          <cell r="W33">
            <v>27.492087799954486</v>
          </cell>
          <cell r="X33">
            <v>24.616913888318081</v>
          </cell>
          <cell r="Y33">
            <v>21.381699863544018</v>
          </cell>
          <cell r="Z33">
            <v>17.117060305846667</v>
          </cell>
          <cell r="AA33">
            <v>15.571273270053364</v>
          </cell>
          <cell r="AB33">
            <v>13.666636948497041</v>
          </cell>
          <cell r="AC33">
            <v>11.724091942942886</v>
          </cell>
          <cell r="AD33">
            <v>10.513019099840614</v>
          </cell>
          <cell r="AE33">
            <v>9.0008199380008751</v>
          </cell>
          <cell r="AF33">
            <v>7.6889609659909359</v>
          </cell>
          <cell r="AG33">
            <v>6.7153954669666867</v>
          </cell>
          <cell r="AH33">
            <v>5.8301860875441838</v>
          </cell>
          <cell r="AI33">
            <v>4.9720665489320659</v>
          </cell>
          <cell r="AJ33">
            <v>4.3040152115313886</v>
          </cell>
          <cell r="AK33">
            <v>3.7191170937901687</v>
          </cell>
          <cell r="AL33">
            <v>3.2461171739150672</v>
          </cell>
          <cell r="AM33">
            <v>2.8704440462037981</v>
          </cell>
          <cell r="AN33">
            <v>2.6191620600320693</v>
          </cell>
          <cell r="AO33">
            <v>2.3756482080440722</v>
          </cell>
          <cell r="AP33">
            <v>2.1978510324842113</v>
          </cell>
          <cell r="AQ33">
            <v>2.0330439527973381</v>
          </cell>
          <cell r="AR33">
            <v>1.8875088311821184</v>
          </cell>
          <cell r="AS33">
            <v>1.7628204412736825</v>
          </cell>
          <cell r="AT33">
            <v>1.6200967639979582</v>
          </cell>
          <cell r="AU33">
            <v>1.5047307733872568</v>
          </cell>
          <cell r="AV33">
            <v>1.3614568841598433</v>
          </cell>
          <cell r="AW33">
            <v>1.3014866317951974</v>
          </cell>
          <cell r="AX33">
            <v>1.233070339154176</v>
          </cell>
          <cell r="AY33">
            <v>1.1697175528899646</v>
          </cell>
          <cell r="AZ33">
            <v>1.0899045611412188</v>
          </cell>
          <cell r="BA33">
            <v>1</v>
          </cell>
        </row>
        <row r="34">
          <cell r="AB34">
            <v>45.944492610854098</v>
          </cell>
          <cell r="AC34">
            <v>25.276810226863098</v>
          </cell>
          <cell r="AD34">
            <v>120.33594570181501</v>
          </cell>
          <cell r="AE34">
            <v>137.280875159803</v>
          </cell>
          <cell r="AF34">
            <v>180.98801172521999</v>
          </cell>
          <cell r="AG34">
            <v>189.975114411422</v>
          </cell>
          <cell r="AH34">
            <v>115.44673104547</v>
          </cell>
          <cell r="AI34">
            <v>44.380089673681802</v>
          </cell>
          <cell r="AJ34">
            <v>26.019336700183899</v>
          </cell>
          <cell r="AK34">
            <v>45.068029094752603</v>
          </cell>
          <cell r="AL34">
            <v>30.136871446499299</v>
          </cell>
          <cell r="AM34">
            <v>6.8484975506493404</v>
          </cell>
          <cell r="AN34">
            <v>9.3764376389258803</v>
          </cell>
          <cell r="AO34">
            <v>4.5724812797224104</v>
          </cell>
          <cell r="AP34">
            <v>3.0952685200491001</v>
          </cell>
          <cell r="AQ34">
            <v>8.7857068528020204</v>
          </cell>
          <cell r="AR34">
            <v>-0.113130549923284</v>
          </cell>
          <cell r="AS34">
            <v>8.4915277076320592</v>
          </cell>
          <cell r="AT34">
            <v>4.7722310127304297</v>
          </cell>
          <cell r="AU34">
            <v>-1.0510581973838</v>
          </cell>
          <cell r="AV34">
            <v>7.80674087423019</v>
          </cell>
          <cell r="AW34">
            <v>15.3549183512533</v>
          </cell>
          <cell r="AX34">
            <v>-1.69409233298961</v>
          </cell>
          <cell r="AY34">
            <v>2.3523072917551202</v>
          </cell>
          <cell r="AZ34">
            <v>7.2761042910309301</v>
          </cell>
          <cell r="BA34">
            <v>6.3008133793000001</v>
          </cell>
        </row>
        <row r="35">
          <cell r="AB35">
            <v>100</v>
          </cell>
          <cell r="AC35">
            <v>145.9444926108541</v>
          </cell>
          <cell r="AD35">
            <v>182.83460504465793</v>
          </cell>
          <cell r="AE35">
            <v>402.85035609532548</v>
          </cell>
          <cell r="AF35">
            <v>955.88685052737117</v>
          </cell>
          <cell r="AG35">
            <v>2685.9274556396854</v>
          </cell>
          <cell r="AH35">
            <v>7788.5212124989748</v>
          </cell>
          <cell r="AI35">
            <v>16780.114349112046</v>
          </cell>
          <cell r="AJ35">
            <v>24227.14414459432</v>
          </cell>
          <cell r="AK35">
            <v>30530.886352415208</v>
          </cell>
          <cell r="AL35">
            <v>44290.555096607546</v>
          </cell>
          <cell r="AM35">
            <v>57638.342749013107</v>
          </cell>
          <cell r="AN35">
            <v>61585.703240414136</v>
          </cell>
          <cell r="AO35">
            <v>67360.248299245519</v>
          </cell>
          <cell r="AP35">
            <v>70440.283042703057</v>
          </cell>
          <cell r="AQ35">
            <v>72620.598949157342</v>
          </cell>
          <cell r="AR35">
            <v>79000.831887579334</v>
          </cell>
          <cell r="AS35">
            <v>78911.457812020948</v>
          </cell>
          <cell r="AT35">
            <v>85612.246116625087</v>
          </cell>
          <cell r="AU35">
            <v>89697.86027649777</v>
          </cell>
          <cell r="AV35">
            <v>88755.083563183769</v>
          </cell>
          <cell r="AW35">
            <v>95683.962949667999</v>
          </cell>
          <cell r="AX35">
            <v>110376.15733583299</v>
          </cell>
          <cell r="AY35">
            <v>108506.2833169581</v>
          </cell>
          <cell r="AZ35">
            <v>111058.68453143538</v>
          </cell>
          <cell r="BA35">
            <v>119139.43024218967</v>
          </cell>
        </row>
        <row r="36">
          <cell r="AB36">
            <v>1191.3943024218968</v>
          </cell>
          <cell r="AC36">
            <v>816.33385481604057</v>
          </cell>
          <cell r="AD36">
            <v>651.62407419038368</v>
          </cell>
          <cell r="AE36">
            <v>295.74115658469964</v>
          </cell>
          <cell r="AF36">
            <v>124.63758673577254</v>
          </cell>
          <cell r="AG36">
            <v>44.356905467432</v>
          </cell>
          <cell r="AH36">
            <v>15.296797298439065</v>
          </cell>
          <cell r="AI36">
            <v>7.100036850970219</v>
          </cell>
          <cell r="AJ36">
            <v>4.917601081296767</v>
          </cell>
          <cell r="AK36">
            <v>3.9022591374182265</v>
          </cell>
          <cell r="AL36">
            <v>2.6899511641323999</v>
          </cell>
          <cell r="AM36">
            <v>2.0670169293552356</v>
          </cell>
          <cell r="AN36">
            <v>1.9345306454827862</v>
          </cell>
          <cell r="AO36">
            <v>1.768690485119903</v>
          </cell>
          <cell r="AP36">
            <v>1.6913536558330367</v>
          </cell>
          <cell r="AQ36">
            <v>1.6405735007170732</v>
          </cell>
          <cell r="AR36">
            <v>1.5080781732998563</v>
          </cell>
          <cell r="AS36">
            <v>1.5097862027336746</v>
          </cell>
          <cell r="AT36">
            <v>1.3916166862377639</v>
          </cell>
          <cell r="AU36">
            <v>1.3282304602912145</v>
          </cell>
          <cell r="AV36">
            <v>1.3423392267708882</v>
          </cell>
          <cell r="AW36">
            <v>1.245134780891755</v>
          </cell>
          <cell r="AX36">
            <v>1.079394618528831</v>
          </cell>
          <cell r="AY36">
            <v>1.097995679145797</v>
          </cell>
          <cell r="AZ36">
            <v>1.0727610429103094</v>
          </cell>
          <cell r="BA36">
            <v>1</v>
          </cell>
        </row>
        <row r="37">
          <cell r="P37">
            <v>9.2746762990812908</v>
          </cell>
          <cell r="Q37">
            <v>8.0484317289070209</v>
          </cell>
          <cell r="R37">
            <v>7.2765782218564796</v>
          </cell>
          <cell r="S37">
            <v>15.032379558279199</v>
          </cell>
          <cell r="T37">
            <v>27.041342384997499</v>
          </cell>
          <cell r="U37">
            <v>15.1017717809528</v>
          </cell>
          <cell r="V37">
            <v>13.744099365532399</v>
          </cell>
          <cell r="W37">
            <v>11.547743973511301</v>
          </cell>
          <cell r="X37">
            <v>14.669408492253</v>
          </cell>
          <cell r="Y37">
            <v>19.3986879976826</v>
          </cell>
          <cell r="Z37">
            <v>11.378407483609999</v>
          </cell>
          <cell r="AA37">
            <v>7.407390718786</v>
          </cell>
          <cell r="AB37">
            <v>5.4935403227383697</v>
          </cell>
          <cell r="AC37">
            <v>4.5973864009474399</v>
          </cell>
          <cell r="AD37">
            <v>5.8428526099389604</v>
          </cell>
          <cell r="AE37">
            <v>3.4220102671784098</v>
          </cell>
          <cell r="AF37">
            <v>5.3482548544633302</v>
          </cell>
          <cell r="AG37">
            <v>6.2799768217432304</v>
          </cell>
          <cell r="AH37">
            <v>7.3242951723295304</v>
          </cell>
          <cell r="AI37">
            <v>7.7291767094986996</v>
          </cell>
          <cell r="AJ37">
            <v>6.4590227168641503</v>
          </cell>
          <cell r="AK37">
            <v>3.7592354427108599</v>
          </cell>
          <cell r="AL37">
            <v>2.87650116683034</v>
          </cell>
          <cell r="AM37">
            <v>1.58169901102944</v>
          </cell>
          <cell r="AN37">
            <v>2.6878468834153901</v>
          </cell>
          <cell r="AO37">
            <v>3.6251606134363601</v>
          </cell>
          <cell r="AP37">
            <v>2.7879576558157599</v>
          </cell>
          <cell r="AQ37">
            <v>2.2181955562088098</v>
          </cell>
          <cell r="AR37">
            <v>2.0991566679521299</v>
          </cell>
          <cell r="AS37">
            <v>1.18568367555693</v>
          </cell>
          <cell r="AT37">
            <v>2.1242215465209102</v>
          </cell>
          <cell r="AU37">
            <v>3.0973364367251999</v>
          </cell>
          <cell r="AV37">
            <v>3.0629543531065901</v>
          </cell>
          <cell r="AW37">
            <v>2.5117458497240102</v>
          </cell>
          <cell r="AX37">
            <v>2.2204187944933702</v>
          </cell>
          <cell r="AY37">
            <v>2.6249671038318501</v>
          </cell>
          <cell r="AZ37">
            <v>2.8428544412320602</v>
          </cell>
          <cell r="BA37">
            <v>2.3040371522999998</v>
          </cell>
        </row>
        <row r="38">
          <cell r="P38">
            <v>100</v>
          </cell>
          <cell r="Q38">
            <v>109.27467629908129</v>
          </cell>
          <cell r="R38">
            <v>118.06957401799698</v>
          </cell>
          <cell r="S38">
            <v>126.66099892762927</v>
          </cell>
          <cell r="T38">
            <v>145.70116103873846</v>
          </cell>
          <cell r="U38">
            <v>185.10071085414029</v>
          </cell>
          <cell r="V38">
            <v>213.05419777225387</v>
          </cell>
          <cell r="W38">
            <v>242.33657841651038</v>
          </cell>
          <cell r="X38">
            <v>270.32098604621643</v>
          </cell>
          <cell r="Y38">
            <v>309.97547572962213</v>
          </cell>
          <cell r="Z38">
            <v>370.1066511357439</v>
          </cell>
          <cell r="AA38">
            <v>412.21889402591177</v>
          </cell>
          <cell r="AB38">
            <v>442.75355812306947</v>
          </cell>
          <cell r="AC38">
            <v>467.07640336891916</v>
          </cell>
          <cell r="AD38">
            <v>488.54971041943628</v>
          </cell>
          <cell r="AE38">
            <v>517.09494992552754</v>
          </cell>
          <cell r="AF38">
            <v>534.78999220304013</v>
          </cell>
          <cell r="AG38">
            <v>563.39192392222333</v>
          </cell>
          <cell r="AH38">
            <v>598.77280616011228</v>
          </cell>
          <cell r="AI38">
            <v>642.62869389491948</v>
          </cell>
          <cell r="AJ38">
            <v>692.29860123200137</v>
          </cell>
          <cell r="AK38">
            <v>737.0143251541092</v>
          </cell>
          <cell r="AL38">
            <v>764.72042888315877</v>
          </cell>
          <cell r="AM38">
            <v>786.71762094297276</v>
          </cell>
          <cell r="AN38">
            <v>799.16112577302215</v>
          </cell>
          <cell r="AO38">
            <v>820.64135318557965</v>
          </cell>
          <cell r="AP38">
            <v>850.39092029883443</v>
          </cell>
          <cell r="AQ38">
            <v>874.09945906566793</v>
          </cell>
          <cell r="AR38">
            <v>893.48869442350781</v>
          </cell>
          <cell r="AS38">
            <v>912.24442192989727</v>
          </cell>
          <cell r="AT38">
            <v>923.06075512189875</v>
          </cell>
          <cell r="AU38">
            <v>942.66861056967684</v>
          </cell>
          <cell r="AV38">
            <v>971.86622892242269</v>
          </cell>
          <cell r="AW38">
            <v>1001.634047887575</v>
          </cell>
          <cell r="AX38">
            <v>1026.7925495148136</v>
          </cell>
          <cell r="AY38">
            <v>1049.5916442646981</v>
          </cell>
          <cell r="AZ38">
            <v>1077.1430796512141</v>
          </cell>
          <cell r="BA38">
            <v>1107.7646895295024</v>
          </cell>
        </row>
        <row r="39">
          <cell r="P39">
            <v>11.077646895295025</v>
          </cell>
          <cell r="Q39">
            <v>10.13743281652545</v>
          </cell>
          <cell r="R39">
            <v>9.3823044483979352</v>
          </cell>
          <cell r="S39">
            <v>8.7459020448942599</v>
          </cell>
          <cell r="T39">
            <v>7.6029915041992995</v>
          </cell>
          <cell r="U39">
            <v>5.9846592939474075</v>
          </cell>
          <cell r="V39">
            <v>5.1994501920758074</v>
          </cell>
          <cell r="W39">
            <v>4.5711823479885796</v>
          </cell>
          <cell r="X39">
            <v>4.0979603756702385</v>
          </cell>
          <cell r="Y39">
            <v>3.5737172010851479</v>
          </cell>
          <cell r="Z39">
            <v>2.9930958715011258</v>
          </cell>
          <cell r="AA39">
            <v>2.6873214827942098</v>
          </cell>
          <cell r="AB39">
            <v>2.5019893554905863</v>
          </cell>
          <cell r="AC39">
            <v>2.3716991086242847</v>
          </cell>
          <cell r="AD39">
            <v>2.2674554214318321</v>
          </cell>
          <cell r="AE39">
            <v>2.1422848737722999</v>
          </cell>
          <cell r="AF39">
            <v>2.0714013083268861</v>
          </cell>
          <cell r="AG39">
            <v>1.9662416916051324</v>
          </cell>
          <cell r="AH39">
            <v>1.8500584497708223</v>
          </cell>
          <cell r="AI39">
            <v>1.7238020960679985</v>
          </cell>
          <cell r="AJ39">
            <v>1.600125563677502</v>
          </cell>
          <cell r="AK39">
            <v>1.5030436339183362</v>
          </cell>
          <cell r="AL39">
            <v>1.4485878076349354</v>
          </cell>
          <cell r="AM39">
            <v>1.4080842478165385</v>
          </cell>
          <cell r="AN39">
            <v>1.3861593786334021</v>
          </cell>
          <cell r="AO39">
            <v>1.349876758256652</v>
          </cell>
          <cell r="AP39">
            <v>1.3026534774621357</v>
          </cell>
          <cell r="AQ39">
            <v>1.2673211017812562</v>
          </cell>
          <cell r="AR39">
            <v>1.2398194811454764</v>
          </cell>
          <cell r="AS39">
            <v>1.2143288168164104</v>
          </cell>
          <cell r="AT39">
            <v>1.200099433740103</v>
          </cell>
          <cell r="AU39">
            <v>1.1751369220409855</v>
          </cell>
          <cell r="AV39">
            <v>1.1398324754609079</v>
          </cell>
          <cell r="AW39">
            <v>1.105957502009596</v>
          </cell>
          <cell r="AX39">
            <v>1.0788592983587098</v>
          </cell>
          <cell r="AY39">
            <v>1.0554244553895606</v>
          </cell>
          <cell r="AZ39">
            <v>1.0284285444123207</v>
          </cell>
          <cell r="BA39">
            <v>1</v>
          </cell>
        </row>
        <row r="40">
          <cell r="P40">
            <v>4.9908825271346</v>
          </cell>
          <cell r="Q40">
            <v>4.2312089886412396</v>
          </cell>
          <cell r="R40">
            <v>5.5777295768344297</v>
          </cell>
          <cell r="S40">
            <v>9.0288680400949097</v>
          </cell>
          <cell r="T40">
            <v>9.4488601381024004</v>
          </cell>
          <cell r="U40">
            <v>5.7513930164462304</v>
          </cell>
          <cell r="V40">
            <v>6.3445531387506398</v>
          </cell>
          <cell r="W40">
            <v>7.0263401819207401</v>
          </cell>
          <cell r="X40">
            <v>8.30701560593997</v>
          </cell>
          <cell r="Y40">
            <v>9.0821563379336094</v>
          </cell>
          <cell r="Z40">
            <v>9.3924308540431998</v>
          </cell>
          <cell r="AA40">
            <v>6.0908804248748698</v>
          </cell>
          <cell r="AB40">
            <v>3.9545479815173898</v>
          </cell>
          <cell r="AC40">
            <v>3.7550358810846398</v>
          </cell>
          <cell r="AD40">
            <v>3.0696571480617099</v>
          </cell>
          <cell r="AE40">
            <v>2.2292694028410298</v>
          </cell>
          <cell r="AF40">
            <v>2.7610706696492899</v>
          </cell>
          <cell r="AG40">
            <v>3.4301211470917101</v>
          </cell>
          <cell r="AH40">
            <v>3.7944887761062902</v>
          </cell>
          <cell r="AI40">
            <v>3.8678163522058502</v>
          </cell>
          <cell r="AJ40">
            <v>3.49598183019812</v>
          </cell>
          <cell r="AK40">
            <v>2.30273136188227</v>
          </cell>
          <cell r="AL40">
            <v>2.2974747385467098</v>
          </cell>
          <cell r="AM40">
            <v>2.1090336234629898</v>
          </cell>
          <cell r="AN40">
            <v>2.0392270127410801</v>
          </cell>
          <cell r="AO40">
            <v>1.90374489480969</v>
          </cell>
          <cell r="AP40">
            <v>1.6703528425285401</v>
          </cell>
          <cell r="AQ40">
            <v>1.11104488260843</v>
          </cell>
          <cell r="AR40">
            <v>1.4449376264218201</v>
          </cell>
          <cell r="AS40">
            <v>2.1798572079599001</v>
          </cell>
          <cell r="AT40">
            <v>2.4088058624439701</v>
          </cell>
          <cell r="AU40">
            <v>1.7500471413965899</v>
          </cell>
          <cell r="AV40">
            <v>2.1310546888292801</v>
          </cell>
          <cell r="AW40">
            <v>2.8725747272342899</v>
          </cell>
          <cell r="AX40">
            <v>3.2635050190228401</v>
          </cell>
          <cell r="AY40">
            <v>3.2172443719241199</v>
          </cell>
          <cell r="AZ40">
            <v>2.6883435504350599</v>
          </cell>
          <cell r="BA40">
            <v>2.1509</v>
          </cell>
        </row>
        <row r="41">
          <cell r="P41">
            <v>100</v>
          </cell>
          <cell r="Q41">
            <v>104.9908825271346</v>
          </cell>
          <cell r="R41">
            <v>109.43326618587649</v>
          </cell>
          <cell r="S41">
            <v>115.53715784082206</v>
          </cell>
          <cell r="T41">
            <v>125.96885535954605</v>
          </cell>
          <cell r="U41">
            <v>137.87147632003806</v>
          </cell>
          <cell r="V41">
            <v>145.80100678078003</v>
          </cell>
          <cell r="W41">
            <v>155.05142913282003</v>
          </cell>
          <cell r="X41">
            <v>165.94587000062174</v>
          </cell>
          <cell r="Y41">
            <v>179.73101931898623</v>
          </cell>
          <cell r="Z41">
            <v>196.05447148129821</v>
          </cell>
          <cell r="AA41">
            <v>214.46875215143899</v>
          </cell>
          <cell r="AB41">
            <v>227.53178739370438</v>
          </cell>
          <cell r="AC41">
            <v>236.52964109939256</v>
          </cell>
          <cell r="AD41">
            <v>245.41141399207547</v>
          </cell>
          <cell r="AE41">
            <v>252.94470300384253</v>
          </cell>
          <cell r="AF41">
            <v>258.58352187401431</v>
          </cell>
          <cell r="AG41">
            <v>265.72319565302382</v>
          </cell>
          <cell r="AH41">
            <v>274.83782317984605</v>
          </cell>
          <cell r="AI41">
            <v>285.26651353290015</v>
          </cell>
          <cell r="AJ41">
            <v>296.30009839069317</v>
          </cell>
          <cell r="AK41">
            <v>306.65869599329096</v>
          </cell>
          <cell r="AL41">
            <v>313.72022195986767</v>
          </cell>
          <cell r="AM41">
            <v>320.92786480910831</v>
          </cell>
          <cell r="AN41">
            <v>327.6963413849943</v>
          </cell>
          <cell r="AO41">
            <v>334.37881369828136</v>
          </cell>
          <cell r="AP41">
            <v>340.74453329338758</v>
          </cell>
          <cell r="AQ41">
            <v>346.43616929101432</v>
          </cell>
          <cell r="AR41">
            <v>350.28523062142682</v>
          </cell>
          <cell r="AS41">
            <v>355.34663371847427</v>
          </cell>
          <cell r="AT41">
            <v>363.0926829268293</v>
          </cell>
          <cell r="AU41">
            <v>371.83888075927581</v>
          </cell>
          <cell r="AV41">
            <v>378.34623646260462</v>
          </cell>
          <cell r="AW41">
            <v>386.40900167475007</v>
          </cell>
          <cell r="AX41">
            <v>397.50888900061733</v>
          </cell>
          <cell r="AY41">
            <v>410.48161154421439</v>
          </cell>
          <cell r="AZ41">
            <v>423.68780808940409</v>
          </cell>
          <cell r="BA41">
            <v>435.07799195215523</v>
          </cell>
        </row>
        <row r="42">
          <cell r="P42">
            <v>4.3507799195215524</v>
          </cell>
          <cell r="Q42">
            <v>4.1439597561217809</v>
          </cell>
          <cell r="R42">
            <v>3.9757379736172638</v>
          </cell>
          <cell r="S42">
            <v>3.765697547723748</v>
          </cell>
          <cell r="T42">
            <v>3.4538536585915285</v>
          </cell>
          <cell r="U42">
            <v>3.1556780529586712</v>
          </cell>
          <cell r="V42">
            <v>2.9840534133369827</v>
          </cell>
          <cell r="W42">
            <v>2.8060237457047821</v>
          </cell>
          <cell r="X42">
            <v>2.6218066888348903</v>
          </cell>
          <cell r="Y42">
            <v>2.4207173230347054</v>
          </cell>
          <cell r="Z42">
            <v>2.2191689312919225</v>
          </cell>
          <cell r="AA42">
            <v>2.0286311529660104</v>
          </cell>
          <cell r="AB42">
            <v>1.912163557170709</v>
          </cell>
          <cell r="AC42">
            <v>1.8394227037673063</v>
          </cell>
          <cell r="AD42">
            <v>1.7728514940474784</v>
          </cell>
          <cell r="AE42">
            <v>1.7200518009880834</v>
          </cell>
          <cell r="AF42">
            <v>1.6825433763104658</v>
          </cell>
          <cell r="AG42">
            <v>1.637335389117748</v>
          </cell>
          <cell r="AH42">
            <v>1.5830353585192405</v>
          </cell>
          <cell r="AI42">
            <v>1.5251632116363953</v>
          </cell>
          <cell r="AJ42">
            <v>1.4683693806219171</v>
          </cell>
          <cell r="AK42">
            <v>1.4187694581525052</v>
          </cell>
          <cell r="AL42">
            <v>1.3868343877680034</v>
          </cell>
          <cell r="AM42">
            <v>1.3556878029614061</v>
          </cell>
          <cell r="AN42">
            <v>1.3276864493308562</v>
          </cell>
          <cell r="AO42">
            <v>1.3011529861599944</v>
          </cell>
          <cell r="AP42">
            <v>1.2768451125158471</v>
          </cell>
          <cell r="AQ42">
            <v>1.2558676908434458</v>
          </cell>
          <cell r="AR42">
            <v>1.2420677605513113</v>
          </cell>
          <cell r="AS42">
            <v>1.2243762868930079</v>
          </cell>
          <cell r="AT42">
            <v>1.1982560167422389</v>
          </cell>
          <cell r="AU42">
            <v>1.1700712713628774</v>
          </cell>
          <cell r="AV42">
            <v>1.1499466626653174</v>
          </cell>
          <cell r="AW42">
            <v>1.1259520095713791</v>
          </cell>
          <cell r="AX42">
            <v>1.0945113530567603</v>
          </cell>
          <cell r="AY42">
            <v>1.0599207850393353</v>
          </cell>
          <cell r="AZ42">
            <v>1.0268834355043506</v>
          </cell>
          <cell r="BA42">
            <v>1</v>
          </cell>
        </row>
        <row r="43">
          <cell r="AE43">
            <v>398.07310482460502</v>
          </cell>
          <cell r="AF43">
            <v>362.55629694604698</v>
          </cell>
          <cell r="AG43">
            <v>411.04026185029102</v>
          </cell>
          <cell r="AH43">
            <v>69.688721265686596</v>
          </cell>
          <cell r="AI43">
            <v>42.095094251042198</v>
          </cell>
          <cell r="AJ43">
            <v>72.546393481364504</v>
          </cell>
          <cell r="AK43">
            <v>32.629182138126403</v>
          </cell>
          <cell r="AL43">
            <v>17.414979620350199</v>
          </cell>
          <cell r="AM43">
            <v>16.952316609925401</v>
          </cell>
          <cell r="AN43">
            <v>17.040188554189701</v>
          </cell>
          <cell r="AO43">
            <v>8.6967689451767001</v>
          </cell>
          <cell r="AP43">
            <v>6.5974085457678902</v>
          </cell>
          <cell r="AQ43">
            <v>8.8378610433896796</v>
          </cell>
          <cell r="AR43">
            <v>5.73469931381885</v>
          </cell>
          <cell r="AS43">
            <v>3.4088275909237602</v>
          </cell>
          <cell r="AT43">
            <v>1.94832642967336</v>
          </cell>
          <cell r="AU43">
            <v>3.93899022821837</v>
          </cell>
          <cell r="AV43">
            <v>6.6863670476851196</v>
          </cell>
          <cell r="AW43">
            <v>8.1786064633976707</v>
          </cell>
          <cell r="AX43">
            <v>8.1887285091091009</v>
          </cell>
          <cell r="AY43">
            <v>7.2662912814772396</v>
          </cell>
          <cell r="AZ43">
            <v>8.2393844005580199</v>
          </cell>
          <cell r="BA43">
            <v>21.6887105506</v>
          </cell>
        </row>
        <row r="44">
          <cell r="AE44">
            <v>100</v>
          </cell>
          <cell r="AF44">
            <v>498.07310482460502</v>
          </cell>
          <cell r="AG44">
            <v>2303.8685097608959</v>
          </cell>
          <cell r="AH44">
            <v>11773.69566496848</v>
          </cell>
          <cell r="AI44">
            <v>19978.63361959859</v>
          </cell>
          <cell r="AJ44">
            <v>28388.65827183902</v>
          </cell>
          <cell r="AK44">
            <v>48983.606005807291</v>
          </cell>
          <cell r="AL44">
            <v>64966.556027264371</v>
          </cell>
          <cell r="AM44">
            <v>76280.468519455855</v>
          </cell>
          <cell r="AN44">
            <v>89211.775054408485</v>
          </cell>
          <cell r="AO44">
            <v>104413.62973621926</v>
          </cell>
          <cell r="AP44">
            <v>113494.24186165056</v>
          </cell>
          <cell r="AQ44">
            <v>120981.92067318557</v>
          </cell>
          <cell r="AR44">
            <v>131674.13470990563</v>
          </cell>
          <cell r="AS44">
            <v>139225.25040959151</v>
          </cell>
          <cell r="AT44">
            <v>143971.19915908636</v>
          </cell>
          <cell r="AU44">
            <v>146776.22808342049</v>
          </cell>
          <cell r="AV44">
            <v>152557.72936497393</v>
          </cell>
          <cell r="AW44">
            <v>162758.2991099302</v>
          </cell>
          <cell r="AX44">
            <v>176069.65988065107</v>
          </cell>
          <cell r="AY44">
            <v>190487.52631518937</v>
          </cell>
          <cell r="AZ44">
            <v>204328.90483213164</v>
          </cell>
          <cell r="BA44">
            <v>221164.34874270135</v>
          </cell>
        </row>
        <row r="45">
          <cell r="AE45">
            <v>2211.6434874270135</v>
          </cell>
          <cell r="AF45">
            <v>444.03993429957177</v>
          </cell>
          <cell r="AG45">
            <v>95.996949394327459</v>
          </cell>
          <cell r="AH45">
            <v>18.784615726118606</v>
          </cell>
          <cell r="AI45">
            <v>11.070043775453398</v>
          </cell>
          <cell r="AJ45">
            <v>7.7905882914548288</v>
          </cell>
          <cell r="AK45">
            <v>4.5150687500728512</v>
          </cell>
          <cell r="AL45">
            <v>3.4042800213987916</v>
          </cell>
          <cell r="AM45">
            <v>2.8993575031109291</v>
          </cell>
          <cell r="AN45">
            <v>2.4790936914753416</v>
          </cell>
          <cell r="AO45">
            <v>2.1181559275492106</v>
          </cell>
          <cell r="AP45">
            <v>1.9486834319956128</v>
          </cell>
          <cell r="AQ45">
            <v>1.8280776789793536</v>
          </cell>
          <cell r="AR45">
            <v>1.679633963268137</v>
          </cell>
          <cell r="AS45">
            <v>1.5885361893194692</v>
          </cell>
          <cell r="AT45">
            <v>1.536170776061381</v>
          </cell>
          <cell r="AU45">
            <v>1.5068131374584872</v>
          </cell>
          <cell r="AV45">
            <v>1.449709232454524</v>
          </cell>
          <cell r="AW45">
            <v>1.3588514376973337</v>
          </cell>
          <cell r="AX45">
            <v>1.2561184527340925</v>
          </cell>
          <cell r="AY45">
            <v>1.161043733523804</v>
          </cell>
          <cell r="AZ45">
            <v>1.0823938440055803</v>
          </cell>
          <cell r="BA45">
            <v>1</v>
          </cell>
        </row>
        <row r="74">
          <cell r="A74" t="str">
            <v>Country Name</v>
          </cell>
          <cell r="B74" t="str">
            <v>Country Code</v>
          </cell>
          <cell r="C74" t="str">
            <v>Indicator Name</v>
          </cell>
          <cell r="D74" t="str">
            <v>Indicator Code</v>
          </cell>
          <cell r="E74" t="str">
            <v>1960</v>
          </cell>
          <cell r="F74" t="str">
            <v>1961</v>
          </cell>
          <cell r="G74" t="str">
            <v>1962</v>
          </cell>
          <cell r="H74" t="str">
            <v>1963</v>
          </cell>
          <cell r="I74" t="str">
            <v>1964</v>
          </cell>
          <cell r="J74" t="str">
            <v>1965</v>
          </cell>
          <cell r="K74" t="str">
            <v>1966</v>
          </cell>
          <cell r="L74" t="str">
            <v>1967</v>
          </cell>
          <cell r="M74" t="str">
            <v>1968</v>
          </cell>
          <cell r="N74" t="str">
            <v>1969</v>
          </cell>
          <cell r="O74" t="str">
            <v>1970</v>
          </cell>
          <cell r="P74" t="str">
            <v>1971</v>
          </cell>
          <cell r="Q74" t="str">
            <v>1972</v>
          </cell>
          <cell r="R74" t="str">
            <v>1973</v>
          </cell>
          <cell r="S74" t="str">
            <v>1974</v>
          </cell>
          <cell r="T74" t="str">
            <v>1975</v>
          </cell>
          <cell r="U74" t="str">
            <v>1976</v>
          </cell>
          <cell r="V74" t="str">
            <v>1977</v>
          </cell>
          <cell r="W74" t="str">
            <v>1978</v>
          </cell>
          <cell r="X74" t="str">
            <v>1979</v>
          </cell>
          <cell r="Y74" t="str">
            <v>1980</v>
          </cell>
          <cell r="Z74" t="str">
            <v>1981</v>
          </cell>
          <cell r="AA74" t="str">
            <v>1982</v>
          </cell>
          <cell r="AB74" t="str">
            <v>1983</v>
          </cell>
          <cell r="AC74" t="str">
            <v>1984</v>
          </cell>
          <cell r="AD74" t="str">
            <v>1985</v>
          </cell>
          <cell r="AE74" t="str">
            <v>1986</v>
          </cell>
          <cell r="AF74" t="str">
            <v>1987</v>
          </cell>
          <cell r="AG74" t="str">
            <v>1988</v>
          </cell>
          <cell r="AH74" t="str">
            <v>1989</v>
          </cell>
          <cell r="AI74" t="str">
            <v>1990</v>
          </cell>
          <cell r="AJ74" t="str">
            <v>1991</v>
          </cell>
          <cell r="AK74" t="str">
            <v>1992</v>
          </cell>
          <cell r="AL74" t="str">
            <v>1993</v>
          </cell>
          <cell r="AM74" t="str">
            <v>1994</v>
          </cell>
          <cell r="AN74" t="str">
            <v>1995</v>
          </cell>
          <cell r="AO74" t="str">
            <v>1996</v>
          </cell>
          <cell r="AP74" t="str">
            <v>1997</v>
          </cell>
          <cell r="AQ74" t="str">
            <v>1998</v>
          </cell>
          <cell r="AR74" t="str">
            <v>1999</v>
          </cell>
          <cell r="AS74" t="str">
            <v>2000</v>
          </cell>
          <cell r="AT74" t="str">
            <v>2001</v>
          </cell>
          <cell r="AU74" t="str">
            <v>2002</v>
          </cell>
          <cell r="AV74" t="str">
            <v>2003</v>
          </cell>
          <cell r="AW74" t="str">
            <v>2004</v>
          </cell>
          <cell r="AX74" t="str">
            <v>2005</v>
          </cell>
          <cell r="AY74" t="str">
            <v>2006</v>
          </cell>
          <cell r="AZ74" t="str">
            <v>2007</v>
          </cell>
          <cell r="BA74" t="str">
            <v>2008</v>
          </cell>
          <cell r="BB74" t="str">
            <v>2009</v>
          </cell>
        </row>
        <row r="75">
          <cell r="A75" t="str">
            <v>Bangladesh</v>
          </cell>
          <cell r="B75" t="str">
            <v>BGD</v>
          </cell>
          <cell r="C75" t="str">
            <v>Official exchange rate (LCU per US$, period average)</v>
          </cell>
          <cell r="D75" t="str">
            <v>PA.NUS.FCRF</v>
          </cell>
          <cell r="P75">
            <v>7.8688425850291202</v>
          </cell>
          <cell r="Q75">
            <v>7.7001841681494998</v>
          </cell>
          <cell r="R75">
            <v>7.8498159993174204</v>
          </cell>
          <cell r="S75">
            <v>8.2260022412153795</v>
          </cell>
          <cell r="T75">
            <v>12.186180036989001</v>
          </cell>
          <cell r="U75">
            <v>15.3991686037548</v>
          </cell>
          <cell r="V75">
            <v>15.375099999416699</v>
          </cell>
          <cell r="W75">
            <v>15.016116665749999</v>
          </cell>
          <cell r="X75">
            <v>15.5519249993333</v>
          </cell>
          <cell r="Y75">
            <v>15.454058332500001</v>
          </cell>
          <cell r="Z75">
            <v>17.986691665833298</v>
          </cell>
          <cell r="AA75">
            <v>22.1178833323333</v>
          </cell>
          <cell r="AB75">
            <v>24.6154249995</v>
          </cell>
          <cell r="AC75">
            <v>25.353933385083302</v>
          </cell>
          <cell r="AD75">
            <v>27.9945916666667</v>
          </cell>
          <cell r="AE75">
            <v>30.4069</v>
          </cell>
          <cell r="AF75">
            <v>30.949833333333299</v>
          </cell>
          <cell r="AG75">
            <v>31.7332485981559</v>
          </cell>
          <cell r="AH75">
            <v>32.270000000000003</v>
          </cell>
          <cell r="AI75">
            <v>34.568808333333301</v>
          </cell>
          <cell r="AJ75">
            <v>36.5961833333333</v>
          </cell>
          <cell r="AK75">
            <v>38.950758333333297</v>
          </cell>
          <cell r="AL75">
            <v>39.567257499999997</v>
          </cell>
          <cell r="AM75">
            <v>40.211739166666703</v>
          </cell>
          <cell r="AN75">
            <v>40.278318333333303</v>
          </cell>
          <cell r="AO75">
            <v>41.794168333333303</v>
          </cell>
          <cell r="AP75">
            <v>43.8921158333333</v>
          </cell>
          <cell r="AQ75">
            <v>46.905651666666699</v>
          </cell>
          <cell r="AR75">
            <v>49.0854</v>
          </cell>
          <cell r="AS75">
            <v>52.141666666666701</v>
          </cell>
          <cell r="AT75">
            <v>55.8066666666667</v>
          </cell>
          <cell r="AU75">
            <v>57.887999999999998</v>
          </cell>
          <cell r="AV75">
            <v>58.150039999999997</v>
          </cell>
          <cell r="AW75">
            <v>59.512658333333299</v>
          </cell>
          <cell r="AX75">
            <v>64.327475000000007</v>
          </cell>
          <cell r="AY75">
            <v>68.933233333333305</v>
          </cell>
          <cell r="AZ75">
            <v>68.874875000000003</v>
          </cell>
          <cell r="BA75">
            <v>68.598275000000001</v>
          </cell>
          <cell r="BB75">
            <v>69.039066666666699</v>
          </cell>
        </row>
        <row r="76">
          <cell r="A76" t="str">
            <v>Burkina Faso</v>
          </cell>
          <cell r="B76" t="str">
            <v>BFA</v>
          </cell>
          <cell r="C76" t="str">
            <v>Official exchange rate (LCU per US$, period average)</v>
          </cell>
          <cell r="D76" t="str">
            <v>PA.NUS.FCRF</v>
          </cell>
          <cell r="E76">
            <v>245.19510139835899</v>
          </cell>
          <cell r="F76">
            <v>245.26010162116</v>
          </cell>
          <cell r="G76">
            <v>245.013850686544</v>
          </cell>
          <cell r="H76">
            <v>245.01635069607499</v>
          </cell>
          <cell r="I76">
            <v>245.027184079042</v>
          </cell>
          <cell r="J76">
            <v>245.06093420770699</v>
          </cell>
          <cell r="K76">
            <v>245.67843655764301</v>
          </cell>
          <cell r="L76">
            <v>246.00093779128099</v>
          </cell>
          <cell r="M76">
            <v>247.56469375695099</v>
          </cell>
          <cell r="N76">
            <v>259.960574351236</v>
          </cell>
          <cell r="O76">
            <v>276.403137026845</v>
          </cell>
          <cell r="P76">
            <v>275.35645668533198</v>
          </cell>
          <cell r="Q76">
            <v>252.02762746264901</v>
          </cell>
          <cell r="R76">
            <v>222.88918305322699</v>
          </cell>
          <cell r="S76">
            <v>240.70466763782301</v>
          </cell>
          <cell r="T76">
            <v>214.31290034121901</v>
          </cell>
          <cell r="U76">
            <v>238.95049426705901</v>
          </cell>
          <cell r="V76">
            <v>245.67968656657499</v>
          </cell>
          <cell r="W76">
            <v>225.65586023395699</v>
          </cell>
          <cell r="X76">
            <v>212.721644262377</v>
          </cell>
          <cell r="Y76">
            <v>211.27955541470499</v>
          </cell>
          <cell r="Z76">
            <v>271.73145255032699</v>
          </cell>
          <cell r="AA76">
            <v>328.60625269898998</v>
          </cell>
          <cell r="AB76">
            <v>381.06603602462798</v>
          </cell>
          <cell r="AC76">
            <v>436.95666578800802</v>
          </cell>
          <cell r="AD76">
            <v>449.26296271160697</v>
          </cell>
          <cell r="AE76">
            <v>346.305903554493</v>
          </cell>
          <cell r="AF76">
            <v>300.536562401477</v>
          </cell>
          <cell r="AG76">
            <v>297.84821881937802</v>
          </cell>
          <cell r="AH76">
            <v>319.008299487903</v>
          </cell>
          <cell r="AI76">
            <v>272.264787954393</v>
          </cell>
          <cell r="AJ76">
            <v>282.10690880881998</v>
          </cell>
          <cell r="AK76">
            <v>264.69180075057898</v>
          </cell>
          <cell r="AL76">
            <v>283.16257950001801</v>
          </cell>
          <cell r="AM76">
            <v>555.20469565569704</v>
          </cell>
          <cell r="AN76">
            <v>499.14842590131002</v>
          </cell>
          <cell r="AO76">
            <v>511.55243027251601</v>
          </cell>
          <cell r="AP76">
            <v>583.66937235339606</v>
          </cell>
          <cell r="AQ76">
            <v>589.951774567332</v>
          </cell>
          <cell r="AR76">
            <v>615.69913197380595</v>
          </cell>
          <cell r="AS76">
            <v>711.97627443083297</v>
          </cell>
          <cell r="AT76">
            <v>733.03850707000004</v>
          </cell>
          <cell r="AU76">
            <v>696.98820361166702</v>
          </cell>
          <cell r="AV76">
            <v>581.20031386416701</v>
          </cell>
          <cell r="AW76">
            <v>528.28480930499995</v>
          </cell>
          <cell r="AX76">
            <v>527.46814284000004</v>
          </cell>
          <cell r="AY76">
            <v>522.89010961083295</v>
          </cell>
          <cell r="AZ76">
            <v>479.26678258750002</v>
          </cell>
          <cell r="BA76">
            <v>447.80525556077299</v>
          </cell>
          <cell r="BB76">
            <v>472.18629075489298</v>
          </cell>
        </row>
        <row r="77">
          <cell r="A77" t="str">
            <v>Ethiopia</v>
          </cell>
          <cell r="B77" t="str">
            <v>ETH</v>
          </cell>
          <cell r="C77" t="str">
            <v>Official exchange rate (LCU per US$, period average)</v>
          </cell>
          <cell r="D77" t="str">
            <v>PA.NUS.FCRF</v>
          </cell>
          <cell r="E77">
            <v>2.4844700014844698</v>
          </cell>
          <cell r="F77">
            <v>2.4844700014844698</v>
          </cell>
          <cell r="G77">
            <v>2.4844700014844698</v>
          </cell>
          <cell r="H77">
            <v>2.4844699989999999</v>
          </cell>
          <cell r="I77">
            <v>2.5000000015000001</v>
          </cell>
          <cell r="J77">
            <v>2.5000000015000001</v>
          </cell>
          <cell r="K77">
            <v>2.5000000015000001</v>
          </cell>
          <cell r="L77">
            <v>2.5000000015000001</v>
          </cell>
          <cell r="M77">
            <v>2.5000000015000001</v>
          </cell>
          <cell r="N77">
            <v>2.5000000015000001</v>
          </cell>
          <cell r="O77">
            <v>2.5000000015000001</v>
          </cell>
          <cell r="P77">
            <v>2.49347500129167</v>
          </cell>
          <cell r="Q77">
            <v>2.2999999990000002</v>
          </cell>
          <cell r="R77">
            <v>2.0987499989999998</v>
          </cell>
          <cell r="S77">
            <v>2.0699999990000002</v>
          </cell>
          <cell r="T77">
            <v>2.0699999990000002</v>
          </cell>
          <cell r="U77">
            <v>2.0699999990000002</v>
          </cell>
          <cell r="V77">
            <v>2.0699999990000002</v>
          </cell>
          <cell r="W77">
            <v>2.0699999990000002</v>
          </cell>
          <cell r="X77">
            <v>2.0699999990000002</v>
          </cell>
          <cell r="Y77">
            <v>2.0699999990000002</v>
          </cell>
          <cell r="Z77">
            <v>2.0699999990000002</v>
          </cell>
          <cell r="AA77">
            <v>2.0699999990000002</v>
          </cell>
          <cell r="AB77">
            <v>2.0699999990000002</v>
          </cell>
          <cell r="AC77">
            <v>2.06999999958333</v>
          </cell>
          <cell r="AD77">
            <v>2.0699999999999998</v>
          </cell>
          <cell r="AE77">
            <v>2.0699999999999998</v>
          </cell>
          <cell r="AF77">
            <v>2.0699999999999998</v>
          </cell>
          <cell r="AG77">
            <v>2.0699999999999998</v>
          </cell>
          <cell r="AH77">
            <v>2.0699999999999998</v>
          </cell>
          <cell r="AI77">
            <v>2.0699999999999998</v>
          </cell>
          <cell r="AJ77">
            <v>2.0699999999999998</v>
          </cell>
          <cell r="AK77">
            <v>2.8025000000000002</v>
          </cell>
          <cell r="AL77">
            <v>5</v>
          </cell>
          <cell r="AM77">
            <v>5.4649999999999999</v>
          </cell>
          <cell r="AN77">
            <v>6.1583333333333297</v>
          </cell>
          <cell r="AO77">
            <v>6.3516750000000002</v>
          </cell>
          <cell r="AP77">
            <v>6.7093416666666696</v>
          </cell>
          <cell r="AQ77">
            <v>7.1159083333333299</v>
          </cell>
          <cell r="AR77">
            <v>7.9422499999999996</v>
          </cell>
          <cell r="AS77">
            <v>8.21725833333333</v>
          </cell>
          <cell r="AT77">
            <v>8.4574916666666695</v>
          </cell>
          <cell r="AU77">
            <v>8.5677500000000002</v>
          </cell>
          <cell r="AV77">
            <v>8.5996833333333296</v>
          </cell>
          <cell r="AW77">
            <v>8.6355833333333294</v>
          </cell>
          <cell r="AX77">
            <v>8.6664416666666693</v>
          </cell>
          <cell r="AY77">
            <v>8.6986158333333297</v>
          </cell>
          <cell r="AZ77">
            <v>8.9659499999999994</v>
          </cell>
          <cell r="BA77">
            <v>9.5997416666666702</v>
          </cell>
        </row>
        <row r="78">
          <cell r="A78" t="str">
            <v>Ghana</v>
          </cell>
          <cell r="B78" t="str">
            <v>GHA</v>
          </cell>
          <cell r="C78" t="str">
            <v>Official exchange rate (LCU per US$, period average)</v>
          </cell>
          <cell r="D78" t="str">
            <v>PA.NUS.FCRF</v>
          </cell>
          <cell r="E78">
            <v>7.1391596674247305E-5</v>
          </cell>
          <cell r="F78">
            <v>7.1391596674247305E-5</v>
          </cell>
          <cell r="G78">
            <v>7.1391596674247305E-5</v>
          </cell>
          <cell r="H78">
            <v>7.1391596674247305E-5</v>
          </cell>
          <cell r="I78">
            <v>7.1391596674247305E-5</v>
          </cell>
          <cell r="J78">
            <v>7.1391596674247305E-5</v>
          </cell>
          <cell r="K78">
            <v>7.1391596674247305E-5</v>
          </cell>
          <cell r="L78">
            <v>8.6081194792526894E-5</v>
          </cell>
          <cell r="M78">
            <v>1.01985139685E-4</v>
          </cell>
          <cell r="N78">
            <v>1.01985139685E-4</v>
          </cell>
          <cell r="O78">
            <v>1.01985139685E-4</v>
          </cell>
          <cell r="P78">
            <v>1.0342936280328E-4</v>
          </cell>
          <cell r="Q78">
            <v>1.33267478842706E-4</v>
          </cell>
          <cell r="R78">
            <v>1.16437365491452E-4</v>
          </cell>
          <cell r="S78">
            <v>1.14938171943065E-4</v>
          </cell>
          <cell r="T78">
            <v>1.14938171943065E-4</v>
          </cell>
          <cell r="U78">
            <v>1.14938171943065E-4</v>
          </cell>
          <cell r="V78">
            <v>1.14938171943065E-4</v>
          </cell>
          <cell r="W78">
            <v>1.7626318381266601E-4</v>
          </cell>
          <cell r="X78">
            <v>2.7485215053763402E-4</v>
          </cell>
          <cell r="Y78">
            <v>2.7485215053763402E-4</v>
          </cell>
          <cell r="Z78">
            <v>2.7485215053763402E-4</v>
          </cell>
          <cell r="AA78">
            <v>2.7485215053763402E-4</v>
          </cell>
          <cell r="AB78">
            <v>8.8252277014463205E-4</v>
          </cell>
          <cell r="AC78">
            <v>3.5966844251375698E-3</v>
          </cell>
          <cell r="AD78">
            <v>5.4335771505376303E-3</v>
          </cell>
          <cell r="AE78">
            <v>8.9156207437275994E-3</v>
          </cell>
          <cell r="AF78">
            <v>1.5365068100358399E-2</v>
          </cell>
          <cell r="AG78">
            <v>2.0223704525089599E-2</v>
          </cell>
          <cell r="AH78">
            <v>2.6985483870967698E-2</v>
          </cell>
          <cell r="AI78">
            <v>3.2615621953404998E-2</v>
          </cell>
          <cell r="AJ78">
            <v>3.67633074820789E-2</v>
          </cell>
          <cell r="AK78">
            <v>4.3685167383512503E-2</v>
          </cell>
          <cell r="AL78">
            <v>6.4871187589605694E-2</v>
          </cell>
          <cell r="AM78">
            <v>9.5568238854515902E-2</v>
          </cell>
          <cell r="AN78">
            <v>0.119913872960145</v>
          </cell>
          <cell r="AO78">
            <v>0.16354716757520099</v>
          </cell>
          <cell r="AP78">
            <v>0.204796277898216</v>
          </cell>
          <cell r="AQ78">
            <v>0.23116590058234099</v>
          </cell>
          <cell r="AR78">
            <v>0.26664297240719098</v>
          </cell>
          <cell r="AS78">
            <v>0.54491917586876604</v>
          </cell>
          <cell r="AT78">
            <v>0.71630515780899495</v>
          </cell>
          <cell r="AU78">
            <v>0.79241708431316704</v>
          </cell>
          <cell r="AV78">
            <v>0.86676432652534496</v>
          </cell>
          <cell r="AW78">
            <v>0.89949485400706297</v>
          </cell>
          <cell r="AX78">
            <v>0.90627897003822699</v>
          </cell>
          <cell r="AY78">
            <v>0.91645177271303002</v>
          </cell>
          <cell r="AZ78">
            <v>0.93524784557480201</v>
          </cell>
          <cell r="BA78">
            <v>1.05785833333333</v>
          </cell>
          <cell r="BB78" t="str">
            <v>na</v>
          </cell>
        </row>
        <row r="79">
          <cell r="A79" t="str">
            <v>India</v>
          </cell>
          <cell r="B79" t="str">
            <v>IND</v>
          </cell>
          <cell r="C79" t="str">
            <v>Official exchange rate (LCU per US$, period average)</v>
          </cell>
          <cell r="D79" t="str">
            <v>PA.NUS.FCRF</v>
          </cell>
          <cell r="E79">
            <v>4.7619000037618999</v>
          </cell>
          <cell r="F79">
            <v>4.7619000037618999</v>
          </cell>
          <cell r="G79">
            <v>4.7619000037618999</v>
          </cell>
          <cell r="H79">
            <v>4.7619000037618999</v>
          </cell>
          <cell r="I79">
            <v>4.7619000037618999</v>
          </cell>
          <cell r="J79">
            <v>4.7619000037618999</v>
          </cell>
          <cell r="K79">
            <v>6.35912500535912</v>
          </cell>
          <cell r="L79">
            <v>7.5000000064999996</v>
          </cell>
          <cell r="M79">
            <v>7.5000000064999996</v>
          </cell>
          <cell r="N79">
            <v>7.5000000064999996</v>
          </cell>
          <cell r="O79">
            <v>7.5000000064999996</v>
          </cell>
          <cell r="P79">
            <v>7.4919352309682399</v>
          </cell>
          <cell r="Q79">
            <v>7.5944683739493604</v>
          </cell>
          <cell r="R79">
            <v>7.7420385621496797</v>
          </cell>
          <cell r="S79">
            <v>8.1016032272182894</v>
          </cell>
          <cell r="T79">
            <v>8.3758919456538603</v>
          </cell>
          <cell r="U79">
            <v>8.9604127281239201</v>
          </cell>
          <cell r="V79">
            <v>8.7385761713145698</v>
          </cell>
          <cell r="W79">
            <v>8.1928403484039301</v>
          </cell>
          <cell r="X79">
            <v>8.12579094635689</v>
          </cell>
          <cell r="Y79">
            <v>7.8629447011379803</v>
          </cell>
          <cell r="Z79">
            <v>8.6585228170931696</v>
          </cell>
          <cell r="AA79">
            <v>9.4551319334863901</v>
          </cell>
          <cell r="AB79">
            <v>10.098898244046101</v>
          </cell>
          <cell r="AC79">
            <v>11.3625833326667</v>
          </cell>
          <cell r="AD79">
            <v>12.368749999583301</v>
          </cell>
          <cell r="AE79">
            <v>12.61083333325</v>
          </cell>
          <cell r="AF79">
            <v>12.961499999999999</v>
          </cell>
          <cell r="AG79">
            <v>13.9170833333333</v>
          </cell>
          <cell r="AH79">
            <v>16.2255</v>
          </cell>
          <cell r="AI79">
            <v>17.503499999999999</v>
          </cell>
          <cell r="AJ79">
            <v>22.742433333333299</v>
          </cell>
          <cell r="AK79">
            <v>25.9180833333333</v>
          </cell>
          <cell r="AL79">
            <v>30.4932916666667</v>
          </cell>
          <cell r="AM79">
            <v>31.373742499999999</v>
          </cell>
          <cell r="AN79">
            <v>32.4270766666667</v>
          </cell>
          <cell r="AO79">
            <v>35.433173333333301</v>
          </cell>
          <cell r="AP79">
            <v>36.313285833333303</v>
          </cell>
          <cell r="AQ79">
            <v>41.259365000000003</v>
          </cell>
          <cell r="AR79">
            <v>43.055428333333303</v>
          </cell>
          <cell r="AS79">
            <v>44.941605000000003</v>
          </cell>
          <cell r="AT79">
            <v>47.186414166666701</v>
          </cell>
          <cell r="AU79">
            <v>48.610319166666699</v>
          </cell>
          <cell r="AV79">
            <v>46.583284166666701</v>
          </cell>
          <cell r="AW79">
            <v>45.316466666666699</v>
          </cell>
          <cell r="AX79">
            <v>44.099975000000001</v>
          </cell>
          <cell r="AY79">
            <v>45.3070083333333</v>
          </cell>
          <cell r="AZ79">
            <v>41.3485333333333</v>
          </cell>
          <cell r="BA79">
            <v>43.505183333333299</v>
          </cell>
          <cell r="BB79">
            <v>48.405266666666698</v>
          </cell>
        </row>
        <row r="80">
          <cell r="A80" t="str">
            <v>Kenya</v>
          </cell>
          <cell r="B80" t="str">
            <v>KEN</v>
          </cell>
          <cell r="C80" t="str">
            <v>Official exchange rate (LCU per US$, period average)</v>
          </cell>
          <cell r="D80" t="str">
            <v>PA.NUS.FCRF</v>
          </cell>
          <cell r="E80">
            <v>7.1428600061428602</v>
          </cell>
          <cell r="F80">
            <v>7.1428600061428602</v>
          </cell>
          <cell r="G80">
            <v>7.1428600061428602</v>
          </cell>
          <cell r="H80">
            <v>7.1428600061428602</v>
          </cell>
          <cell r="I80">
            <v>7.1428600061428602</v>
          </cell>
          <cell r="J80">
            <v>7.1428600061428602</v>
          </cell>
          <cell r="K80">
            <v>7.1428600061428602</v>
          </cell>
          <cell r="L80">
            <v>7.1428600061428602</v>
          </cell>
          <cell r="M80">
            <v>7.1428600061428602</v>
          </cell>
          <cell r="N80">
            <v>7.1428600061428602</v>
          </cell>
          <cell r="O80">
            <v>7.1428600061428602</v>
          </cell>
          <cell r="P80">
            <v>7.1428599977626002</v>
          </cell>
          <cell r="Q80">
            <v>7.1428599989999997</v>
          </cell>
          <cell r="R80">
            <v>7.0203836880377004</v>
          </cell>
          <cell r="S80">
            <v>7.1348111007360204</v>
          </cell>
          <cell r="T80">
            <v>7.34319333233333</v>
          </cell>
          <cell r="U80">
            <v>8.3671449991666709</v>
          </cell>
          <cell r="V80">
            <v>8.2765608324166706</v>
          </cell>
          <cell r="W80">
            <v>7.7293833323333301</v>
          </cell>
          <cell r="X80">
            <v>7.4753091656666699</v>
          </cell>
          <cell r="Y80">
            <v>7.4201874989999999</v>
          </cell>
          <cell r="Z80">
            <v>9.0474983325833307</v>
          </cell>
          <cell r="AA80">
            <v>10.9223249994167</v>
          </cell>
          <cell r="AB80">
            <v>13.311516665916701</v>
          </cell>
          <cell r="AC80">
            <v>14.4138749994167</v>
          </cell>
          <cell r="AD80">
            <v>16.432116666500001</v>
          </cell>
          <cell r="AE80">
            <v>16.225741666499999</v>
          </cell>
          <cell r="AF80">
            <v>16.454491666666701</v>
          </cell>
          <cell r="AG80">
            <v>17.7471</v>
          </cell>
          <cell r="AH80">
            <v>20.572466666666699</v>
          </cell>
          <cell r="AI80">
            <v>22.914766666666701</v>
          </cell>
          <cell r="AJ80">
            <v>27.5078666666667</v>
          </cell>
          <cell r="AK80">
            <v>32.216833333333298</v>
          </cell>
          <cell r="AL80">
            <v>58.001333333333299</v>
          </cell>
          <cell r="AM80">
            <v>56.050575000000002</v>
          </cell>
          <cell r="AN80">
            <v>51.429833333333299</v>
          </cell>
          <cell r="AO80">
            <v>57.1148666666667</v>
          </cell>
          <cell r="AP80">
            <v>58.731841666666703</v>
          </cell>
          <cell r="AQ80">
            <v>60.366700000000002</v>
          </cell>
          <cell r="AR80">
            <v>70.326216666666696</v>
          </cell>
          <cell r="AS80">
            <v>76.175541666666703</v>
          </cell>
          <cell r="AT80">
            <v>78.563194999999993</v>
          </cell>
          <cell r="AU80">
            <v>78.749141666666702</v>
          </cell>
          <cell r="AV80">
            <v>75.935569444444397</v>
          </cell>
          <cell r="AW80">
            <v>79.173876064213601</v>
          </cell>
          <cell r="AX80">
            <v>75.554109451431103</v>
          </cell>
          <cell r="AY80">
            <v>72.100835017862096</v>
          </cell>
          <cell r="AZ80">
            <v>67.317638124285693</v>
          </cell>
          <cell r="BA80">
            <v>69.175319816225993</v>
          </cell>
        </row>
        <row r="81">
          <cell r="A81" t="str">
            <v>Mozambique</v>
          </cell>
          <cell r="B81" t="str">
            <v>MOZ</v>
          </cell>
          <cell r="C81" t="str">
            <v>Official exchange rate (LCU per US$, period average)</v>
          </cell>
          <cell r="D81" t="str">
            <v>PA.NUS.FCRF</v>
          </cell>
          <cell r="E81">
            <v>2.875000002875E-2</v>
          </cell>
          <cell r="F81">
            <v>2.875000002875E-2</v>
          </cell>
          <cell r="G81">
            <v>2.875000002875E-2</v>
          </cell>
          <cell r="H81">
            <v>2.875000002875E-2</v>
          </cell>
          <cell r="I81">
            <v>2.875000002875E-2</v>
          </cell>
          <cell r="J81">
            <v>2.875000002875E-2</v>
          </cell>
          <cell r="K81">
            <v>2.875000002875E-2</v>
          </cell>
          <cell r="L81">
            <v>2.875000002875E-2</v>
          </cell>
          <cell r="M81">
            <v>2.875000002875E-2</v>
          </cell>
          <cell r="N81">
            <v>2.875000002875E-2</v>
          </cell>
          <cell r="O81">
            <v>2.875000002875E-2</v>
          </cell>
          <cell r="P81">
            <v>2.8312083349854199E-2</v>
          </cell>
          <cell r="Q81">
            <v>2.7053416666500001E-2</v>
          </cell>
          <cell r="R81">
            <v>2.4515166666416701E-2</v>
          </cell>
          <cell r="S81">
            <v>2.5408166665666702E-2</v>
          </cell>
          <cell r="T81">
            <v>2.5552749999E-2</v>
          </cell>
          <cell r="U81">
            <v>3.0229083332583302E-2</v>
          </cell>
          <cell r="V81">
            <v>3.04072499998333E-2</v>
          </cell>
          <cell r="W81">
            <v>0.03</v>
          </cell>
          <cell r="X81">
            <v>0.03</v>
          </cell>
          <cell r="Y81">
            <v>3.2400249999999998E-2</v>
          </cell>
          <cell r="Z81">
            <v>3.5349499999999999E-2</v>
          </cell>
          <cell r="AA81">
            <v>3.7769749999999998E-2</v>
          </cell>
          <cell r="AB81">
            <v>4.01833333333333E-2</v>
          </cell>
          <cell r="AC81">
            <v>4.2442750000000001E-2</v>
          </cell>
          <cell r="AD81">
            <v>4.3180666666666701E-2</v>
          </cell>
          <cell r="AE81">
            <v>4.0428916666666703E-2</v>
          </cell>
          <cell r="AF81">
            <v>0.29073125</v>
          </cell>
          <cell r="AG81">
            <v>0.52464466666666698</v>
          </cell>
          <cell r="AH81">
            <v>0.74491808333333298</v>
          </cell>
          <cell r="AI81">
            <v>0.92908883333333303</v>
          </cell>
          <cell r="AJ81">
            <v>1.4344675</v>
          </cell>
          <cell r="AK81">
            <v>2.51655416666667</v>
          </cell>
          <cell r="AL81">
            <v>3.8742366666666701</v>
          </cell>
          <cell r="AM81">
            <v>6.0385883333333297</v>
          </cell>
          <cell r="AN81">
            <v>9.0243333333333293</v>
          </cell>
          <cell r="AO81">
            <v>11.293749999999999</v>
          </cell>
          <cell r="AP81">
            <v>11.5435833333333</v>
          </cell>
          <cell r="AQ81">
            <v>11.8745833333333</v>
          </cell>
          <cell r="AR81">
            <v>12.7751116666667</v>
          </cell>
          <cell r="AS81">
            <v>15.22725</v>
          </cell>
          <cell r="AT81">
            <v>20.703640833333299</v>
          </cell>
          <cell r="AU81">
            <v>23.677956666666699</v>
          </cell>
          <cell r="AV81">
            <v>23.7822675</v>
          </cell>
          <cell r="AW81">
            <v>22.581342500000002</v>
          </cell>
          <cell r="AX81">
            <v>23.060964999999999</v>
          </cell>
          <cell r="AY81">
            <v>25.400779166666702</v>
          </cell>
          <cell r="AZ81">
            <v>25.840341450216499</v>
          </cell>
          <cell r="BA81">
            <v>24.300642472865299</v>
          </cell>
          <cell r="BB81" t="str">
            <v>na</v>
          </cell>
        </row>
        <row r="82">
          <cell r="A82" t="str">
            <v>Euro (NL)</v>
          </cell>
          <cell r="B82" t="str">
            <v>NLD</v>
          </cell>
          <cell r="C82" t="str">
            <v>Official exchange rate (LCU per US$, period average)</v>
          </cell>
          <cell r="D82" t="str">
            <v>PA.NUS.FCRF</v>
          </cell>
          <cell r="E82">
            <v>1.7243647604458801</v>
          </cell>
          <cell r="F82">
            <v>1.6562977304103601</v>
          </cell>
          <cell r="G82">
            <v>1.6426843244032601</v>
          </cell>
          <cell r="H82">
            <v>1.6426843244032601</v>
          </cell>
          <cell r="I82">
            <v>1.6426843244032601</v>
          </cell>
          <cell r="J82">
            <v>1.6426843244032601</v>
          </cell>
          <cell r="K82">
            <v>1.6426843244032601</v>
          </cell>
          <cell r="L82">
            <v>1.6426843244032601</v>
          </cell>
          <cell r="M82">
            <v>1.6426843244032601</v>
          </cell>
          <cell r="N82">
            <v>1.6426843244032601</v>
          </cell>
          <cell r="O82">
            <v>1.6426843244032601</v>
          </cell>
          <cell r="P82">
            <v>1.59598150959014</v>
          </cell>
          <cell r="Q82">
            <v>1.4564075507496701</v>
          </cell>
          <cell r="R82">
            <v>1.2685652370873199</v>
          </cell>
          <cell r="S82">
            <v>1.21993512563943</v>
          </cell>
          <cell r="T82">
            <v>1.14760634333351</v>
          </cell>
          <cell r="U82">
            <v>1.1997683772607399</v>
          </cell>
          <cell r="V82">
            <v>1.1136900549013899</v>
          </cell>
          <cell r="W82">
            <v>0.98179127690677204</v>
          </cell>
          <cell r="X82">
            <v>0.91027929884701098</v>
          </cell>
          <cell r="Y82">
            <v>0.90216797785152003</v>
          </cell>
          <cell r="Z82">
            <v>1.1322723540825099</v>
          </cell>
          <cell r="AA82">
            <v>1.2116876705461901</v>
          </cell>
          <cell r="AB82">
            <v>1.29514541225179</v>
          </cell>
          <cell r="AC82">
            <v>1.4560369638512201</v>
          </cell>
          <cell r="AD82">
            <v>1.50718555555916</v>
          </cell>
          <cell r="AE82">
            <v>1.11177283393546</v>
          </cell>
          <cell r="AF82">
            <v>0.91922255070036596</v>
          </cell>
          <cell r="AG82">
            <v>0.89693437988769198</v>
          </cell>
          <cell r="AH82">
            <v>0.96234868643724003</v>
          </cell>
          <cell r="AI82">
            <v>0.82630727329313702</v>
          </cell>
          <cell r="AJ82">
            <v>0.84841771352756301</v>
          </cell>
          <cell r="AK82">
            <v>0.79795720405162995</v>
          </cell>
          <cell r="AL82">
            <v>0.84280830958794495</v>
          </cell>
          <cell r="AM82">
            <v>0.82587773251902596</v>
          </cell>
          <cell r="AN82">
            <v>0.72862363573157296</v>
          </cell>
          <cell r="AO82">
            <v>0.76502656402846203</v>
          </cell>
          <cell r="AP82">
            <v>0.88544765261550196</v>
          </cell>
          <cell r="AQ82">
            <v>0.90017875705607397</v>
          </cell>
          <cell r="AR82">
            <v>0.93862727583333305</v>
          </cell>
          <cell r="AS82">
            <v>1.08540083333333</v>
          </cell>
          <cell r="AT82">
            <v>1.11751</v>
          </cell>
          <cell r="AU82">
            <v>1.0625516666666699</v>
          </cell>
          <cell r="AV82">
            <v>0.88603416666666701</v>
          </cell>
          <cell r="AW82">
            <v>0.805365</v>
          </cell>
          <cell r="AX82">
            <v>0.80411999999999995</v>
          </cell>
          <cell r="AY82">
            <v>0.79714083333333297</v>
          </cell>
          <cell r="AZ82">
            <v>0.73063750000000005</v>
          </cell>
          <cell r="BA82">
            <v>0.682674711239873</v>
          </cell>
          <cell r="BB82">
            <v>0.71984335978561498</v>
          </cell>
        </row>
        <row r="83">
          <cell r="A83" t="str">
            <v>South Africa</v>
          </cell>
          <cell r="B83" t="str">
            <v>ZAF</v>
          </cell>
          <cell r="C83" t="str">
            <v>Official exchange rate (LCU per US$, period average)</v>
          </cell>
          <cell r="D83" t="str">
            <v>PA.NUS.FCRF</v>
          </cell>
          <cell r="E83">
            <v>0.71428599971428597</v>
          </cell>
          <cell r="F83">
            <v>0.71428599971428597</v>
          </cell>
          <cell r="G83">
            <v>0.71428599971428597</v>
          </cell>
          <cell r="H83">
            <v>0.71428599971428597</v>
          </cell>
          <cell r="I83">
            <v>0.71428599971428597</v>
          </cell>
          <cell r="J83">
            <v>0.71428599971428597</v>
          </cell>
          <cell r="K83">
            <v>0.71428599971428597</v>
          </cell>
          <cell r="L83">
            <v>0.71428599971428597</v>
          </cell>
          <cell r="M83">
            <v>0.71428599971428597</v>
          </cell>
          <cell r="N83">
            <v>0.71428599971428597</v>
          </cell>
          <cell r="O83">
            <v>0.71428599971428597</v>
          </cell>
          <cell r="P83">
            <v>0.71521699900000002</v>
          </cell>
          <cell r="Q83">
            <v>0.76870451342999402</v>
          </cell>
          <cell r="R83">
            <v>0.69395909802109201</v>
          </cell>
          <cell r="S83">
            <v>0.67947700357025098</v>
          </cell>
          <cell r="T83">
            <v>0.73950775529633594</v>
          </cell>
          <cell r="U83">
            <v>0.86956521814744803</v>
          </cell>
          <cell r="V83">
            <v>0.86956521814744803</v>
          </cell>
          <cell r="W83">
            <v>0.86956521814744803</v>
          </cell>
          <cell r="X83">
            <v>0.84202260193494305</v>
          </cell>
          <cell r="Y83">
            <v>0.77883373727604199</v>
          </cell>
          <cell r="Z83">
            <v>0.87757894275815296</v>
          </cell>
          <cell r="AA83">
            <v>1.0858158330833301</v>
          </cell>
          <cell r="AB83">
            <v>1.1140999997500001</v>
          </cell>
          <cell r="AC83">
            <v>1.47527749975</v>
          </cell>
          <cell r="AD83">
            <v>2.2286749994166701</v>
          </cell>
          <cell r="AE83">
            <v>2.2850316664166699</v>
          </cell>
          <cell r="AF83">
            <v>2.03603333333333</v>
          </cell>
          <cell r="AG83">
            <v>2.2734675000000002</v>
          </cell>
          <cell r="AH83">
            <v>2.6226775</v>
          </cell>
          <cell r="AI83">
            <v>2.58732083333333</v>
          </cell>
          <cell r="AJ83">
            <v>2.7613150000000002</v>
          </cell>
          <cell r="AK83">
            <v>2.8520141666666698</v>
          </cell>
          <cell r="AL83">
            <v>3.2677415833333301</v>
          </cell>
          <cell r="AM83">
            <v>3.5507983333333302</v>
          </cell>
          <cell r="AN83">
            <v>3.6270850000000001</v>
          </cell>
          <cell r="AO83">
            <v>4.2993491666666701</v>
          </cell>
          <cell r="AP83">
            <v>4.6079616666666698</v>
          </cell>
          <cell r="AQ83">
            <v>5.52828416666667</v>
          </cell>
          <cell r="AR83">
            <v>6.1094841666666699</v>
          </cell>
          <cell r="AS83">
            <v>6.9398283333333302</v>
          </cell>
          <cell r="AT83">
            <v>8.6091808333333297</v>
          </cell>
          <cell r="AU83">
            <v>10.540746666666699</v>
          </cell>
          <cell r="AV83">
            <v>7.5647491666666697</v>
          </cell>
          <cell r="AW83">
            <v>6.4596925000000001</v>
          </cell>
          <cell r="AX83">
            <v>6.3593283333333304</v>
          </cell>
          <cell r="AY83">
            <v>6.7715491666666701</v>
          </cell>
          <cell r="AZ83">
            <v>7.0453650000000003</v>
          </cell>
          <cell r="BA83">
            <v>8.26122333333333</v>
          </cell>
          <cell r="BB83">
            <v>8.4736741582488797</v>
          </cell>
        </row>
        <row r="84">
          <cell r="A84" t="str">
            <v>Uganda</v>
          </cell>
          <cell r="B84" t="str">
            <v>UGA</v>
          </cell>
          <cell r="C84" t="str">
            <v>Official exchange rate (LCU per US$, period average)</v>
          </cell>
          <cell r="D84" t="str">
            <v>PA.NUS.FCRF</v>
          </cell>
          <cell r="E84">
            <v>7.1430000071429994E-2</v>
          </cell>
          <cell r="F84">
            <v>7.1430000071429994E-2</v>
          </cell>
          <cell r="G84">
            <v>7.1430000071429994E-2</v>
          </cell>
          <cell r="H84">
            <v>7.1430000071429994E-2</v>
          </cell>
          <cell r="I84">
            <v>7.1430000071429994E-2</v>
          </cell>
          <cell r="J84">
            <v>7.1430000071429994E-2</v>
          </cell>
          <cell r="K84">
            <v>7.1430000071429994E-2</v>
          </cell>
          <cell r="L84">
            <v>7.1430000071429994E-2</v>
          </cell>
          <cell r="M84">
            <v>7.1430000071429994E-2</v>
          </cell>
          <cell r="N84">
            <v>7.1430000071429994E-2</v>
          </cell>
          <cell r="O84">
            <v>7.1430000071429994E-2</v>
          </cell>
          <cell r="P84">
            <v>7.1429995890081102E-2</v>
          </cell>
          <cell r="Q84">
            <v>7.1429999990000007E-2</v>
          </cell>
          <cell r="R84">
            <v>7.0214499989999998E-2</v>
          </cell>
          <cell r="S84">
            <v>7.1359499990000005E-2</v>
          </cell>
          <cell r="T84">
            <v>7.421924999E-2</v>
          </cell>
          <cell r="U84">
            <v>8.2661666662499994E-2</v>
          </cell>
          <cell r="V84">
            <v>8.2589999993333302E-2</v>
          </cell>
          <cell r="W84">
            <v>7.7356666656666698E-2</v>
          </cell>
          <cell r="X84">
            <v>7.4828333323333301E-2</v>
          </cell>
          <cell r="Y84">
            <v>7.4169999989999999E-2</v>
          </cell>
          <cell r="Z84">
            <v>0.50052333332666699</v>
          </cell>
          <cell r="AA84">
            <v>0.94046666666166701</v>
          </cell>
          <cell r="AB84">
            <v>1.5386249999924999</v>
          </cell>
          <cell r="AC84">
            <v>3.5970249999949999</v>
          </cell>
          <cell r="AD84">
            <v>6.7202000000058302</v>
          </cell>
          <cell r="AE84">
            <v>14</v>
          </cell>
          <cell r="AF84">
            <v>42.841266666666698</v>
          </cell>
          <cell r="AG84">
            <v>106.135833333333</v>
          </cell>
          <cell r="AH84">
            <v>223.09160630809001</v>
          </cell>
          <cell r="AI84">
            <v>428.85466666666701</v>
          </cell>
          <cell r="AJ84">
            <v>734.00991666666698</v>
          </cell>
          <cell r="AK84">
            <v>1133.8343333333301</v>
          </cell>
          <cell r="AL84">
            <v>1195.01675</v>
          </cell>
          <cell r="AM84">
            <v>979.44541666666703</v>
          </cell>
          <cell r="AN84">
            <v>968.91666666666697</v>
          </cell>
          <cell r="AO84">
            <v>1046.08475</v>
          </cell>
          <cell r="AP84">
            <v>1083.00866666667</v>
          </cell>
          <cell r="AQ84">
            <v>1240.3058333333299</v>
          </cell>
          <cell r="AR84">
            <v>1454.8271666666701</v>
          </cell>
          <cell r="AS84">
            <v>1644.4753333333299</v>
          </cell>
          <cell r="AT84">
            <v>1755.6587500000001</v>
          </cell>
          <cell r="AU84">
            <v>1797.5505000000001</v>
          </cell>
          <cell r="AV84">
            <v>1963.72008333333</v>
          </cell>
          <cell r="AW84">
            <v>1810.3047136515099</v>
          </cell>
          <cell r="AX84">
            <v>1780.6657768939399</v>
          </cell>
          <cell r="AY84">
            <v>1831.45340494586</v>
          </cell>
          <cell r="AZ84">
            <v>1723.4917723430001</v>
          </cell>
          <cell r="BA84">
            <v>1720.4438833177701</v>
          </cell>
        </row>
        <row r="85">
          <cell r="A85" t="str">
            <v>United Kingdom</v>
          </cell>
          <cell r="B85" t="str">
            <v>GBR</v>
          </cell>
          <cell r="C85" t="str">
            <v>Official exchange rate (LCU per US$, period average)</v>
          </cell>
          <cell r="D85" t="str">
            <v>PA.NUS.FCRF</v>
          </cell>
          <cell r="E85">
            <v>0.357142999357143</v>
          </cell>
          <cell r="F85">
            <v>0.357142999357143</v>
          </cell>
          <cell r="G85">
            <v>0.357142999357143</v>
          </cell>
          <cell r="H85">
            <v>0.357142999357143</v>
          </cell>
          <cell r="I85">
            <v>0.357142999357143</v>
          </cell>
          <cell r="J85">
            <v>0.357142999357143</v>
          </cell>
          <cell r="K85">
            <v>0.357142999357143</v>
          </cell>
          <cell r="L85">
            <v>0.36210333266567502</v>
          </cell>
          <cell r="M85">
            <v>0.41666699941666702</v>
          </cell>
          <cell r="N85">
            <v>0.41666699941666702</v>
          </cell>
          <cell r="O85">
            <v>0.41666699941666702</v>
          </cell>
          <cell r="P85">
            <v>0.41092023742942502</v>
          </cell>
          <cell r="Q85">
            <v>0.40039046153000801</v>
          </cell>
          <cell r="R85">
            <v>0.40817094529930797</v>
          </cell>
          <cell r="S85">
            <v>0.42775643974766298</v>
          </cell>
          <cell r="T85">
            <v>0.45204116566666702</v>
          </cell>
          <cell r="U85">
            <v>0.55650983233333295</v>
          </cell>
          <cell r="V85">
            <v>0.57327199900000003</v>
          </cell>
          <cell r="W85">
            <v>0.52150458233333297</v>
          </cell>
          <cell r="X85">
            <v>0.47218116566666701</v>
          </cell>
          <cell r="Y85">
            <v>0.43029499900000001</v>
          </cell>
          <cell r="Z85">
            <v>0.49764133233333302</v>
          </cell>
          <cell r="AA85">
            <v>0.57244683233333304</v>
          </cell>
          <cell r="AB85">
            <v>0.65972458233333298</v>
          </cell>
          <cell r="AC85">
            <v>0.75180666625000003</v>
          </cell>
          <cell r="AD85">
            <v>0.77924599974999997</v>
          </cell>
          <cell r="AE85">
            <v>0.68219733333333299</v>
          </cell>
          <cell r="AF85">
            <v>0.61192650000000004</v>
          </cell>
          <cell r="AG85">
            <v>0.56217016666666697</v>
          </cell>
          <cell r="AH85">
            <v>0.61117275000000004</v>
          </cell>
          <cell r="AI85">
            <v>0.56317716666666695</v>
          </cell>
          <cell r="AJ85">
            <v>0.56701533333333298</v>
          </cell>
          <cell r="AK85">
            <v>0.56977416666666703</v>
          </cell>
          <cell r="AL85">
            <v>0.66675655333333295</v>
          </cell>
          <cell r="AM85">
            <v>0.65342660416666698</v>
          </cell>
          <cell r="AN85">
            <v>0.63366811999999995</v>
          </cell>
          <cell r="AO85">
            <v>0.64095825500000003</v>
          </cell>
          <cell r="AP85">
            <v>0.61083611416666705</v>
          </cell>
          <cell r="AQ85">
            <v>0.60382359416666698</v>
          </cell>
          <cell r="AR85">
            <v>0.61805684500000002</v>
          </cell>
          <cell r="AS85">
            <v>0.66093083333333302</v>
          </cell>
          <cell r="AT85">
            <v>0.69465500000000002</v>
          </cell>
          <cell r="AU85">
            <v>0.66722333333333295</v>
          </cell>
          <cell r="AV85">
            <v>0.61247249999999998</v>
          </cell>
          <cell r="AW85">
            <v>0.54618</v>
          </cell>
          <cell r="AX85">
            <v>0.54999833333333303</v>
          </cell>
          <cell r="AY85">
            <v>0.54348666666666701</v>
          </cell>
          <cell r="AZ85">
            <v>0.499771666666667</v>
          </cell>
          <cell r="BA85">
            <v>0.54396624999999998</v>
          </cell>
          <cell r="BB85">
            <v>0.64191926349599604</v>
          </cell>
        </row>
        <row r="86">
          <cell r="A86" t="str">
            <v>Vietnam</v>
          </cell>
          <cell r="B86" t="str">
            <v>VNM</v>
          </cell>
          <cell r="C86" t="str">
            <v>Official exchange rate (LCU per US$, period average)</v>
          </cell>
          <cell r="D86" t="str">
            <v>PA.NUS.FCRF</v>
          </cell>
          <cell r="AB86">
            <v>1.0017709226849301</v>
          </cell>
          <cell r="AE86">
            <v>22.7444347826086</v>
          </cell>
          <cell r="AF86">
            <v>78.291398840579504</v>
          </cell>
          <cell r="AG86">
            <v>606.51826086956396</v>
          </cell>
          <cell r="AH86">
            <v>4463.9459694565103</v>
          </cell>
          <cell r="AI86">
            <v>6482.7957028985302</v>
          </cell>
          <cell r="AJ86">
            <v>10037.034830917801</v>
          </cell>
          <cell r="AK86">
            <v>11202.1916666667</v>
          </cell>
          <cell r="AL86">
            <v>10640.958333333299</v>
          </cell>
          <cell r="AM86">
            <v>10965.666666666701</v>
          </cell>
          <cell r="AN86">
            <v>11038.25</v>
          </cell>
          <cell r="AO86">
            <v>11032.583333333299</v>
          </cell>
          <cell r="AP86">
            <v>11683.333333333299</v>
          </cell>
          <cell r="AQ86">
            <v>13268</v>
          </cell>
          <cell r="AR86">
            <v>13943.166666666701</v>
          </cell>
          <cell r="AS86">
            <v>14167.75</v>
          </cell>
          <cell r="AT86">
            <v>14725.166666666701</v>
          </cell>
          <cell r="AU86">
            <v>15279.5</v>
          </cell>
          <cell r="AV86">
            <v>15509.583333333299</v>
          </cell>
          <cell r="AW86">
            <v>15746</v>
          </cell>
          <cell r="AX86">
            <v>15858.916666666701</v>
          </cell>
          <cell r="AY86">
            <v>15994.25</v>
          </cell>
          <cell r="AZ86">
            <v>16105.125</v>
          </cell>
          <cell r="BA86">
            <v>16302.25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sheet"/>
      <sheetName val="Curr conv"/>
      <sheetName val="Data input sheet"/>
      <sheetName val="Data Reference Sheet"/>
      <sheetName val="Dash Scen1"/>
      <sheetName val="Calc Scen1"/>
      <sheetName val="Data for Stats1"/>
      <sheetName val="Pivot for costs v S.Ls"/>
      <sheetName val="Sanitation Service levels"/>
    </sheetNames>
    <sheetDataSet>
      <sheetData sheetId="0"/>
      <sheetData sheetId="1"/>
      <sheetData sheetId="2"/>
      <sheetData sheetId="3">
        <row r="9">
          <cell r="G9" t="str">
            <v>Dollar</v>
          </cell>
        </row>
        <row r="10">
          <cell r="G10" t="str">
            <v>Meticais</v>
          </cell>
          <cell r="I10">
            <v>27.518299963924999</v>
          </cell>
        </row>
      </sheetData>
      <sheetData sheetId="4"/>
      <sheetData sheetId="5"/>
      <sheetData sheetId="6"/>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sheet"/>
      <sheetName val="Curr conv"/>
      <sheetName val="Data input sheet"/>
      <sheetName val="Data Reference Sheet"/>
      <sheetName val="Dash Scen1"/>
      <sheetName val="Calc Scen1"/>
      <sheetName val="Data for Stats1"/>
      <sheetName val="Pivot for costs v S.Ls"/>
      <sheetName val="Sanitation Service levels"/>
    </sheetNames>
    <sheetDataSet>
      <sheetData sheetId="0"/>
      <sheetData sheetId="1"/>
      <sheetData sheetId="2"/>
      <sheetData sheetId="3">
        <row r="9">
          <cell r="G9" t="str">
            <v>Dollar</v>
          </cell>
        </row>
        <row r="10">
          <cell r="G10" t="str">
            <v>Meticais</v>
          </cell>
        </row>
      </sheetData>
      <sheetData sheetId="4"/>
      <sheetData sheetId="5"/>
      <sheetData sheetId="6"/>
      <sheetData sheetId="7"/>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
      <sheetName val="Glossary"/>
      <sheetName val="Contents"/>
      <sheetName val="Currency Conversions"/>
      <sheetName val="List of Technologies"/>
      <sheetName val="Data Definitions"/>
      <sheetName val="OpEx"/>
      <sheetName val="Bh OpEx example "/>
      <sheetName val="CapManEx"/>
      <sheetName val="ExpDS"/>
      <sheetName val="ExpIDS"/>
      <sheetName val="CoC"/>
      <sheetName val="CapEx"/>
      <sheetName val="TotEx"/>
      <sheetName val="Graph Outputs per technology"/>
      <sheetName val="Comparison Technology Costs"/>
      <sheetName val="Service levels sanitation"/>
    </sheetNames>
    <sheetDataSet>
      <sheetData sheetId="0">
        <row r="4">
          <cell r="B4">
            <v>2008</v>
          </cell>
        </row>
      </sheetData>
      <sheetData sheetId="1" refreshError="1"/>
      <sheetData sheetId="2" refreshError="1"/>
      <sheetData sheetId="3">
        <row r="74">
          <cell r="A74" t="str">
            <v>Country Name</v>
          </cell>
          <cell r="B74" t="str">
            <v>Country Code</v>
          </cell>
          <cell r="C74" t="str">
            <v>Indicator Name</v>
          </cell>
          <cell r="D74" t="str">
            <v>Indicator Code</v>
          </cell>
          <cell r="E74">
            <v>1960</v>
          </cell>
          <cell r="F74">
            <v>1961</v>
          </cell>
          <cell r="G74">
            <v>1962</v>
          </cell>
          <cell r="H74">
            <v>1963</v>
          </cell>
          <cell r="I74">
            <v>1964</v>
          </cell>
          <cell r="J74">
            <v>1965</v>
          </cell>
          <cell r="K74">
            <v>1966</v>
          </cell>
          <cell r="L74">
            <v>1967</v>
          </cell>
          <cell r="M74">
            <v>1968</v>
          </cell>
          <cell r="N74">
            <v>1969</v>
          </cell>
          <cell r="O74">
            <v>1970</v>
          </cell>
          <cell r="P74">
            <v>1971</v>
          </cell>
          <cell r="Q74">
            <v>1972</v>
          </cell>
          <cell r="R74">
            <v>1973</v>
          </cell>
          <cell r="S74">
            <v>1974</v>
          </cell>
          <cell r="T74">
            <v>1975</v>
          </cell>
          <cell r="U74">
            <v>1976</v>
          </cell>
          <cell r="V74">
            <v>1977</v>
          </cell>
          <cell r="W74">
            <v>1978</v>
          </cell>
          <cell r="X74">
            <v>1979</v>
          </cell>
          <cell r="Y74">
            <v>1980</v>
          </cell>
          <cell r="Z74">
            <v>1981</v>
          </cell>
          <cell r="AA74">
            <v>1982</v>
          </cell>
          <cell r="AB74">
            <v>1983</v>
          </cell>
          <cell r="AC74">
            <v>1984</v>
          </cell>
          <cell r="AD74">
            <v>1985</v>
          </cell>
          <cell r="AE74">
            <v>1986</v>
          </cell>
          <cell r="AF74">
            <v>1987</v>
          </cell>
          <cell r="AG74">
            <v>1988</v>
          </cell>
          <cell r="AH74">
            <v>1989</v>
          </cell>
          <cell r="AI74">
            <v>1990</v>
          </cell>
          <cell r="AJ74">
            <v>1991</v>
          </cell>
          <cell r="AK74">
            <v>1992</v>
          </cell>
          <cell r="AL74">
            <v>1993</v>
          </cell>
          <cell r="AM74">
            <v>1994</v>
          </cell>
          <cell r="AN74">
            <v>1995</v>
          </cell>
          <cell r="AO74">
            <v>1996</v>
          </cell>
          <cell r="AP74">
            <v>1997</v>
          </cell>
          <cell r="AQ74">
            <v>1998</v>
          </cell>
          <cell r="AR74">
            <v>1999</v>
          </cell>
          <cell r="AS74">
            <v>2000</v>
          </cell>
          <cell r="AT74">
            <v>2001</v>
          </cell>
          <cell r="AU74">
            <v>2002</v>
          </cell>
          <cell r="AV74">
            <v>2003</v>
          </cell>
          <cell r="AW74">
            <v>2004</v>
          </cell>
          <cell r="AX74">
            <v>2005</v>
          </cell>
          <cell r="AY74">
            <v>2006</v>
          </cell>
          <cell r="AZ74">
            <v>2007</v>
          </cell>
          <cell r="BA74">
            <v>2008</v>
          </cell>
          <cell r="BB74">
            <v>2009</v>
          </cell>
          <cell r="BC74">
            <v>2010</v>
          </cell>
          <cell r="BD74">
            <v>2011</v>
          </cell>
          <cell r="BE74">
            <v>2012</v>
          </cell>
        </row>
        <row r="75">
          <cell r="A75" t="str">
            <v>Bangladesh</v>
          </cell>
          <cell r="B75" t="str">
            <v>BGD</v>
          </cell>
          <cell r="C75" t="str">
            <v>Official exchange rate (LCU per US$, period average)</v>
          </cell>
          <cell r="D75" t="str">
            <v>PA.NUS.FCRF</v>
          </cell>
          <cell r="P75">
            <v>7.8688425850291202</v>
          </cell>
          <cell r="Q75">
            <v>7.7001841681494998</v>
          </cell>
          <cell r="R75">
            <v>7.8498159993174204</v>
          </cell>
          <cell r="S75">
            <v>8.2260022412153795</v>
          </cell>
          <cell r="T75">
            <v>12.186180036989001</v>
          </cell>
          <cell r="U75">
            <v>15.3991686037548</v>
          </cell>
          <cell r="V75">
            <v>15.375099999416699</v>
          </cell>
          <cell r="W75">
            <v>15.016116665749999</v>
          </cell>
          <cell r="X75">
            <v>15.5519249993333</v>
          </cell>
          <cell r="Y75">
            <v>15.454058332500001</v>
          </cell>
          <cell r="Z75">
            <v>17.986691665833298</v>
          </cell>
          <cell r="AA75">
            <v>22.1178833323333</v>
          </cell>
          <cell r="AB75">
            <v>24.6154249995</v>
          </cell>
          <cell r="AC75">
            <v>25.353933385083302</v>
          </cell>
          <cell r="AD75">
            <v>27.9945916666667</v>
          </cell>
          <cell r="AE75">
            <v>30.4069</v>
          </cell>
          <cell r="AF75">
            <v>30.949833333333299</v>
          </cell>
          <cell r="AG75">
            <v>31.7332485981559</v>
          </cell>
          <cell r="AH75">
            <v>32.270000000000003</v>
          </cell>
          <cell r="AI75">
            <v>34.568808333333301</v>
          </cell>
          <cell r="AJ75">
            <v>36.5961833333333</v>
          </cell>
          <cell r="AK75">
            <v>38.950758333333297</v>
          </cell>
          <cell r="AL75">
            <v>39.567257499999997</v>
          </cell>
          <cell r="AM75">
            <v>40.211739166666703</v>
          </cell>
          <cell r="AN75">
            <v>40.278318333333303</v>
          </cell>
          <cell r="AO75">
            <v>41.794168333333303</v>
          </cell>
          <cell r="AP75">
            <v>43.8921158333333</v>
          </cell>
          <cell r="AQ75">
            <v>46.905651666666699</v>
          </cell>
          <cell r="AR75">
            <v>49.0854</v>
          </cell>
          <cell r="AS75">
            <v>52.141666666666701</v>
          </cell>
          <cell r="AT75">
            <v>55.8066666666667</v>
          </cell>
          <cell r="AU75">
            <v>57.887999999999998</v>
          </cell>
          <cell r="AV75">
            <v>58.150039999999997</v>
          </cell>
          <cell r="AW75">
            <v>59.512658333333299</v>
          </cell>
          <cell r="AX75">
            <v>64.327475000000007</v>
          </cell>
          <cell r="AY75">
            <v>68.933233333333305</v>
          </cell>
          <cell r="AZ75">
            <v>68.874875000000003</v>
          </cell>
          <cell r="BA75">
            <v>68.598275000000001</v>
          </cell>
          <cell r="BB75">
            <v>69.039066666666699</v>
          </cell>
        </row>
        <row r="76">
          <cell r="A76" t="str">
            <v>Burkina Faso</v>
          </cell>
          <cell r="B76" t="str">
            <v>BFA</v>
          </cell>
          <cell r="C76" t="str">
            <v>Official exchange rate (LCU per US$, period average)</v>
          </cell>
          <cell r="D76" t="str">
            <v>PA.NUS.FCRF</v>
          </cell>
          <cell r="E76">
            <v>245.19510139835899</v>
          </cell>
          <cell r="F76">
            <v>245.26010162116</v>
          </cell>
          <cell r="G76">
            <v>245.013850686544</v>
          </cell>
          <cell r="H76">
            <v>245.01635069607499</v>
          </cell>
          <cell r="I76">
            <v>245.027184079042</v>
          </cell>
          <cell r="J76">
            <v>245.06093420770699</v>
          </cell>
          <cell r="K76">
            <v>245.67843655764301</v>
          </cell>
          <cell r="L76">
            <v>246.00093779128099</v>
          </cell>
          <cell r="M76">
            <v>247.56469375695099</v>
          </cell>
          <cell r="N76">
            <v>259.960574351236</v>
          </cell>
          <cell r="O76">
            <v>276.403137026845</v>
          </cell>
          <cell r="P76">
            <v>275.35645668533198</v>
          </cell>
          <cell r="Q76">
            <v>252.02762746264901</v>
          </cell>
          <cell r="R76">
            <v>222.88918305322699</v>
          </cell>
          <cell r="S76">
            <v>240.70466763782301</v>
          </cell>
          <cell r="T76">
            <v>214.31290034121901</v>
          </cell>
          <cell r="U76">
            <v>238.95049426705901</v>
          </cell>
          <cell r="V76">
            <v>245.67968656657499</v>
          </cell>
          <cell r="W76">
            <v>225.65586023395699</v>
          </cell>
          <cell r="X76">
            <v>212.721644262377</v>
          </cell>
          <cell r="Y76">
            <v>211.27955541470499</v>
          </cell>
          <cell r="Z76">
            <v>271.73145255032699</v>
          </cell>
          <cell r="AA76">
            <v>328.60625269898998</v>
          </cell>
          <cell r="AB76">
            <v>381.06603602462798</v>
          </cell>
          <cell r="AC76">
            <v>436.95666578800802</v>
          </cell>
          <cell r="AD76">
            <v>449.26296271160697</v>
          </cell>
          <cell r="AE76">
            <v>346.305903554493</v>
          </cell>
          <cell r="AF76">
            <v>300.536562401477</v>
          </cell>
          <cell r="AG76">
            <v>297.84821881937802</v>
          </cell>
          <cell r="AH76">
            <v>319.008299487903</v>
          </cell>
          <cell r="AI76">
            <v>272.264787954393</v>
          </cell>
          <cell r="AJ76">
            <v>282.10690880881998</v>
          </cell>
          <cell r="AK76">
            <v>264.69180075057898</v>
          </cell>
          <cell r="AL76">
            <v>283.16257950001801</v>
          </cell>
          <cell r="AM76">
            <v>555.20469565569704</v>
          </cell>
          <cell r="AN76">
            <v>499.14842590131002</v>
          </cell>
          <cell r="AO76">
            <v>511.55243027251601</v>
          </cell>
          <cell r="AP76">
            <v>583.66937235339606</v>
          </cell>
          <cell r="AQ76">
            <v>589.951774567332</v>
          </cell>
          <cell r="AR76">
            <v>615.69913197380595</v>
          </cell>
          <cell r="AS76">
            <v>711.97627443083297</v>
          </cell>
          <cell r="AT76">
            <v>733.03850707000004</v>
          </cell>
          <cell r="AU76">
            <v>696.98820361166702</v>
          </cell>
          <cell r="AV76">
            <v>581.20031386416701</v>
          </cell>
          <cell r="AW76">
            <v>528.28480930499995</v>
          </cell>
          <cell r="AX76">
            <v>527.46814284000004</v>
          </cell>
          <cell r="AY76">
            <v>522.89010961083295</v>
          </cell>
          <cell r="AZ76">
            <v>479.26678258750002</v>
          </cell>
          <cell r="BA76">
            <v>447.80525556077299</v>
          </cell>
          <cell r="BB76">
            <v>472.18629075489298</v>
          </cell>
        </row>
        <row r="77">
          <cell r="A77" t="str">
            <v>Ethiopia</v>
          </cell>
          <cell r="B77" t="str">
            <v>ETH</v>
          </cell>
          <cell r="C77" t="str">
            <v>Official exchange rate (LCU per US$, period average)</v>
          </cell>
          <cell r="D77" t="str">
            <v>PA.NUS.FCRF</v>
          </cell>
          <cell r="E77">
            <v>2.4844700014844698</v>
          </cell>
          <cell r="F77">
            <v>2.4844700014844698</v>
          </cell>
          <cell r="G77">
            <v>2.4844700014844698</v>
          </cell>
          <cell r="H77">
            <v>2.4844699989999999</v>
          </cell>
          <cell r="I77">
            <v>2.5000000015000001</v>
          </cell>
          <cell r="J77">
            <v>2.5000000015000001</v>
          </cell>
          <cell r="K77">
            <v>2.5000000015000001</v>
          </cell>
          <cell r="L77">
            <v>2.5000000015000001</v>
          </cell>
          <cell r="M77">
            <v>2.5000000015000001</v>
          </cell>
          <cell r="N77">
            <v>2.5000000015000001</v>
          </cell>
          <cell r="O77">
            <v>2.5000000015000001</v>
          </cell>
          <cell r="P77">
            <v>2.49347500129167</v>
          </cell>
          <cell r="Q77">
            <v>2.2999999990000002</v>
          </cell>
          <cell r="R77">
            <v>2.0987499989999998</v>
          </cell>
          <cell r="S77">
            <v>2.0699999990000002</v>
          </cell>
          <cell r="T77">
            <v>2.0699999990000002</v>
          </cell>
          <cell r="U77">
            <v>2.0699999990000002</v>
          </cell>
          <cell r="V77">
            <v>2.0699999990000002</v>
          </cell>
          <cell r="W77">
            <v>2.0699999990000002</v>
          </cell>
          <cell r="X77">
            <v>2.0699999990000002</v>
          </cell>
          <cell r="Y77">
            <v>2.0699999990000002</v>
          </cell>
          <cell r="Z77">
            <v>2.0699999990000002</v>
          </cell>
          <cell r="AA77">
            <v>2.0699999990000002</v>
          </cell>
          <cell r="AB77">
            <v>2.0699999990000002</v>
          </cell>
          <cell r="AC77">
            <v>2.06999999958333</v>
          </cell>
          <cell r="AD77">
            <v>2.0699999999999998</v>
          </cell>
          <cell r="AE77">
            <v>2.0699999999999998</v>
          </cell>
          <cell r="AF77">
            <v>2.0699999999999998</v>
          </cell>
          <cell r="AG77">
            <v>2.0699999999999998</v>
          </cell>
          <cell r="AH77">
            <v>2.0699999999999998</v>
          </cell>
          <cell r="AI77">
            <v>2.0699999999999998</v>
          </cell>
          <cell r="AJ77">
            <v>2.0699999999999998</v>
          </cell>
          <cell r="AK77">
            <v>2.8025000000000002</v>
          </cell>
          <cell r="AL77">
            <v>5</v>
          </cell>
          <cell r="AM77">
            <v>5.4649999999999999</v>
          </cell>
          <cell r="AN77">
            <v>6.1583333333333297</v>
          </cell>
          <cell r="AO77">
            <v>6.3516750000000002</v>
          </cell>
          <cell r="AP77">
            <v>6.7093416666666696</v>
          </cell>
          <cell r="AQ77">
            <v>7.1159083333333299</v>
          </cell>
          <cell r="AR77">
            <v>7.9422499999999996</v>
          </cell>
          <cell r="AS77">
            <v>8.21725833333333</v>
          </cell>
          <cell r="AT77">
            <v>8.4574916666666695</v>
          </cell>
          <cell r="AU77">
            <v>8.5677500000000002</v>
          </cell>
          <cell r="AV77">
            <v>8.5996833333333296</v>
          </cell>
          <cell r="AW77">
            <v>8.6355833333333294</v>
          </cell>
          <cell r="AX77">
            <v>8.6664416666666693</v>
          </cell>
          <cell r="AY77">
            <v>8.6986158333333297</v>
          </cell>
          <cell r="AZ77">
            <v>8.9659499999999994</v>
          </cell>
          <cell r="BA77">
            <v>9.5997416666666702</v>
          </cell>
        </row>
        <row r="78">
          <cell r="A78" t="str">
            <v>Ghana</v>
          </cell>
          <cell r="B78" t="str">
            <v>GHA</v>
          </cell>
          <cell r="C78" t="str">
            <v>Official exchange rate (LCU per US$, period average)</v>
          </cell>
          <cell r="D78" t="str">
            <v>PA.NUS.FCRF</v>
          </cell>
          <cell r="E78">
            <v>7.1391596674247305E-5</v>
          </cell>
          <cell r="F78">
            <v>7.1391596674247305E-5</v>
          </cell>
          <cell r="G78">
            <v>7.1391596674247305E-5</v>
          </cell>
          <cell r="H78">
            <v>7.1391596674247305E-5</v>
          </cell>
          <cell r="I78">
            <v>7.1391596674247305E-5</v>
          </cell>
          <cell r="J78">
            <v>7.1391596674247305E-5</v>
          </cell>
          <cell r="K78">
            <v>7.1391596674247305E-5</v>
          </cell>
          <cell r="L78">
            <v>8.6081194792526894E-5</v>
          </cell>
          <cell r="M78">
            <v>1.01985139685E-4</v>
          </cell>
          <cell r="N78">
            <v>1.01985139685E-4</v>
          </cell>
          <cell r="O78">
            <v>1.01985139685E-4</v>
          </cell>
          <cell r="P78">
            <v>1.0342936280328E-4</v>
          </cell>
          <cell r="Q78">
            <v>1.33267478842706E-4</v>
          </cell>
          <cell r="R78">
            <v>1.16437365491452E-4</v>
          </cell>
          <cell r="S78">
            <v>1.14938171943065E-4</v>
          </cell>
          <cell r="T78">
            <v>1.14938171943065E-4</v>
          </cell>
          <cell r="U78">
            <v>1.14938171943065E-4</v>
          </cell>
          <cell r="V78">
            <v>1.14938171943065E-4</v>
          </cell>
          <cell r="W78">
            <v>1.7626318381266601E-4</v>
          </cell>
          <cell r="X78">
            <v>2.7485215053763402E-4</v>
          </cell>
          <cell r="Y78">
            <v>2.7485215053763402E-4</v>
          </cell>
          <cell r="Z78">
            <v>2.7485215053763402E-4</v>
          </cell>
          <cell r="AA78">
            <v>2.7485215053763402E-4</v>
          </cell>
          <cell r="AB78">
            <v>8.8252277014463205E-4</v>
          </cell>
          <cell r="AC78">
            <v>3.5966844251375698E-3</v>
          </cell>
          <cell r="AD78">
            <v>5.4335771505376303E-3</v>
          </cell>
          <cell r="AE78">
            <v>8.9156207437275994E-3</v>
          </cell>
          <cell r="AF78">
            <v>1.5365068100358399E-2</v>
          </cell>
          <cell r="AG78">
            <v>2.0223704525089599E-2</v>
          </cell>
          <cell r="AH78">
            <v>2.6985483870967698E-2</v>
          </cell>
          <cell r="AI78">
            <v>3.2615621953404998E-2</v>
          </cell>
          <cell r="AJ78">
            <v>3.67633074820789E-2</v>
          </cell>
          <cell r="AK78">
            <v>4.3685167383512503E-2</v>
          </cell>
          <cell r="AL78">
            <v>6.4871187589605694E-2</v>
          </cell>
          <cell r="AM78">
            <v>9.5568238854515902E-2</v>
          </cell>
          <cell r="AN78">
            <v>0.119913872960145</v>
          </cell>
          <cell r="AO78">
            <v>0.16354716757520099</v>
          </cell>
          <cell r="AP78">
            <v>0.204796277898216</v>
          </cell>
          <cell r="AQ78">
            <v>0.23116590058234099</v>
          </cell>
          <cell r="AR78">
            <v>0.26664297240719098</v>
          </cell>
          <cell r="AS78">
            <v>0.54491917586876604</v>
          </cell>
          <cell r="AT78">
            <v>0.71630515780899495</v>
          </cell>
          <cell r="AU78">
            <v>0.79241708431316704</v>
          </cell>
          <cell r="AV78">
            <v>0.86676432652534496</v>
          </cell>
          <cell r="AW78">
            <v>0.89949485400706297</v>
          </cell>
          <cell r="AX78">
            <v>0.90627897003822699</v>
          </cell>
          <cell r="AY78">
            <v>0.91645177271303002</v>
          </cell>
          <cell r="AZ78">
            <v>0.93524784557480201</v>
          </cell>
          <cell r="BA78">
            <v>1.05785833333333</v>
          </cell>
          <cell r="BB78" t="str">
            <v>na</v>
          </cell>
        </row>
        <row r="79">
          <cell r="A79" t="str">
            <v>India</v>
          </cell>
          <cell r="B79" t="str">
            <v>IND</v>
          </cell>
          <cell r="C79" t="str">
            <v>Official exchange rate (LCU per US$, period average)</v>
          </cell>
          <cell r="D79" t="str">
            <v>PA.NUS.FCRF</v>
          </cell>
          <cell r="E79">
            <v>4.7619000037618999</v>
          </cell>
          <cell r="F79">
            <v>4.7619000037618999</v>
          </cell>
          <cell r="G79">
            <v>4.7619000037618999</v>
          </cell>
          <cell r="H79">
            <v>4.7619000037618999</v>
          </cell>
          <cell r="I79">
            <v>4.7619000037618999</v>
          </cell>
          <cell r="J79">
            <v>4.7619000037618999</v>
          </cell>
          <cell r="K79">
            <v>6.35912500535912</v>
          </cell>
          <cell r="L79">
            <v>7.5000000064999996</v>
          </cell>
          <cell r="M79">
            <v>7.5000000064999996</v>
          </cell>
          <cell r="N79">
            <v>7.5000000064999996</v>
          </cell>
          <cell r="O79">
            <v>7.5000000064999996</v>
          </cell>
          <cell r="P79">
            <v>7.4919352309682399</v>
          </cell>
          <cell r="Q79">
            <v>7.5944683739493604</v>
          </cell>
          <cell r="R79">
            <v>7.7420385621496797</v>
          </cell>
          <cell r="S79">
            <v>8.1016032272182894</v>
          </cell>
          <cell r="T79">
            <v>8.3758919456538603</v>
          </cell>
          <cell r="U79">
            <v>8.9604127281239201</v>
          </cell>
          <cell r="V79">
            <v>8.7385761713145698</v>
          </cell>
          <cell r="W79">
            <v>8.1928403484039301</v>
          </cell>
          <cell r="X79">
            <v>8.12579094635689</v>
          </cell>
          <cell r="Y79">
            <v>7.8629447011379803</v>
          </cell>
          <cell r="Z79">
            <v>8.6585228170931696</v>
          </cell>
          <cell r="AA79">
            <v>9.4551319334863901</v>
          </cell>
          <cell r="AB79">
            <v>10.098898244046101</v>
          </cell>
          <cell r="AC79">
            <v>11.3625833326667</v>
          </cell>
          <cell r="AD79">
            <v>12.368749999583301</v>
          </cell>
          <cell r="AE79">
            <v>12.61083333325</v>
          </cell>
          <cell r="AF79">
            <v>12.961499999999999</v>
          </cell>
          <cell r="AG79">
            <v>13.9170833333333</v>
          </cell>
          <cell r="AH79">
            <v>16.2255</v>
          </cell>
          <cell r="AI79">
            <v>17.503499999999999</v>
          </cell>
          <cell r="AJ79">
            <v>22.742433333333299</v>
          </cell>
          <cell r="AK79">
            <v>25.9180833333333</v>
          </cell>
          <cell r="AL79">
            <v>30.4932916666667</v>
          </cell>
          <cell r="AM79">
            <v>31.373742499999999</v>
          </cell>
          <cell r="AN79">
            <v>32.4270766666667</v>
          </cell>
          <cell r="AO79">
            <v>35.433173333333301</v>
          </cell>
          <cell r="AP79">
            <v>36.313285833333303</v>
          </cell>
          <cell r="AQ79">
            <v>41.259365000000003</v>
          </cell>
          <cell r="AR79">
            <v>43.055428333333303</v>
          </cell>
          <cell r="AS79">
            <v>44.941605000000003</v>
          </cell>
          <cell r="AT79">
            <v>47.186414166666701</v>
          </cell>
          <cell r="AU79">
            <v>48.610319166666699</v>
          </cell>
          <cell r="AV79">
            <v>46.583284166666701</v>
          </cell>
          <cell r="AW79">
            <v>45.316466666666699</v>
          </cell>
          <cell r="AX79">
            <v>44.099975000000001</v>
          </cell>
          <cell r="AY79">
            <v>45.3070083333333</v>
          </cell>
          <cell r="AZ79">
            <v>41.3485333333333</v>
          </cell>
          <cell r="BA79">
            <v>43.505183333333299</v>
          </cell>
          <cell r="BB79">
            <v>48.405266666666698</v>
          </cell>
        </row>
        <row r="80">
          <cell r="A80" t="str">
            <v>Kenya</v>
          </cell>
          <cell r="B80" t="str">
            <v>KEN</v>
          </cell>
          <cell r="C80" t="str">
            <v>Official exchange rate (LCU per US$, period average)</v>
          </cell>
          <cell r="D80" t="str">
            <v>PA.NUS.FCRF</v>
          </cell>
          <cell r="E80">
            <v>7.1428600061428602</v>
          </cell>
          <cell r="F80">
            <v>7.1428600061428602</v>
          </cell>
          <cell r="G80">
            <v>7.1428600061428602</v>
          </cell>
          <cell r="H80">
            <v>7.1428600061428602</v>
          </cell>
          <cell r="I80">
            <v>7.1428600061428602</v>
          </cell>
          <cell r="J80">
            <v>7.1428600061428602</v>
          </cell>
          <cell r="K80">
            <v>7.1428600061428602</v>
          </cell>
          <cell r="L80">
            <v>7.1428600061428602</v>
          </cell>
          <cell r="M80">
            <v>7.1428600061428602</v>
          </cell>
          <cell r="N80">
            <v>7.1428600061428602</v>
          </cell>
          <cell r="O80">
            <v>7.1428600061428602</v>
          </cell>
          <cell r="P80">
            <v>7.1428599977626002</v>
          </cell>
          <cell r="Q80">
            <v>7.1428599989999997</v>
          </cell>
          <cell r="R80">
            <v>7.0203836880377004</v>
          </cell>
          <cell r="S80">
            <v>7.1348111007360204</v>
          </cell>
          <cell r="T80">
            <v>7.34319333233333</v>
          </cell>
          <cell r="U80">
            <v>8.3671449991666709</v>
          </cell>
          <cell r="V80">
            <v>8.2765608324166706</v>
          </cell>
          <cell r="W80">
            <v>7.7293833323333301</v>
          </cell>
          <cell r="X80">
            <v>7.4753091656666699</v>
          </cell>
          <cell r="Y80">
            <v>7.4201874989999999</v>
          </cell>
          <cell r="Z80">
            <v>9.0474983325833307</v>
          </cell>
          <cell r="AA80">
            <v>10.9223249994167</v>
          </cell>
          <cell r="AB80">
            <v>13.311516665916701</v>
          </cell>
          <cell r="AC80">
            <v>14.4138749994167</v>
          </cell>
          <cell r="AD80">
            <v>16.432116666500001</v>
          </cell>
          <cell r="AE80">
            <v>16.225741666499999</v>
          </cell>
          <cell r="AF80">
            <v>16.454491666666701</v>
          </cell>
          <cell r="AG80">
            <v>17.7471</v>
          </cell>
          <cell r="AH80">
            <v>20.572466666666699</v>
          </cell>
          <cell r="AI80">
            <v>22.914766666666701</v>
          </cell>
          <cell r="AJ80">
            <v>27.5078666666667</v>
          </cell>
          <cell r="AK80">
            <v>32.216833333333298</v>
          </cell>
          <cell r="AL80">
            <v>58.001333333333299</v>
          </cell>
          <cell r="AM80">
            <v>56.050575000000002</v>
          </cell>
          <cell r="AN80">
            <v>51.429833333333299</v>
          </cell>
          <cell r="AO80">
            <v>57.1148666666667</v>
          </cell>
          <cell r="AP80">
            <v>58.731841666666703</v>
          </cell>
          <cell r="AQ80">
            <v>60.366700000000002</v>
          </cell>
          <cell r="AR80">
            <v>70.326216666666696</v>
          </cell>
          <cell r="AS80">
            <v>76.175541666666703</v>
          </cell>
          <cell r="AT80">
            <v>78.563194999999993</v>
          </cell>
          <cell r="AU80">
            <v>78.749141666666702</v>
          </cell>
          <cell r="AV80">
            <v>75.935569444444397</v>
          </cell>
          <cell r="AW80">
            <v>79.173876064213601</v>
          </cell>
          <cell r="AX80">
            <v>75.554109451431103</v>
          </cell>
          <cell r="AY80">
            <v>72.100835017862096</v>
          </cell>
          <cell r="AZ80">
            <v>67.317638124285693</v>
          </cell>
          <cell r="BA80">
            <v>69.175319816225993</v>
          </cell>
        </row>
        <row r="81">
          <cell r="A81" t="str">
            <v>Mozambique</v>
          </cell>
          <cell r="B81" t="str">
            <v>MOZ</v>
          </cell>
          <cell r="C81" t="str">
            <v>Official exchange rate (LCU per US$, period average)</v>
          </cell>
          <cell r="D81" t="str">
            <v>PA.NUS.FCRF</v>
          </cell>
          <cell r="E81">
            <v>2.875000002875E-2</v>
          </cell>
          <cell r="F81">
            <v>2.875000002875E-2</v>
          </cell>
          <cell r="G81">
            <v>2.875000002875E-2</v>
          </cell>
          <cell r="H81">
            <v>2.875000002875E-2</v>
          </cell>
          <cell r="I81">
            <v>2.875000002875E-2</v>
          </cell>
          <cell r="J81">
            <v>2.875000002875E-2</v>
          </cell>
          <cell r="K81">
            <v>2.875000002875E-2</v>
          </cell>
          <cell r="L81">
            <v>2.875000002875E-2</v>
          </cell>
          <cell r="M81">
            <v>2.875000002875E-2</v>
          </cell>
          <cell r="N81">
            <v>2.875000002875E-2</v>
          </cell>
          <cell r="O81">
            <v>2.875000002875E-2</v>
          </cell>
          <cell r="P81">
            <v>2.8312083349854199E-2</v>
          </cell>
          <cell r="Q81">
            <v>2.7053416666500001E-2</v>
          </cell>
          <cell r="R81">
            <v>2.4515166666416701E-2</v>
          </cell>
          <cell r="S81">
            <v>2.5408166665666702E-2</v>
          </cell>
          <cell r="T81">
            <v>2.5552749999E-2</v>
          </cell>
          <cell r="U81">
            <v>3.0229083332583302E-2</v>
          </cell>
          <cell r="V81">
            <v>3.04072499998333E-2</v>
          </cell>
          <cell r="W81">
            <v>0.03</v>
          </cell>
          <cell r="X81">
            <v>0.03</v>
          </cell>
          <cell r="Y81">
            <v>3.2400249999999998E-2</v>
          </cell>
          <cell r="Z81">
            <v>3.5349499999999999E-2</v>
          </cell>
          <cell r="AA81">
            <v>3.7769749999999998E-2</v>
          </cell>
          <cell r="AB81">
            <v>4.01833333333333E-2</v>
          </cell>
          <cell r="AC81">
            <v>4.2442750000000001E-2</v>
          </cell>
          <cell r="AD81">
            <v>4.3180666666666701E-2</v>
          </cell>
          <cell r="AE81">
            <v>4.0428916666666703E-2</v>
          </cell>
          <cell r="AF81">
            <v>0.29073125</v>
          </cell>
          <cell r="AG81">
            <v>0.52464466666666698</v>
          </cell>
          <cell r="AH81">
            <v>0.74491808333333298</v>
          </cell>
          <cell r="AI81">
            <v>0.92908883333333303</v>
          </cell>
          <cell r="AJ81">
            <v>1.4344675</v>
          </cell>
          <cell r="AK81">
            <v>2.51655416666667</v>
          </cell>
          <cell r="AL81">
            <v>3.8742366666666701</v>
          </cell>
          <cell r="AM81">
            <v>6.0385883333333297</v>
          </cell>
          <cell r="AN81">
            <v>9.0243333333333293</v>
          </cell>
          <cell r="AO81">
            <v>11.293749999999999</v>
          </cell>
          <cell r="AP81">
            <v>11.5435833333333</v>
          </cell>
          <cell r="AQ81">
            <v>11.8745833333333</v>
          </cell>
          <cell r="AR81">
            <v>12.7751116666667</v>
          </cell>
          <cell r="AS81">
            <v>15.22725</v>
          </cell>
          <cell r="AT81">
            <v>20.703640833333299</v>
          </cell>
          <cell r="AU81">
            <v>23.677956666666699</v>
          </cell>
          <cell r="AV81">
            <v>23.7822675</v>
          </cell>
          <cell r="AW81">
            <v>22.581342500000002</v>
          </cell>
          <cell r="AX81">
            <v>23.060964999999999</v>
          </cell>
          <cell r="AY81">
            <v>25.400779166666702</v>
          </cell>
          <cell r="AZ81">
            <v>25.840341450216499</v>
          </cell>
          <cell r="BA81">
            <v>24.300642472865299</v>
          </cell>
          <cell r="BB81" t="str">
            <v>na</v>
          </cell>
        </row>
        <row r="82">
          <cell r="A82" t="str">
            <v>Euro (NL)</v>
          </cell>
          <cell r="B82" t="str">
            <v>NLD</v>
          </cell>
          <cell r="C82" t="str">
            <v>Official exchange rate (LCU per US$, period average)</v>
          </cell>
          <cell r="D82" t="str">
            <v>PA.NUS.FCRF</v>
          </cell>
          <cell r="E82">
            <v>1.7243647604458801</v>
          </cell>
          <cell r="F82">
            <v>1.6562977304103601</v>
          </cell>
          <cell r="G82">
            <v>1.6426843244032601</v>
          </cell>
          <cell r="H82">
            <v>1.6426843244032601</v>
          </cell>
          <cell r="I82">
            <v>1.6426843244032601</v>
          </cell>
          <cell r="J82">
            <v>1.6426843244032601</v>
          </cell>
          <cell r="K82">
            <v>1.6426843244032601</v>
          </cell>
          <cell r="L82">
            <v>1.6426843244032601</v>
          </cell>
          <cell r="M82">
            <v>1.6426843244032601</v>
          </cell>
          <cell r="N82">
            <v>1.6426843244032601</v>
          </cell>
          <cell r="O82">
            <v>1.6426843244032601</v>
          </cell>
          <cell r="P82">
            <v>1.59598150959014</v>
          </cell>
          <cell r="Q82">
            <v>1.4564075507496701</v>
          </cell>
          <cell r="R82">
            <v>1.2685652370873199</v>
          </cell>
          <cell r="S82">
            <v>1.21993512563943</v>
          </cell>
          <cell r="T82">
            <v>1.14760634333351</v>
          </cell>
          <cell r="U82">
            <v>1.1997683772607399</v>
          </cell>
          <cell r="V82">
            <v>1.1136900549013899</v>
          </cell>
          <cell r="W82">
            <v>0.98179127690677204</v>
          </cell>
          <cell r="X82">
            <v>0.91027929884701098</v>
          </cell>
          <cell r="Y82">
            <v>0.90216797785152003</v>
          </cell>
          <cell r="Z82">
            <v>1.1322723540825099</v>
          </cell>
          <cell r="AA82">
            <v>1.2116876705461901</v>
          </cell>
          <cell r="AB82">
            <v>1.29514541225179</v>
          </cell>
          <cell r="AC82">
            <v>1.4560369638512201</v>
          </cell>
          <cell r="AD82">
            <v>1.50718555555916</v>
          </cell>
          <cell r="AE82">
            <v>1.11177283393546</v>
          </cell>
          <cell r="AF82">
            <v>0.91922255070036596</v>
          </cell>
          <cell r="AG82">
            <v>0.89693437988769198</v>
          </cell>
          <cell r="AH82">
            <v>0.96234868643724003</v>
          </cell>
          <cell r="AI82">
            <v>0.82630727329313702</v>
          </cell>
          <cell r="AJ82">
            <v>0.84841771352756301</v>
          </cell>
          <cell r="AK82">
            <v>0.79795720405162995</v>
          </cell>
          <cell r="AL82">
            <v>0.84280830958794495</v>
          </cell>
          <cell r="AM82">
            <v>0.82587773251902596</v>
          </cell>
          <cell r="AN82">
            <v>0.72862363573157296</v>
          </cell>
          <cell r="AO82">
            <v>0.76502656402846203</v>
          </cell>
          <cell r="AP82">
            <v>0.88544765261550196</v>
          </cell>
          <cell r="AQ82">
            <v>0.90017875705607397</v>
          </cell>
          <cell r="AR82">
            <v>0.93862727583333305</v>
          </cell>
          <cell r="AS82">
            <v>1.08540083333333</v>
          </cell>
          <cell r="AT82">
            <v>1.11751</v>
          </cell>
          <cell r="AU82">
            <v>1.0625516666666699</v>
          </cell>
          <cell r="AV82">
            <v>0.88603416666666701</v>
          </cell>
          <cell r="AW82">
            <v>0.805365</v>
          </cell>
          <cell r="AX82">
            <v>0.80411999999999995</v>
          </cell>
          <cell r="AY82">
            <v>0.79714083333333297</v>
          </cell>
          <cell r="AZ82">
            <v>0.73063750000000005</v>
          </cell>
          <cell r="BA82">
            <v>0.682674711239873</v>
          </cell>
          <cell r="BB82">
            <v>0.71984335978561498</v>
          </cell>
        </row>
        <row r="83">
          <cell r="A83" t="str">
            <v>South Africa</v>
          </cell>
          <cell r="B83" t="str">
            <v>ZAF</v>
          </cell>
          <cell r="C83" t="str">
            <v>Official exchange rate (LCU per US$, period average)</v>
          </cell>
          <cell r="D83" t="str">
            <v>PA.NUS.FCRF</v>
          </cell>
          <cell r="E83">
            <v>0.71428599971428597</v>
          </cell>
          <cell r="F83">
            <v>0.71428599971428597</v>
          </cell>
          <cell r="G83">
            <v>0.71428599971428597</v>
          </cell>
          <cell r="H83">
            <v>0.71428599971428597</v>
          </cell>
          <cell r="I83">
            <v>0.71428599971428597</v>
          </cell>
          <cell r="J83">
            <v>0.71428599971428597</v>
          </cell>
          <cell r="K83">
            <v>0.71428599971428597</v>
          </cell>
          <cell r="L83">
            <v>0.71428599971428597</v>
          </cell>
          <cell r="M83">
            <v>0.71428599971428597</v>
          </cell>
          <cell r="N83">
            <v>0.71428599971428597</v>
          </cell>
          <cell r="O83">
            <v>0.71428599971428597</v>
          </cell>
          <cell r="P83">
            <v>0.71521699900000002</v>
          </cell>
          <cell r="Q83">
            <v>0.76870451342999402</v>
          </cell>
          <cell r="R83">
            <v>0.69395909802109201</v>
          </cell>
          <cell r="S83">
            <v>0.67947700357025098</v>
          </cell>
          <cell r="T83">
            <v>0.73950775529633594</v>
          </cell>
          <cell r="U83">
            <v>0.86956521814744803</v>
          </cell>
          <cell r="V83">
            <v>0.86956521814744803</v>
          </cell>
          <cell r="W83">
            <v>0.86956521814744803</v>
          </cell>
          <cell r="X83">
            <v>0.84202260193494305</v>
          </cell>
          <cell r="Y83">
            <v>0.77883373727604199</v>
          </cell>
          <cell r="Z83">
            <v>0.87757894275815296</v>
          </cell>
          <cell r="AA83">
            <v>1.0858158330833301</v>
          </cell>
          <cell r="AB83">
            <v>1.1140999997500001</v>
          </cell>
          <cell r="AC83">
            <v>1.47527749975</v>
          </cell>
          <cell r="AD83">
            <v>2.2286749994166701</v>
          </cell>
          <cell r="AE83">
            <v>2.2850316664166699</v>
          </cell>
          <cell r="AF83">
            <v>2.03603333333333</v>
          </cell>
          <cell r="AG83">
            <v>2.2734675000000002</v>
          </cell>
          <cell r="AH83">
            <v>2.6226775</v>
          </cell>
          <cell r="AI83">
            <v>2.58732083333333</v>
          </cell>
          <cell r="AJ83">
            <v>2.7613150000000002</v>
          </cell>
          <cell r="AK83">
            <v>2.8520141666666698</v>
          </cell>
          <cell r="AL83">
            <v>3.2677415833333301</v>
          </cell>
          <cell r="AM83">
            <v>3.5507983333333302</v>
          </cell>
          <cell r="AN83">
            <v>3.6270850000000001</v>
          </cell>
          <cell r="AO83">
            <v>4.2993491666666701</v>
          </cell>
          <cell r="AP83">
            <v>4.6079616666666698</v>
          </cell>
          <cell r="AQ83">
            <v>5.52828416666667</v>
          </cell>
          <cell r="AR83">
            <v>6.1094841666666699</v>
          </cell>
          <cell r="AS83">
            <v>6.9398283333333302</v>
          </cell>
          <cell r="AT83">
            <v>8.6091808333333297</v>
          </cell>
          <cell r="AU83">
            <v>10.540746666666699</v>
          </cell>
          <cell r="AV83">
            <v>7.5647491666666697</v>
          </cell>
          <cell r="AW83">
            <v>6.4596925000000001</v>
          </cell>
          <cell r="AX83">
            <v>6.3593283333333304</v>
          </cell>
          <cell r="AY83">
            <v>6.7715491666666701</v>
          </cell>
          <cell r="AZ83">
            <v>7.0453650000000003</v>
          </cell>
          <cell r="BA83">
            <v>8.26122333333333</v>
          </cell>
          <cell r="BB83">
            <v>8.4736741582488797</v>
          </cell>
        </row>
        <row r="84">
          <cell r="A84" t="str">
            <v>Uganda</v>
          </cell>
          <cell r="B84" t="str">
            <v>UGA</v>
          </cell>
          <cell r="C84" t="str">
            <v>Official exchange rate (LCU per US$, period average)</v>
          </cell>
          <cell r="D84" t="str">
            <v>PA.NUS.FCRF</v>
          </cell>
          <cell r="E84">
            <v>7.1430000071429994E-2</v>
          </cell>
          <cell r="F84">
            <v>7.1430000071429994E-2</v>
          </cell>
          <cell r="G84">
            <v>7.1430000071429994E-2</v>
          </cell>
          <cell r="H84">
            <v>7.1430000071429994E-2</v>
          </cell>
          <cell r="I84">
            <v>7.1430000071429994E-2</v>
          </cell>
          <cell r="J84">
            <v>7.1430000071429994E-2</v>
          </cell>
          <cell r="K84">
            <v>7.1430000071429994E-2</v>
          </cell>
          <cell r="L84">
            <v>7.1430000071429994E-2</v>
          </cell>
          <cell r="M84">
            <v>7.1430000071429994E-2</v>
          </cell>
          <cell r="N84">
            <v>7.1430000071429994E-2</v>
          </cell>
          <cell r="O84">
            <v>7.1430000071429994E-2</v>
          </cell>
          <cell r="P84">
            <v>7.1429995890081102E-2</v>
          </cell>
          <cell r="Q84">
            <v>7.1429999990000007E-2</v>
          </cell>
          <cell r="R84">
            <v>7.0214499989999998E-2</v>
          </cell>
          <cell r="S84">
            <v>7.1359499990000005E-2</v>
          </cell>
          <cell r="T84">
            <v>7.421924999E-2</v>
          </cell>
          <cell r="U84">
            <v>8.2661666662499994E-2</v>
          </cell>
          <cell r="V84">
            <v>8.2589999993333302E-2</v>
          </cell>
          <cell r="W84">
            <v>7.7356666656666698E-2</v>
          </cell>
          <cell r="X84">
            <v>7.4828333323333301E-2</v>
          </cell>
          <cell r="Y84">
            <v>7.4169999989999999E-2</v>
          </cell>
          <cell r="Z84">
            <v>0.50052333332666699</v>
          </cell>
          <cell r="AA84">
            <v>0.94046666666166701</v>
          </cell>
          <cell r="AB84">
            <v>1.5386249999924999</v>
          </cell>
          <cell r="AC84">
            <v>3.5970249999949999</v>
          </cell>
          <cell r="AD84">
            <v>6.7202000000058302</v>
          </cell>
          <cell r="AE84">
            <v>14</v>
          </cell>
          <cell r="AF84">
            <v>42.841266666666698</v>
          </cell>
          <cell r="AG84">
            <v>106.135833333333</v>
          </cell>
          <cell r="AH84">
            <v>223.09160630809001</v>
          </cell>
          <cell r="AI84">
            <v>428.85466666666701</v>
          </cell>
          <cell r="AJ84">
            <v>734.00991666666698</v>
          </cell>
          <cell r="AK84">
            <v>1133.8343333333301</v>
          </cell>
          <cell r="AL84">
            <v>1195.01675</v>
          </cell>
          <cell r="AM84">
            <v>979.44541666666703</v>
          </cell>
          <cell r="AN84">
            <v>968.91666666666697</v>
          </cell>
          <cell r="AO84">
            <v>1046.08475</v>
          </cell>
          <cell r="AP84">
            <v>1083.00866666667</v>
          </cell>
          <cell r="AQ84">
            <v>1240.3058333333299</v>
          </cell>
          <cell r="AR84">
            <v>1454.8271666666701</v>
          </cell>
          <cell r="AS84">
            <v>1644.4753333333299</v>
          </cell>
          <cell r="AT84">
            <v>1755.6587500000001</v>
          </cell>
          <cell r="AU84">
            <v>1797.5505000000001</v>
          </cell>
          <cell r="AV84">
            <v>1963.72008333333</v>
          </cell>
          <cell r="AW84">
            <v>1810.3047136515099</v>
          </cell>
          <cell r="AX84">
            <v>1780.6657768939399</v>
          </cell>
          <cell r="AY84">
            <v>1831.45340494586</v>
          </cell>
          <cell r="AZ84">
            <v>1723.4917723430001</v>
          </cell>
          <cell r="BA84">
            <v>1720.4438833177701</v>
          </cell>
        </row>
        <row r="85">
          <cell r="A85" t="str">
            <v>United Kingdom</v>
          </cell>
          <cell r="B85" t="str">
            <v>GBR</v>
          </cell>
          <cell r="C85" t="str">
            <v>Official exchange rate (LCU per US$, period average)</v>
          </cell>
          <cell r="D85" t="str">
            <v>PA.NUS.FCRF</v>
          </cell>
          <cell r="E85">
            <v>0.357142999357143</v>
          </cell>
          <cell r="F85">
            <v>0.357142999357143</v>
          </cell>
          <cell r="G85">
            <v>0.357142999357143</v>
          </cell>
          <cell r="H85">
            <v>0.357142999357143</v>
          </cell>
          <cell r="I85">
            <v>0.357142999357143</v>
          </cell>
          <cell r="J85">
            <v>0.357142999357143</v>
          </cell>
          <cell r="K85">
            <v>0.357142999357143</v>
          </cell>
          <cell r="L85">
            <v>0.36210333266567502</v>
          </cell>
          <cell r="M85">
            <v>0.41666699941666702</v>
          </cell>
          <cell r="N85">
            <v>0.41666699941666702</v>
          </cell>
          <cell r="O85">
            <v>0.41666699941666702</v>
          </cell>
          <cell r="P85">
            <v>0.41092023742942502</v>
          </cell>
          <cell r="Q85">
            <v>0.40039046153000801</v>
          </cell>
          <cell r="R85">
            <v>0.40817094529930797</v>
          </cell>
          <cell r="S85">
            <v>0.42775643974766298</v>
          </cell>
          <cell r="T85">
            <v>0.45204116566666702</v>
          </cell>
          <cell r="U85">
            <v>0.55650983233333295</v>
          </cell>
          <cell r="V85">
            <v>0.57327199900000003</v>
          </cell>
          <cell r="W85">
            <v>0.52150458233333297</v>
          </cell>
          <cell r="X85">
            <v>0.47218116566666701</v>
          </cell>
          <cell r="Y85">
            <v>0.43029499900000001</v>
          </cell>
          <cell r="Z85">
            <v>0.49764133233333302</v>
          </cell>
          <cell r="AA85">
            <v>0.57244683233333304</v>
          </cell>
          <cell r="AB85">
            <v>0.65972458233333298</v>
          </cell>
          <cell r="AC85">
            <v>0.75180666625000003</v>
          </cell>
          <cell r="AD85">
            <v>0.77924599974999997</v>
          </cell>
          <cell r="AE85">
            <v>0.68219733333333299</v>
          </cell>
          <cell r="AF85">
            <v>0.61192650000000004</v>
          </cell>
          <cell r="AG85">
            <v>0.56217016666666697</v>
          </cell>
          <cell r="AH85">
            <v>0.61117275000000004</v>
          </cell>
          <cell r="AI85">
            <v>0.56317716666666695</v>
          </cell>
          <cell r="AJ85">
            <v>0.56701533333333298</v>
          </cell>
          <cell r="AK85">
            <v>0.56977416666666703</v>
          </cell>
          <cell r="AL85">
            <v>0.66675655333333295</v>
          </cell>
          <cell r="AM85">
            <v>0.65342660416666698</v>
          </cell>
          <cell r="AN85">
            <v>0.63366811999999995</v>
          </cell>
          <cell r="AO85">
            <v>0.64095825500000003</v>
          </cell>
          <cell r="AP85">
            <v>0.61083611416666705</v>
          </cell>
          <cell r="AQ85">
            <v>0.60382359416666698</v>
          </cell>
          <cell r="AR85">
            <v>0.61805684500000002</v>
          </cell>
          <cell r="AS85">
            <v>0.66093083333333302</v>
          </cell>
          <cell r="AT85">
            <v>0.69465500000000002</v>
          </cell>
          <cell r="AU85">
            <v>0.66722333333333295</v>
          </cell>
          <cell r="AV85">
            <v>0.61247249999999998</v>
          </cell>
          <cell r="AW85">
            <v>0.54618</v>
          </cell>
          <cell r="AX85">
            <v>0.54999833333333303</v>
          </cell>
          <cell r="AY85">
            <v>0.54348666666666701</v>
          </cell>
          <cell r="AZ85">
            <v>0.499771666666667</v>
          </cell>
          <cell r="BA85">
            <v>0.54396624999999998</v>
          </cell>
          <cell r="BB85">
            <v>0.64191926349599604</v>
          </cell>
        </row>
        <row r="86">
          <cell r="A86" t="str">
            <v>Vietnam</v>
          </cell>
          <cell r="B86" t="str">
            <v>VNM</v>
          </cell>
          <cell r="C86" t="str">
            <v>Official exchange rate (LCU per US$, period average)</v>
          </cell>
          <cell r="D86" t="str">
            <v>PA.NUS.FCRF</v>
          </cell>
          <cell r="AB86">
            <v>1.0017709226849301</v>
          </cell>
          <cell r="AE86">
            <v>22.7444347826086</v>
          </cell>
          <cell r="AF86">
            <v>78.291398840579504</v>
          </cell>
          <cell r="AG86">
            <v>606.51826086956396</v>
          </cell>
          <cell r="AH86">
            <v>4463.9459694565103</v>
          </cell>
          <cell r="AI86">
            <v>6482.7957028985302</v>
          </cell>
          <cell r="AJ86">
            <v>10037.034830917801</v>
          </cell>
          <cell r="AK86">
            <v>11202.1916666667</v>
          </cell>
          <cell r="AL86">
            <v>10640.958333333299</v>
          </cell>
          <cell r="AM86">
            <v>10965.666666666701</v>
          </cell>
          <cell r="AN86">
            <v>11038.25</v>
          </cell>
          <cell r="AO86">
            <v>11032.583333333299</v>
          </cell>
          <cell r="AP86">
            <v>11683.333333333299</v>
          </cell>
          <cell r="AQ86">
            <v>13268</v>
          </cell>
          <cell r="AR86">
            <v>13943.166666666701</v>
          </cell>
          <cell r="AS86">
            <v>14167.75</v>
          </cell>
          <cell r="AT86">
            <v>14725.166666666701</v>
          </cell>
          <cell r="AU86">
            <v>15279.5</v>
          </cell>
          <cell r="AV86">
            <v>15509.583333333299</v>
          </cell>
          <cell r="AW86">
            <v>15746</v>
          </cell>
          <cell r="AX86">
            <v>15858.916666666701</v>
          </cell>
          <cell r="AY86">
            <v>15994.25</v>
          </cell>
          <cell r="AZ86">
            <v>16105.125</v>
          </cell>
          <cell r="BA86">
            <v>16302.25</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
      <sheetName val="Contract"/>
      <sheetName val="Custo por Provincia"/>
      <sheetName val="Custo absoluto"/>
      <sheetName val="Custo absoluto sobre temp"/>
      <sheetName val="Company list"/>
      <sheetName val="construcao"/>
      <sheetName val="fiscalizacoes"/>
      <sheetName val="reabilitacoes"/>
      <sheetName val="previsao 2010-2015"/>
      <sheetName val="Dashboard"/>
      <sheetName val="Graf"/>
      <sheetName val="Anexos"/>
      <sheetName val="Validationlists"/>
      <sheetName val="2011 Analises Contractos v2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DPOPH</v>
          </cell>
        </row>
        <row r="3">
          <cell r="A3" t="str">
            <v>HAUPA</v>
          </cell>
        </row>
        <row r="4">
          <cell r="A4" t="str">
            <v>Wateraid</v>
          </cell>
        </row>
        <row r="5">
          <cell r="A5" t="str">
            <v>SDPI</v>
          </cell>
        </row>
      </sheetData>
      <sheetData sheetId="1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ump Water"/>
      <sheetName val="Water Service levels"/>
      <sheetName val="Water Service Level by SDM"/>
      <sheetName val="Water Overview"/>
      <sheetName val="Assump San"/>
      <sheetName val="Sanitation Service levels"/>
      <sheetName val="San Overview "/>
      <sheetName val="Sanitation Pivot Tables by area"/>
      <sheetName val="Sanitation Pivot Tables by tech"/>
      <sheetName val="Categories"/>
      <sheetName val="Formulas"/>
    </sheetNames>
    <sheetDataSet>
      <sheetData sheetId="0"/>
      <sheetData sheetId="1"/>
      <sheetData sheetId="2"/>
      <sheetData sheetId="3"/>
      <sheetData sheetId="4"/>
      <sheetData sheetId="5"/>
      <sheetData sheetId="6"/>
      <sheetData sheetId="7"/>
      <sheetData sheetId="8"/>
      <sheetData sheetId="9">
        <row r="3">
          <cell r="K3" t="str">
            <v>Yes</v>
          </cell>
          <cell r="L3" t="str">
            <v>Available</v>
          </cell>
          <cell r="M3" t="str">
            <v>Open defecation</v>
          </cell>
          <cell r="P3" t="str">
            <v>All</v>
          </cell>
          <cell r="Q3" t="str">
            <v>All</v>
          </cell>
          <cell r="S3" t="str">
            <v>Yes</v>
          </cell>
          <cell r="T3" t="str">
            <v>Significant pollution</v>
          </cell>
          <cell r="U3" t="str">
            <v>Yes</v>
          </cell>
          <cell r="V3" t="str">
            <v>Yes</v>
          </cell>
        </row>
        <row r="4">
          <cell r="K4" t="str">
            <v>No</v>
          </cell>
          <cell r="L4" t="str">
            <v>Not available</v>
          </cell>
          <cell r="M4" t="str">
            <v>Dig and bury</v>
          </cell>
          <cell r="P4" t="str">
            <v>Some</v>
          </cell>
          <cell r="Q4" t="str">
            <v>Some</v>
          </cell>
          <cell r="S4" t="str">
            <v>NA</v>
          </cell>
          <cell r="U4" t="str">
            <v>NA</v>
          </cell>
          <cell r="V4" t="str">
            <v>NA</v>
          </cell>
        </row>
        <row r="5">
          <cell r="M5" t="str">
            <v>Traditional latrine</v>
          </cell>
          <cell r="P5" t="str">
            <v>No use</v>
          </cell>
          <cell r="Q5" t="str">
            <v>No use</v>
          </cell>
          <cell r="S5" t="str">
            <v>No</v>
          </cell>
          <cell r="T5" t="str">
            <v>Not polluting groundwater &amp; not untreated in river</v>
          </cell>
          <cell r="U5" t="str">
            <v>No</v>
          </cell>
          <cell r="V5" t="str">
            <v>No</v>
          </cell>
        </row>
        <row r="6">
          <cell r="M6" t="str">
            <v>Slab latrine</v>
          </cell>
          <cell r="P6" t="str">
            <v>NA</v>
          </cell>
          <cell r="Q6" t="str">
            <v>NC</v>
          </cell>
        </row>
        <row r="7">
          <cell r="M7" t="str">
            <v xml:space="preserve">KVIP Latrine </v>
          </cell>
        </row>
        <row r="8">
          <cell r="M8" t="str">
            <v>VIP Latrine</v>
          </cell>
        </row>
        <row r="9">
          <cell r="M9" t="str">
            <v>Pour flush latrine</v>
          </cell>
        </row>
        <row r="10">
          <cell r="M10" t="str">
            <v>Pour flush latrine with septic tank</v>
          </cell>
        </row>
        <row r="11">
          <cell r="M11" t="str">
            <v>Toilet with sewage</v>
          </cell>
        </row>
        <row r="12">
          <cell r="M12" t="str">
            <v>Toilet with septic tank</v>
          </cell>
        </row>
        <row r="13">
          <cell r="M13" t="str">
            <v>Aqua privy</v>
          </cell>
        </row>
        <row r="14">
          <cell r="M14" t="str">
            <v>Public latrine</v>
          </cell>
        </row>
        <row r="15">
          <cell r="M15" t="str">
            <v>WC</v>
          </cell>
        </row>
        <row r="16">
          <cell r="M16" t="str">
            <v>Sand plat</v>
          </cell>
        </row>
        <row r="17">
          <cell r="M17" t="str">
            <v>Neighbours Latrine</v>
          </cell>
        </row>
        <row r="19">
          <cell r="M19" t="str">
            <v>Make list</v>
          </cell>
        </row>
      </sheetData>
      <sheetData sheetId="1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ump Water"/>
      <sheetName val="Water Service levels"/>
      <sheetName val="Water Overview"/>
      <sheetName val="Assump San"/>
      <sheetName val="Sheet1"/>
      <sheetName val="Sanitation Service levels"/>
      <sheetName val="San Overview "/>
      <sheetName val="Categories"/>
      <sheetName val="Formulas"/>
      <sheetName val="Sheet2"/>
    </sheetNames>
    <sheetDataSet>
      <sheetData sheetId="0"/>
      <sheetData sheetId="1"/>
      <sheetData sheetId="2"/>
      <sheetData sheetId="3"/>
      <sheetData sheetId="4"/>
      <sheetData sheetId="5"/>
      <sheetData sheetId="6">
        <row r="3">
          <cell r="K3" t="str">
            <v>Yes</v>
          </cell>
        </row>
      </sheetData>
      <sheetData sheetId="7">
        <row r="3">
          <cell r="K3" t="str">
            <v>Yes</v>
          </cell>
          <cell r="L3" t="str">
            <v>Available</v>
          </cell>
          <cell r="M3" t="str">
            <v>Open defecation</v>
          </cell>
          <cell r="P3" t="str">
            <v>All</v>
          </cell>
          <cell r="Q3" t="str">
            <v>All</v>
          </cell>
          <cell r="S3" t="str">
            <v>Yes</v>
          </cell>
          <cell r="T3" t="str">
            <v>Significant pollution</v>
          </cell>
          <cell r="U3" t="str">
            <v>Yes</v>
          </cell>
          <cell r="V3" t="str">
            <v>Yes</v>
          </cell>
        </row>
        <row r="4">
          <cell r="K4" t="str">
            <v>No</v>
          </cell>
          <cell r="L4" t="str">
            <v>Not available</v>
          </cell>
          <cell r="M4" t="str">
            <v>Dig and bury</v>
          </cell>
          <cell r="P4" t="str">
            <v>Some</v>
          </cell>
          <cell r="Q4" t="str">
            <v>Some</v>
          </cell>
          <cell r="S4" t="str">
            <v>NA</v>
          </cell>
          <cell r="T4">
            <v>0</v>
          </cell>
          <cell r="U4" t="str">
            <v>NA</v>
          </cell>
          <cell r="V4" t="str">
            <v>NA</v>
          </cell>
        </row>
        <row r="5">
          <cell r="M5" t="str">
            <v>Traditional latrine</v>
          </cell>
          <cell r="P5" t="str">
            <v>No use</v>
          </cell>
          <cell r="Q5" t="str">
            <v>No use</v>
          </cell>
          <cell r="S5" t="str">
            <v>No</v>
          </cell>
          <cell r="T5" t="str">
            <v>Not polluting groundwater &amp; not untreated in river</v>
          </cell>
          <cell r="U5" t="str">
            <v>No</v>
          </cell>
          <cell r="V5" t="str">
            <v>No</v>
          </cell>
        </row>
        <row r="6">
          <cell r="M6" t="str">
            <v>Slab latrine</v>
          </cell>
          <cell r="P6" t="str">
            <v>NA</v>
          </cell>
          <cell r="Q6" t="str">
            <v>NC</v>
          </cell>
        </row>
        <row r="7">
          <cell r="M7" t="str">
            <v xml:space="preserve">KVIP Latrine </v>
          </cell>
        </row>
        <row r="8">
          <cell r="M8" t="str">
            <v>VIP Latrine</v>
          </cell>
        </row>
        <row r="9">
          <cell r="M9" t="str">
            <v>Pour flush latrine</v>
          </cell>
        </row>
        <row r="10">
          <cell r="M10" t="str">
            <v>Pour flush latrine with septic tank</v>
          </cell>
        </row>
        <row r="11">
          <cell r="M11" t="str">
            <v>Toilet with sewage</v>
          </cell>
        </row>
        <row r="12">
          <cell r="M12" t="str">
            <v>Toilet with septic tank</v>
          </cell>
        </row>
        <row r="13">
          <cell r="M13" t="str">
            <v>Aqua privy</v>
          </cell>
        </row>
        <row r="14">
          <cell r="M14" t="str">
            <v>Public latrine</v>
          </cell>
        </row>
        <row r="15">
          <cell r="M15" t="str">
            <v>WC</v>
          </cell>
        </row>
        <row r="16">
          <cell r="M16" t="str">
            <v>Sand plat</v>
          </cell>
        </row>
        <row r="17">
          <cell r="M17" t="str">
            <v>Neighbours Latrine</v>
          </cell>
        </row>
        <row r="19">
          <cell r="M19" t="str">
            <v>Make list</v>
          </cell>
        </row>
      </sheetData>
      <sheetData sheetId="8"/>
      <sheetData sheetId="9"/>
    </sheetDataSet>
  </externalBook>
</externalLink>
</file>

<file path=xl/tables/table1.xml><?xml version="1.0" encoding="utf-8"?>
<table xmlns="http://schemas.openxmlformats.org/spreadsheetml/2006/main" id="18" name="Table18" displayName="Table18" ref="A11:G17" totalsRowShown="0">
  <autoFilter ref="A11:G17"/>
  <tableColumns count="7">
    <tableColumn id="1" name="Expenditure Type"/>
    <tableColumn id="2" name="Number of Contracts"/>
    <tableColumn id="3" name="Number of Units"/>
    <tableColumn id="4" name="Mean" dataDxfId="91"/>
    <tableColumn id="5" name="Median" dataDxfId="90"/>
    <tableColumn id="6" name="25th" dataDxfId="89"/>
    <tableColumn id="7" name="75" dataDxfId="88"/>
  </tableColumns>
  <tableStyleInfo name="TableStyleMedium3" showFirstColumn="0" showLastColumn="0" showRowStripes="1" showColumnStripes="0"/>
</table>
</file>

<file path=xl/tables/table2.xml><?xml version="1.0" encoding="utf-8"?>
<table xmlns="http://schemas.openxmlformats.org/spreadsheetml/2006/main" id="19" name="Table19" displayName="Table19" ref="A20:G25" totalsRowShown="0" headerRowDxfId="87">
  <autoFilter ref="A20:G25"/>
  <tableColumns count="7">
    <tableColumn id="1" name="Expenditure Type"/>
    <tableColumn id="2" name="Number of Contracts"/>
    <tableColumn id="3" name="Number of Units"/>
    <tableColumn id="4" name="Mean" dataDxfId="86"/>
    <tableColumn id="5" name="Median" dataDxfId="85"/>
    <tableColumn id="6" name="25th" dataDxfId="84"/>
    <tableColumn id="7" name="75" dataDxfId="83"/>
  </tableColumns>
  <tableStyleInfo name="TableStyleMedium3" showFirstColumn="0" showLastColumn="0" showRowStripes="1" showColumnStripes="0"/>
</table>
</file>

<file path=xl/tables/table3.xml><?xml version="1.0" encoding="utf-8"?>
<table xmlns="http://schemas.openxmlformats.org/spreadsheetml/2006/main" id="20" name="Table1921" displayName="Table1921" ref="A3:C8" totalsRowShown="0">
  <autoFilter ref="A3:C8"/>
  <tableColumns count="3">
    <tableColumn id="1" name="Region" dataDxfId="82"/>
    <tableColumn id="2" name="Type of Handpump"/>
    <tableColumn id="3" name="Cost (Ghana Cedis 2010)" dataDxfId="81"/>
  </tableColumns>
  <tableStyleInfo name="TableStyleMedium3" showFirstColumn="0" showLastColumn="0" showRowStripes="1" showColumnStripes="0"/>
</table>
</file>

<file path=xl/tables/table4.xml><?xml version="1.0" encoding="utf-8"?>
<table xmlns="http://schemas.openxmlformats.org/spreadsheetml/2006/main" id="30" name="Table2231" displayName="Table2231" ref="A132:E137" totalsRowShown="0">
  <autoFilter ref="A132:E137">
    <filterColumn colId="1"/>
    <filterColumn colId="4"/>
  </autoFilter>
  <tableColumns count="5">
    <tableColumn id="1" name="Districts"/>
    <tableColumn id="5" name="District Code"/>
    <tableColumn id="2" name="CWSA expDS"/>
    <tableColumn id="3" name="DWST expDS"/>
    <tableColumn id="4" name="Total" dataDxfId="80">
      <calculatedColumnFormula>SUM(Table2231[[#This Row],[CWSA expDS]:[DWST expDS]])</calculatedColumnFormula>
    </tableColumn>
  </tableColumns>
  <tableStyleInfo name="TableStyleMedium3" showFirstColumn="0" showLastColumn="0" showRowStripes="1" showColumnStripes="0"/>
</table>
</file>

<file path=xl/tables/table5.xml><?xml version="1.0" encoding="utf-8"?>
<table xmlns="http://schemas.openxmlformats.org/spreadsheetml/2006/main" id="9" name="Table310" displayName="Table310" ref="A28:C36" totalsRowShown="0" headerRowDxfId="79" dataDxfId="78">
  <autoFilter ref="A28:C36"/>
  <tableColumns count="3">
    <tableColumn id="3" name="Region" dataDxfId="77"/>
    <tableColumn id="1" name="Expenditure Component" dataDxfId="76"/>
    <tableColumn id="2" name="Cost (cedis 2009)" dataDxfId="75"/>
  </tableColumns>
  <tableStyleInfo name="TableStyleMedium3" showFirstColumn="0" showLastColumn="0" showRowStripes="1" showColumnStripes="0"/>
</table>
</file>

<file path=xl/tables/table6.xml><?xml version="1.0" encoding="utf-8"?>
<table xmlns="http://schemas.openxmlformats.org/spreadsheetml/2006/main" id="1" name="Table1" displayName="Table1" ref="B5:AL977" totalsRowShown="0" headerRowDxfId="73" dataDxfId="71" headerRowBorderDxfId="72">
  <autoFilter ref="B5:AL977">
    <filterColumn colId="1"/>
    <filterColumn colId="3"/>
    <filterColumn colId="4"/>
    <filterColumn colId="5"/>
    <filterColumn colId="6"/>
    <filterColumn colId="7"/>
    <filterColumn colId="8"/>
    <filterColumn colId="9"/>
    <filterColumn colId="10"/>
    <filterColumn colId="11"/>
    <filterColumn colId="13"/>
    <filterColumn colId="17"/>
    <filterColumn colId="18"/>
    <filterColumn colId="20"/>
    <filterColumn colId="22"/>
    <filterColumn colId="23"/>
    <filterColumn colId="29"/>
    <filterColumn colId="31"/>
    <filterColumn colId="32"/>
    <filterColumn colId="33"/>
    <filterColumn colId="36"/>
  </autoFilter>
  <tableColumns count="37">
    <tableColumn id="1" name="Context1" dataDxfId="70"/>
    <tableColumn id="7" name="Context2" dataDxfId="69"/>
    <tableColumn id="3" name="Context3" dataDxfId="68"/>
    <tableColumn id="69" name="Context4" dataDxfId="67"/>
    <tableColumn id="72" name="Context5" dataDxfId="66"/>
    <tableColumn id="6" name="Context6" dataDxfId="65"/>
    <tableColumn id="8" name="Context7" dataDxfId="64"/>
    <tableColumn id="10" name="Context8" dataDxfId="63"/>
    <tableColumn id="11" name="WaterSupplyDetails1" dataDxfId="62"/>
    <tableColumn id="66" name="WaterSupplyDetails2" dataDxfId="61"/>
    <tableColumn id="12" name="WaterSupplyDetails3" dataDxfId="60"/>
    <tableColumn id="41" name="WaterSupplyDetails4" dataDxfId="59"/>
    <tableColumn id="13" name="WaterSupplyDetails5" dataDxfId="58"/>
    <tableColumn id="42" name="WaterSupplyDetails6" dataDxfId="57"/>
    <tableColumn id="15" name="ExpenditureSource1" dataDxfId="56"/>
    <tableColumn id="17" name="Component detail 1" dataDxfId="55"/>
    <tableColumn id="18" name="Component detail 2" dataDxfId="54"/>
    <tableColumn id="22" name="CostComponent1" dataDxfId="53"/>
    <tableColumn id="54" name="CostComponent2" dataDxfId="52">
      <calculatedColumnFormula>(IF(Table1[[#This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calculatedColumnFormula>
    </tableColumn>
    <tableColumn id="19" name="ExpenditureDetails1" dataDxfId="51">
      <calculatedColumnFormula>IF(ISNUMBER(Table1[[#This Row],[ExpenditureDetails2]]),2010-Table1[[#This Row],[ExpenditureDetails2]],"No data")</calculatedColumnFormula>
    </tableColumn>
    <tableColumn id="20" name="ExpenditureDetails2" dataDxfId="50">
      <calculatedColumnFormula>IFERROR(IF(Table1[[#This Row],[ExpenditureDetails1]]=2010,0.5,(2010-Table1[[#This Row],[ExpenditureDetails1]])),"No Data")</calculatedColumnFormula>
    </tableColumn>
    <tableColumn id="21" name="ExpenditureDetails3" dataDxfId="49"/>
    <tableColumn id="70" name="ExpenditureDetails4" dataDxfId="48"/>
    <tableColumn id="68" name="ExpenditureDetails5" dataDxfId="47" dataCellStyle="Comma"/>
    <tableColumn id="24" name="AssumedValue1" dataDxfId="46" dataCellStyle="Comma"/>
    <tableColumn id="23" name="AssumedValue2" dataDxfId="45"/>
    <tableColumn id="25" name="Infrastructure Status" dataDxfId="44"/>
    <tableColumn id="26" name="No. Yrs. OpEx Data" dataDxfId="43"/>
    <tableColumn id="27" name="Normative lifespan of components" dataDxfId="42"/>
    <tableColumn id="14" name="Calculation1" dataDxfId="41">
      <calculatedColumnFormula>IFERROR(Table1[[#This Row],[ExpenditureDetails5]]*HLOOKUP([AssumedValue2],'Curr conv'!$B$17:$BF$56,16,FALSE), "No data")</calculatedColumnFormula>
    </tableColumn>
    <tableColumn id="29" name="Calculation2" dataDxfId="40">
      <calculatedColumnFormula>IFERROR([AssumedValue1]*HLOOKUP([AssumedValue2],'Curr conv'!$B$17:$BF$56,16,FALSE), "No data")</calculatedColumnFormula>
    </tableColumn>
    <tableColumn id="30" name="Calculation3" dataDxfId="39">
      <calculatedColumnFormula>IFERROR(Table1[[#This Row],[Calculation2]]/Exchange,"No data")</calculatedColumnFormula>
    </tableColumn>
    <tableColumn id="46" name="Calculation4" dataDxfId="38">
      <calculatedColumnFormula>IFERROR([AssumedValue1]*HLOOKUP([AssumedValue2],'Curr conv'!$B$17:$BF$56,16,FALSE)/Table1[[#This Row],[ExpenditureDetails3]], "No data")</calculatedColumnFormula>
    </tableColumn>
    <tableColumn id="49" name="Calculation5" dataDxfId="37">
      <calculatedColumnFormula>IFERROR(Table1[[#This Row],[Calculation4]]/Exchange,"No data")</calculatedColumnFormula>
    </tableColumn>
    <tableColumn id="31" name="Calculation6" dataDxfId="36">
      <calculatedColumnFormula>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calculatedColumnFormula>
    </tableColumn>
    <tableColumn id="32" name="Calculation7" dataDxfId="35">
      <calculatedColumnFormula>IFERROR(Table1[[#This Row],[Calculation6]]/Exchange,"No data")</calculatedColumnFormula>
    </tableColumn>
    <tableColumn id="75" name="Service level information available" dataDxfId="34"/>
  </tableColumns>
  <tableStyleInfo name="TableStyleLight1" showFirstColumn="0" showLastColumn="0" showRowStripes="1" showColumnStripes="0"/>
</table>
</file>

<file path=xl/tables/table7.xml><?xml version="1.0" encoding="utf-8"?>
<table xmlns="http://schemas.openxmlformats.org/spreadsheetml/2006/main" id="3" name="Water29" displayName="Water29" ref="B4:AG1277" totalsRowShown="0" headerRowDxfId="33" dataDxfId="32">
  <autoFilter ref="B4:AG1277">
    <filterColumn colId="3"/>
    <filterColumn colId="4"/>
    <filterColumn colId="5"/>
    <filterColumn colId="7"/>
    <filterColumn colId="8"/>
    <filterColumn colId="9"/>
    <filterColumn colId="10"/>
    <filterColumn colId="11"/>
    <filterColumn colId="12"/>
    <filterColumn colId="19"/>
    <filterColumn colId="20"/>
    <filterColumn colId="21"/>
    <filterColumn colId="22"/>
    <filterColumn colId="23"/>
    <filterColumn colId="24"/>
    <filterColumn colId="30"/>
    <filterColumn colId="31"/>
  </autoFilter>
  <tableColumns count="32">
    <tableColumn id="1" name="Context1" dataDxfId="31"/>
    <tableColumn id="7" name="Context2" dataDxfId="30" dataCellStyle="Normal 3 2"/>
    <tableColumn id="8" name="Context3" dataDxfId="29" dataCellStyle="Normal 3 2"/>
    <tableColumn id="2" name="Context4" dataDxfId="28" dataCellStyle="Normal 3 2"/>
    <tableColumn id="4" name="Context5" dataDxfId="27" dataCellStyle="Normal 3 2"/>
    <tableColumn id="5" name="Context6" dataDxfId="26" dataCellStyle="Normal 3 2"/>
    <tableColumn id="9" name="Context7" dataDxfId="25" dataCellStyle="Normal 3 2"/>
    <tableColumn id="47" name="Context8" dataDxfId="24" dataCellStyle="Normal 3 2"/>
    <tableColumn id="32" name="Context9" dataDxfId="23"/>
    <tableColumn id="33" name="Context10" dataDxfId="22"/>
    <tableColumn id="23" name="Context11" dataDxfId="21"/>
    <tableColumn id="50" name="Context12" dataDxfId="20"/>
    <tableColumn id="45" name="Context13" dataDxfId="19"/>
    <tableColumn id="11" name="WQuantity_Tot" dataDxfId="18"/>
    <tableColumn id="12" name="Wqual_1" dataDxfId="17"/>
    <tableColumn id="13" name="Wqual_2" dataDxfId="16"/>
    <tableColumn id="14" name="Wqual_3" dataDxfId="15"/>
    <tableColumn id="15" name="Waccess_1" dataDxfId="14"/>
    <tableColumn id="16" name="Waccess_2" dataDxfId="13"/>
    <tableColumn id="39" name="Waccess_3" dataDxfId="12"/>
    <tableColumn id="38" name="Waccess_4" dataDxfId="11"/>
    <tableColumn id="36" name="Waccess_5" dataDxfId="10"/>
    <tableColumn id="35" name="Waccess_6" dataDxfId="9"/>
    <tableColumn id="34" name="Waccess_7" dataDxfId="8"/>
    <tableColumn id="6" name="Waccess_8" dataDxfId="7"/>
    <tableColumn id="17" name="Wreliab_1" dataDxfId="6"/>
    <tableColumn id="18" name="Wquantity" dataDxfId="5"/>
    <tableColumn id="19" name="WQuality" dataDxfId="4"/>
    <tableColumn id="27" name="Waccessibilitytot" dataDxfId="3"/>
    <tableColumn id="28" name="Wreliability" dataDxfId="2"/>
    <tableColumn id="20" name="CombService" dataDxfId="1"/>
    <tableColumn id="42" name="Valid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2.vml"/><Relationship Id="rId7"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35"/>
  <sheetViews>
    <sheetView tabSelected="1" zoomScale="90" zoomScaleNormal="90" workbookViewId="0"/>
  </sheetViews>
  <sheetFormatPr defaultRowHeight="15.75"/>
  <cols>
    <col min="1" max="1" width="2" style="138" customWidth="1"/>
    <col min="2" max="2" width="1.28515625" style="139" customWidth="1"/>
    <col min="3" max="3" width="8.7109375" style="139" customWidth="1"/>
    <col min="4" max="4" width="2.7109375" style="141" customWidth="1"/>
    <col min="5" max="6" width="9.140625" style="141"/>
    <col min="7" max="7" width="10.85546875" style="141" customWidth="1"/>
    <col min="8" max="11" width="9.140625" style="141"/>
    <col min="12" max="12" width="33" style="141" customWidth="1"/>
    <col min="13" max="16384" width="9.140625" style="141"/>
  </cols>
  <sheetData>
    <row r="2" spans="1:12">
      <c r="C2" s="138" t="s">
        <v>550</v>
      </c>
      <c r="D2" s="140" t="s">
        <v>551</v>
      </c>
    </row>
    <row r="3" spans="1:12" ht="18.75" customHeight="1"/>
    <row r="6" spans="1:12" ht="31.5">
      <c r="A6" s="142"/>
      <c r="B6" s="143"/>
      <c r="C6" s="144"/>
      <c r="D6" s="145"/>
      <c r="E6" s="146"/>
      <c r="F6" s="1"/>
      <c r="G6" s="1"/>
      <c r="H6" s="1"/>
      <c r="I6" s="1"/>
      <c r="J6" s="1"/>
      <c r="K6" s="1"/>
      <c r="L6" s="1"/>
    </row>
    <row r="7" spans="1:12" ht="9" customHeight="1">
      <c r="A7" s="142"/>
      <c r="B7" s="143"/>
      <c r="C7" s="143"/>
      <c r="D7" s="147"/>
      <c r="E7" s="1"/>
      <c r="F7" s="1"/>
      <c r="G7" s="1"/>
      <c r="H7" s="1"/>
      <c r="I7" s="1"/>
      <c r="J7" s="1"/>
      <c r="K7" s="1"/>
      <c r="L7" s="1"/>
    </row>
    <row r="8" spans="1:12">
      <c r="A8" s="142"/>
      <c r="B8" s="143"/>
      <c r="C8" s="143"/>
      <c r="D8" s="1"/>
      <c r="E8" s="1"/>
      <c r="F8" s="1"/>
      <c r="G8" s="1"/>
      <c r="H8" s="1"/>
      <c r="I8" s="1"/>
      <c r="J8" s="1"/>
      <c r="K8" s="1"/>
      <c r="L8" s="1"/>
    </row>
    <row r="9" spans="1:12">
      <c r="A9" s="142"/>
      <c r="B9" s="143"/>
      <c r="C9" s="143"/>
      <c r="D9" s="1"/>
      <c r="E9" s="1"/>
      <c r="F9" s="1"/>
      <c r="G9" s="1"/>
      <c r="H9" s="1"/>
      <c r="I9" s="1"/>
      <c r="J9" s="1"/>
      <c r="K9" s="1"/>
      <c r="L9" s="1"/>
    </row>
    <row r="10" spans="1:12">
      <c r="A10" s="142"/>
      <c r="B10" s="143"/>
      <c r="C10" s="143"/>
      <c r="D10" s="1"/>
      <c r="E10" s="1"/>
      <c r="F10" s="1"/>
      <c r="G10" s="1"/>
      <c r="H10" s="1"/>
      <c r="I10" s="1"/>
      <c r="J10" s="1"/>
      <c r="K10" s="1"/>
      <c r="L10" s="1"/>
    </row>
    <row r="11" spans="1:12">
      <c r="A11" s="142"/>
      <c r="B11" s="143"/>
      <c r="C11" s="143"/>
      <c r="D11" s="1"/>
      <c r="E11" s="1"/>
      <c r="F11" s="1"/>
      <c r="G11" s="1"/>
      <c r="H11" s="1"/>
      <c r="I11" s="1"/>
      <c r="J11" s="1"/>
      <c r="K11" s="1"/>
      <c r="L11" s="1"/>
    </row>
    <row r="12" spans="1:12">
      <c r="A12" s="142"/>
      <c r="B12" s="143"/>
      <c r="C12" s="143"/>
      <c r="D12" s="1"/>
      <c r="E12" s="1"/>
      <c r="F12" s="1"/>
      <c r="G12" s="1"/>
      <c r="H12" s="1"/>
      <c r="I12" s="1"/>
      <c r="J12" s="1"/>
      <c r="K12" s="1"/>
      <c r="L12" s="1"/>
    </row>
    <row r="13" spans="1:12">
      <c r="A13" s="142"/>
      <c r="B13" s="143"/>
      <c r="C13" s="143"/>
      <c r="D13" s="1"/>
      <c r="E13" s="1"/>
      <c r="F13" s="1"/>
      <c r="G13" s="1"/>
      <c r="H13" s="1"/>
      <c r="I13" s="1"/>
      <c r="J13" s="1"/>
      <c r="K13" s="1"/>
      <c r="L13" s="1"/>
    </row>
    <row r="14" spans="1:12">
      <c r="A14" s="142"/>
      <c r="B14" s="143"/>
      <c r="C14" s="143"/>
      <c r="D14" s="1"/>
      <c r="E14" s="1"/>
      <c r="F14" s="1"/>
      <c r="G14" s="1"/>
      <c r="H14" s="1"/>
      <c r="I14" s="1"/>
      <c r="J14" s="1"/>
      <c r="K14" s="1"/>
      <c r="L14" s="1"/>
    </row>
    <row r="15" spans="1:12">
      <c r="A15" s="142"/>
      <c r="B15" s="143"/>
      <c r="C15" s="143"/>
      <c r="D15" s="1"/>
      <c r="E15" s="1"/>
      <c r="F15" s="1"/>
      <c r="G15" s="1"/>
      <c r="H15" s="1"/>
      <c r="I15" s="1"/>
      <c r="J15" s="1"/>
      <c r="K15" s="1"/>
      <c r="L15" s="1"/>
    </row>
    <row r="16" spans="1:12">
      <c r="A16" s="142"/>
      <c r="B16" s="148"/>
      <c r="C16" s="143"/>
      <c r="D16" s="1"/>
      <c r="E16" s="1"/>
      <c r="F16" s="1"/>
      <c r="G16" s="1"/>
      <c r="H16" s="1"/>
      <c r="I16" s="1"/>
      <c r="J16" s="1"/>
      <c r="K16" s="1"/>
      <c r="L16" s="1"/>
    </row>
    <row r="17" spans="1:12">
      <c r="A17" s="142"/>
      <c r="B17" s="148"/>
      <c r="C17" s="143"/>
      <c r="D17" s="1"/>
      <c r="E17" s="1"/>
      <c r="F17" s="1"/>
      <c r="G17" s="1"/>
      <c r="H17" s="1"/>
      <c r="I17" s="1"/>
      <c r="J17" s="1"/>
      <c r="K17" s="1"/>
      <c r="L17" s="1"/>
    </row>
    <row r="18" spans="1:12">
      <c r="A18" s="142"/>
      <c r="B18" s="148"/>
      <c r="C18" s="143"/>
      <c r="D18" s="1"/>
      <c r="E18" s="1"/>
      <c r="F18" s="1"/>
      <c r="G18" s="1"/>
      <c r="H18" s="1"/>
      <c r="I18" s="1"/>
      <c r="J18" s="1"/>
      <c r="K18" s="1"/>
      <c r="L18" s="1"/>
    </row>
    <row r="19" spans="1:12" ht="16.5" thickBot="1">
      <c r="A19" s="142"/>
      <c r="B19" s="143"/>
      <c r="C19" s="143"/>
      <c r="D19" s="1"/>
      <c r="E19" s="1"/>
      <c r="F19" s="1"/>
      <c r="G19" s="1"/>
      <c r="H19" s="1"/>
      <c r="I19" s="1"/>
      <c r="J19" s="1"/>
      <c r="K19" s="1"/>
      <c r="L19" s="1"/>
    </row>
    <row r="20" spans="1:12" ht="16.5" thickBot="1">
      <c r="A20" s="142"/>
      <c r="B20" s="149"/>
      <c r="C20" s="150"/>
      <c r="D20" s="150"/>
      <c r="E20" s="150" t="s">
        <v>552</v>
      </c>
      <c r="F20" s="150"/>
      <c r="G20" s="151"/>
      <c r="H20" s="152"/>
      <c r="I20" s="150"/>
      <c r="J20" s="150" t="s">
        <v>553</v>
      </c>
      <c r="K20" s="150"/>
      <c r="L20" s="153"/>
    </row>
    <row r="21" spans="1:12">
      <c r="A21" s="142"/>
      <c r="B21" s="154"/>
      <c r="C21" s="155"/>
      <c r="D21" s="155"/>
      <c r="E21" s="155"/>
      <c r="F21" s="155"/>
      <c r="G21" s="156"/>
      <c r="H21" s="157"/>
      <c r="I21" s="155"/>
      <c r="J21" s="155"/>
      <c r="K21" s="155"/>
      <c r="L21" s="156"/>
    </row>
    <row r="22" spans="1:12">
      <c r="A22" s="158"/>
      <c r="B22" s="159"/>
      <c r="C22" s="160"/>
      <c r="D22" s="161"/>
      <c r="E22" s="162" t="s">
        <v>554</v>
      </c>
      <c r="F22" s="161"/>
      <c r="G22" s="163"/>
      <c r="H22" s="226" t="s">
        <v>555</v>
      </c>
      <c r="I22" s="226"/>
      <c r="J22" s="226"/>
      <c r="K22" s="226"/>
      <c r="L22" s="227"/>
    </row>
    <row r="23" spans="1:12">
      <c r="A23" s="142"/>
      <c r="B23" s="159"/>
      <c r="C23" s="166"/>
      <c r="D23" s="161"/>
      <c r="E23" s="162" t="s">
        <v>557</v>
      </c>
      <c r="F23" s="161"/>
      <c r="G23" s="163"/>
      <c r="H23" s="165" t="s">
        <v>558</v>
      </c>
      <c r="I23" s="161"/>
      <c r="J23" s="161"/>
      <c r="K23" s="161"/>
      <c r="L23" s="167"/>
    </row>
    <row r="24" spans="1:12">
      <c r="A24" s="142"/>
      <c r="B24" s="159"/>
      <c r="C24" s="168"/>
      <c r="D24" s="161"/>
      <c r="E24" s="162" t="s">
        <v>2415</v>
      </c>
      <c r="F24" s="161"/>
      <c r="G24" s="163"/>
      <c r="H24" s="165" t="s">
        <v>2418</v>
      </c>
      <c r="I24" s="161"/>
      <c r="J24" s="161"/>
      <c r="K24" s="161"/>
      <c r="L24" s="167"/>
    </row>
    <row r="25" spans="1:12">
      <c r="A25" s="142"/>
      <c r="B25" s="159"/>
      <c r="C25" s="164"/>
      <c r="D25" s="161"/>
      <c r="E25" s="162" t="s">
        <v>2414</v>
      </c>
      <c r="F25" s="161"/>
      <c r="G25" s="163"/>
      <c r="H25" s="165" t="s">
        <v>556</v>
      </c>
      <c r="I25" s="161"/>
      <c r="J25" s="161"/>
      <c r="K25" s="161"/>
      <c r="L25" s="163"/>
    </row>
    <row r="26" spans="1:12">
      <c r="A26" s="142"/>
      <c r="B26" s="159"/>
      <c r="C26" s="169"/>
      <c r="D26" s="161"/>
      <c r="E26" s="162" t="s">
        <v>2416</v>
      </c>
      <c r="F26" s="161"/>
      <c r="G26" s="163"/>
      <c r="H26" s="165" t="s">
        <v>2419</v>
      </c>
      <c r="I26" s="161"/>
      <c r="J26" s="161"/>
      <c r="K26" s="161"/>
      <c r="L26" s="163"/>
    </row>
    <row r="27" spans="1:12">
      <c r="A27" s="142"/>
      <c r="B27" s="159"/>
      <c r="C27" s="170"/>
      <c r="D27" s="161"/>
      <c r="E27" s="162" t="s">
        <v>2417</v>
      </c>
      <c r="F27" s="161"/>
      <c r="G27" s="163"/>
      <c r="H27" s="165" t="s">
        <v>2420</v>
      </c>
      <c r="I27" s="161"/>
      <c r="J27" s="161"/>
      <c r="K27" s="161"/>
      <c r="L27" s="163"/>
    </row>
    <row r="28" spans="1:12">
      <c r="A28" s="142"/>
      <c r="B28" s="159"/>
      <c r="C28" s="171"/>
      <c r="D28" s="172"/>
      <c r="E28" s="173"/>
      <c r="F28" s="161"/>
      <c r="G28" s="163"/>
      <c r="H28" s="165"/>
      <c r="I28" s="161"/>
      <c r="J28" s="161"/>
      <c r="K28" s="161"/>
      <c r="L28" s="163"/>
    </row>
    <row r="29" spans="1:12" ht="16.5" thickBot="1">
      <c r="A29" s="142"/>
      <c r="B29" s="174"/>
      <c r="C29" s="175"/>
      <c r="D29" s="176"/>
      <c r="E29" s="177"/>
      <c r="F29" s="176"/>
      <c r="G29" s="178"/>
      <c r="H29" s="179"/>
      <c r="I29" s="176"/>
      <c r="J29" s="176"/>
      <c r="K29" s="176"/>
      <c r="L29" s="178"/>
    </row>
    <row r="33" spans="9:10">
      <c r="I33" s="180"/>
      <c r="J33" s="180"/>
    </row>
    <row r="34" spans="9:10">
      <c r="I34" s="180"/>
      <c r="J34" s="180"/>
    </row>
    <row r="35" spans="9:10">
      <c r="I35" s="180"/>
      <c r="J35" s="180"/>
    </row>
  </sheetData>
  <mergeCells count="1">
    <mergeCell ref="H22:L22"/>
  </mergeCells>
  <hyperlinks>
    <hyperlink ref="E22" location="'Curr conv'!A1" display="Currency Conversion"/>
    <hyperlink ref="E25" location="'Data input sheet'!A1" display="Data Input Sheet"/>
    <hyperlink ref="E23" location="'Data Reference Sheet'!A1" display="Data Reference Sheet"/>
    <hyperlink ref="E24" location="'Calc Scen1'!A1" display="Calculation Scenario 1"/>
    <hyperlink ref="E27" location="'Sanitation Service levels'!A1" display="Sanitation Service Levels"/>
    <hyperlink ref="E26" location="'Calc Scen1'!A1" display="Calculation Scenario 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3">
    <tabColor theme="3"/>
  </sheetPr>
  <dimension ref="A11:BF182"/>
  <sheetViews>
    <sheetView zoomScale="90" zoomScaleNormal="90" workbookViewId="0"/>
  </sheetViews>
  <sheetFormatPr defaultRowHeight="15"/>
  <cols>
    <col min="1" max="1" width="2.42578125" style="1" customWidth="1"/>
    <col min="2" max="2" width="36.7109375" style="1" customWidth="1"/>
    <col min="3" max="3" width="13" style="1" customWidth="1"/>
    <col min="4" max="4" width="20.85546875" style="1" customWidth="1"/>
    <col min="5" max="5" width="18.42578125" style="1" customWidth="1"/>
    <col min="6" max="6" width="9.140625" style="1"/>
    <col min="7" max="7" width="12.5703125" style="1" bestFit="1" customWidth="1"/>
    <col min="8" max="8" width="9.140625" style="1"/>
    <col min="9" max="9" width="12.7109375" style="1" bestFit="1" customWidth="1"/>
    <col min="10" max="16384" width="9.140625" style="1"/>
  </cols>
  <sheetData>
    <row r="11" spans="2:58">
      <c r="B11" s="3" t="s">
        <v>18</v>
      </c>
      <c r="F11" s="4"/>
      <c r="G11" s="5" t="s">
        <v>14</v>
      </c>
      <c r="H11" s="6">
        <v>25</v>
      </c>
      <c r="I11" s="5" t="s">
        <v>19</v>
      </c>
      <c r="J11" s="6">
        <v>7</v>
      </c>
      <c r="K11" s="5" t="s">
        <v>20</v>
      </c>
      <c r="L11" s="6">
        <v>16</v>
      </c>
      <c r="M11" s="5" t="s">
        <v>21</v>
      </c>
      <c r="N11" s="6">
        <v>19</v>
      </c>
    </row>
    <row r="12" spans="2:58">
      <c r="B12" s="3" t="s">
        <v>22</v>
      </c>
    </row>
    <row r="13" spans="2:58">
      <c r="B13" s="7" t="s">
        <v>23</v>
      </c>
    </row>
    <row r="16" spans="2:58">
      <c r="B16" s="8" t="s">
        <v>24</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c r="A17" s="1">
        <v>1</v>
      </c>
      <c r="B17" s="7" t="s">
        <v>25</v>
      </c>
      <c r="C17" s="7" t="s">
        <v>26</v>
      </c>
      <c r="D17" s="7" t="s">
        <v>27</v>
      </c>
      <c r="E17" s="7" t="s">
        <v>28</v>
      </c>
      <c r="F17" s="10">
        <v>1960</v>
      </c>
      <c r="G17" s="11">
        <v>1961</v>
      </c>
      <c r="H17" s="12">
        <v>1962</v>
      </c>
      <c r="I17" s="12">
        <v>1963</v>
      </c>
      <c r="J17" s="12">
        <v>1964</v>
      </c>
      <c r="K17" s="12">
        <v>1965</v>
      </c>
      <c r="L17" s="12">
        <v>1966</v>
      </c>
      <c r="M17" s="12">
        <v>1967</v>
      </c>
      <c r="N17" s="12">
        <v>1968</v>
      </c>
      <c r="O17" s="12">
        <v>1969</v>
      </c>
      <c r="P17" s="12">
        <v>1970</v>
      </c>
      <c r="Q17" s="12">
        <v>1971</v>
      </c>
      <c r="R17" s="12">
        <v>1972</v>
      </c>
      <c r="S17" s="12">
        <v>1973</v>
      </c>
      <c r="T17" s="12">
        <v>1974</v>
      </c>
      <c r="U17" s="12">
        <v>1975</v>
      </c>
      <c r="V17" s="12">
        <v>1976</v>
      </c>
      <c r="W17" s="12">
        <v>1977</v>
      </c>
      <c r="X17" s="12">
        <v>1978</v>
      </c>
      <c r="Y17" s="12">
        <v>1979</v>
      </c>
      <c r="Z17" s="12">
        <v>1980</v>
      </c>
      <c r="AA17" s="12">
        <v>1981</v>
      </c>
      <c r="AB17" s="12">
        <v>1982</v>
      </c>
      <c r="AC17" s="12">
        <v>1983</v>
      </c>
      <c r="AD17" s="12">
        <v>1984</v>
      </c>
      <c r="AE17" s="12">
        <v>1985</v>
      </c>
      <c r="AF17" s="12">
        <v>1986</v>
      </c>
      <c r="AG17" s="12">
        <v>1987</v>
      </c>
      <c r="AH17" s="12">
        <v>1988</v>
      </c>
      <c r="AI17" s="12">
        <v>1989</v>
      </c>
      <c r="AJ17" s="12">
        <v>1990</v>
      </c>
      <c r="AK17" s="12">
        <v>1991</v>
      </c>
      <c r="AL17" s="12">
        <v>1992</v>
      </c>
      <c r="AM17" s="12">
        <v>1993</v>
      </c>
      <c r="AN17" s="12">
        <v>1994</v>
      </c>
      <c r="AO17" s="12">
        <v>1995</v>
      </c>
      <c r="AP17" s="12">
        <v>1996</v>
      </c>
      <c r="AQ17" s="12">
        <v>1997</v>
      </c>
      <c r="AR17" s="12">
        <v>1998</v>
      </c>
      <c r="AS17" s="12">
        <v>1999</v>
      </c>
      <c r="AT17" s="12">
        <v>2000</v>
      </c>
      <c r="AU17" s="12">
        <v>2001</v>
      </c>
      <c r="AV17" s="12">
        <v>2002</v>
      </c>
      <c r="AW17" s="12">
        <v>2003</v>
      </c>
      <c r="AX17" s="12">
        <v>2004</v>
      </c>
      <c r="AY17" s="12">
        <v>2005</v>
      </c>
      <c r="AZ17" s="12">
        <v>2006</v>
      </c>
      <c r="BA17" s="12">
        <v>2007</v>
      </c>
      <c r="BB17" s="12">
        <v>2008</v>
      </c>
      <c r="BC17" s="12">
        <v>2009</v>
      </c>
      <c r="BD17" s="7">
        <v>2010</v>
      </c>
      <c r="BE17" s="7">
        <v>2011</v>
      </c>
      <c r="BF17" s="7">
        <v>2012</v>
      </c>
    </row>
    <row r="18" spans="1:58">
      <c r="A18" s="1">
        <v>2</v>
      </c>
      <c r="B18" s="13" t="s">
        <v>29</v>
      </c>
      <c r="C18" s="13" t="s">
        <v>30</v>
      </c>
      <c r="D18" s="7" t="s">
        <v>31</v>
      </c>
      <c r="E18" s="7" t="s">
        <v>32</v>
      </c>
      <c r="F18" s="14"/>
      <c r="G18" s="13">
        <v>6.2574816322570399</v>
      </c>
      <c r="H18" s="13">
        <v>2.2223615473990301E-2</v>
      </c>
      <c r="I18" s="13">
        <v>5.1640588773778102</v>
      </c>
      <c r="J18" s="13">
        <v>-8.7432246967967302</v>
      </c>
      <c r="K18" s="13">
        <v>7.9317050276391798</v>
      </c>
      <c r="L18" s="13">
        <v>6.2961890202282103</v>
      </c>
      <c r="M18" s="13">
        <v>14.791963389188</v>
      </c>
      <c r="N18" s="13">
        <v>-5.7695843195610301</v>
      </c>
      <c r="O18" s="13">
        <v>11.8277155440935</v>
      </c>
      <c r="P18" s="13">
        <v>0.510309115756442</v>
      </c>
      <c r="Q18" s="13">
        <v>2.9632549419372101</v>
      </c>
      <c r="R18" s="13">
        <v>4.4020196558457103</v>
      </c>
      <c r="S18" s="13">
        <v>61.405783438295202</v>
      </c>
      <c r="T18" s="13">
        <v>44.542716763127899</v>
      </c>
      <c r="U18" s="13">
        <v>80.569756374278299</v>
      </c>
      <c r="V18" s="13">
        <v>-17.630419262386699</v>
      </c>
      <c r="W18" s="13">
        <v>-3.2101559256272099</v>
      </c>
      <c r="X18" s="13">
        <v>25.6188855906451</v>
      </c>
      <c r="Y18" s="13">
        <v>12.564505955788601</v>
      </c>
      <c r="Z18" s="13">
        <v>17.555067115338499</v>
      </c>
      <c r="AA18" s="13">
        <v>10.5279255660061</v>
      </c>
      <c r="AB18" s="13">
        <v>9.6874992826615909</v>
      </c>
      <c r="AC18" s="13">
        <v>8.5152658244080204</v>
      </c>
      <c r="AD18" s="13">
        <v>14.0468835541676</v>
      </c>
      <c r="AE18" s="13">
        <v>11.1496570583489</v>
      </c>
      <c r="AF18" s="13">
        <v>8.0011823347137607</v>
      </c>
      <c r="AG18" s="13">
        <v>10.880053676759299</v>
      </c>
      <c r="AH18" s="13">
        <v>7.6006782246856401</v>
      </c>
      <c r="AI18" s="13">
        <v>8.5002233968438397</v>
      </c>
      <c r="AJ18" s="13">
        <v>6.3355971849364998</v>
      </c>
      <c r="AK18" s="13">
        <v>6.5962351709094396</v>
      </c>
      <c r="AL18" s="13">
        <v>2.9763697664637601</v>
      </c>
      <c r="AM18" s="13">
        <v>0.28696994316513302</v>
      </c>
      <c r="AN18" s="13">
        <v>3.7718272470471801</v>
      </c>
      <c r="AO18" s="13">
        <v>7.3453321952783304</v>
      </c>
      <c r="AP18" s="13">
        <v>4.2345036162368102</v>
      </c>
      <c r="AQ18" s="13">
        <v>3.0900971741629299</v>
      </c>
      <c r="AR18" s="13">
        <v>5.2743663086717403</v>
      </c>
      <c r="AS18" s="13">
        <v>4.6557306802337299</v>
      </c>
      <c r="AT18" s="13">
        <v>1.8596608695415899</v>
      </c>
      <c r="AU18" s="13">
        <v>1.5853946148010001</v>
      </c>
      <c r="AV18" s="13">
        <v>3.1953751366212901</v>
      </c>
      <c r="AW18" s="13">
        <v>4.5276295975754701</v>
      </c>
      <c r="AX18" s="13">
        <v>4.2404287646959604</v>
      </c>
      <c r="AY18" s="13">
        <v>5.0747149151710103</v>
      </c>
      <c r="AZ18" s="13">
        <v>5.1723735136527198</v>
      </c>
      <c r="BA18" s="13">
        <v>6.78645029797174</v>
      </c>
      <c r="BB18" s="13">
        <v>8.7891012264999997</v>
      </c>
    </row>
    <row r="19" spans="1:58">
      <c r="A19" s="1">
        <f>+A18+1</f>
        <v>3</v>
      </c>
      <c r="B19" s="13" t="s">
        <v>29</v>
      </c>
      <c r="C19" s="13" t="s">
        <v>30</v>
      </c>
      <c r="F19" s="14"/>
      <c r="G19" s="7">
        <v>100</v>
      </c>
      <c r="H19" s="7">
        <v>106.25748163225704</v>
      </c>
      <c r="I19" s="7">
        <v>106.28109588638735</v>
      </c>
      <c r="J19" s="7">
        <v>111.76951425348275</v>
      </c>
      <c r="K19" s="7">
        <v>101.9972544797825</v>
      </c>
      <c r="L19" s="7">
        <v>110.08737584140934</v>
      </c>
      <c r="M19" s="7">
        <v>117.01868511179353</v>
      </c>
      <c r="N19" s="7">
        <v>134.32804617203922</v>
      </c>
      <c r="O19" s="7">
        <v>126.57787628332456</v>
      </c>
      <c r="P19" s="7">
        <v>141.54914743187078</v>
      </c>
      <c r="Q19" s="7">
        <v>142.27148563449114</v>
      </c>
      <c r="R19" s="7">
        <v>146.48735246352268</v>
      </c>
      <c r="S19" s="7">
        <v>152.93575451229492</v>
      </c>
      <c r="T19" s="7">
        <v>246.84715272783751</v>
      </c>
      <c r="U19" s="7">
        <v>356.79958080524392</v>
      </c>
      <c r="V19" s="7">
        <v>644.27213380447517</v>
      </c>
      <c r="W19" s="7">
        <v>530.68425542402122</v>
      </c>
      <c r="X19" s="7">
        <v>513.64846335215634</v>
      </c>
      <c r="Y19" s="7">
        <v>645.23947551645188</v>
      </c>
      <c r="Z19" s="7">
        <v>726.31062784681558</v>
      </c>
      <c r="AA19" s="7">
        <v>853.8149460311605</v>
      </c>
      <c r="AB19" s="7">
        <v>943.70394802075623</v>
      </c>
      <c r="AC19" s="7">
        <v>1035.1252612157161</v>
      </c>
      <c r="AD19" s="7">
        <v>1123.2689288238323</v>
      </c>
      <c r="AE19" s="7">
        <v>1281.0532072558619</v>
      </c>
      <c r="AF19" s="7">
        <v>1423.88624659987</v>
      </c>
      <c r="AG19" s="7">
        <v>1537.8139814292376</v>
      </c>
      <c r="AH19" s="7">
        <v>1705.128968057448</v>
      </c>
      <c r="AI19" s="7">
        <v>1834.7303342353975</v>
      </c>
      <c r="AJ19" s="7">
        <v>1990.6865113750659</v>
      </c>
      <c r="AK19" s="7">
        <v>2116.8083899506555</v>
      </c>
      <c r="AL19" s="7">
        <v>2256.4380494693423</v>
      </c>
      <c r="AM19" s="7">
        <v>2323.5979893727326</v>
      </c>
      <c r="AN19" s="7">
        <v>2330.2660172022215</v>
      </c>
      <c r="AO19" s="7">
        <v>2418.1596257677361</v>
      </c>
      <c r="AP19" s="7">
        <v>2595.7814832924755</v>
      </c>
      <c r="AQ19" s="7">
        <v>2705.6999440721006</v>
      </c>
      <c r="AR19" s="7">
        <v>2789.3087015852007</v>
      </c>
      <c r="AS19" s="7">
        <v>2936.4270599864594</v>
      </c>
      <c r="AT19" s="7">
        <v>3073.1391955209342</v>
      </c>
      <c r="AU19" s="7">
        <v>3130.2891626065821</v>
      </c>
      <c r="AV19" s="7">
        <v>3179.9165984182464</v>
      </c>
      <c r="AW19" s="7">
        <v>3281.5268627693968</v>
      </c>
      <c r="AX19" s="7">
        <v>3430.1022442605336</v>
      </c>
      <c r="AY19" s="7">
        <v>3575.5532864846391</v>
      </c>
      <c r="AZ19" s="7">
        <v>3757.0024224137628</v>
      </c>
      <c r="BA19" s="7">
        <v>3951.3286206179832</v>
      </c>
      <c r="BB19" s="7">
        <v>4219.4835735657553</v>
      </c>
    </row>
    <row r="20" spans="1:58">
      <c r="A20" s="1">
        <f t="shared" ref="A20:A83" si="0">+A19+1</f>
        <v>4</v>
      </c>
      <c r="B20" s="15" t="s">
        <v>33</v>
      </c>
      <c r="C20" s="15"/>
      <c r="D20" s="15"/>
      <c r="E20" s="15"/>
      <c r="F20" s="14"/>
      <c r="G20" s="16">
        <v>42.194835735657556</v>
      </c>
      <c r="H20" s="16">
        <v>39.709990381372151</v>
      </c>
      <c r="I20" s="16">
        <v>39.701167346602354</v>
      </c>
      <c r="J20" s="16">
        <v>37.751649917672211</v>
      </c>
      <c r="K20" s="16">
        <v>41.368599528354217</v>
      </c>
      <c r="L20" s="16">
        <v>38.328496263225468</v>
      </c>
      <c r="M20" s="16">
        <v>36.058203606840067</v>
      </c>
      <c r="N20" s="16">
        <v>31.41178401539241</v>
      </c>
      <c r="O20" s="16">
        <v>33.335079537289033</v>
      </c>
      <c r="P20" s="16">
        <v>29.809318177607821</v>
      </c>
      <c r="Q20" s="16">
        <v>29.657970848817918</v>
      </c>
      <c r="R20" s="16">
        <v>28.804422379170674</v>
      </c>
      <c r="S20" s="16">
        <v>27.589909155131799</v>
      </c>
      <c r="T20" s="16">
        <v>17.093507163997824</v>
      </c>
      <c r="U20" s="16">
        <v>11.825920770542959</v>
      </c>
      <c r="V20" s="16">
        <v>6.5492256333505985</v>
      </c>
      <c r="W20" s="16">
        <v>7.9510246072673709</v>
      </c>
      <c r="X20" s="16">
        <v>8.2147302573995749</v>
      </c>
      <c r="Y20" s="16">
        <v>6.5394070475748034</v>
      </c>
      <c r="Z20" s="16">
        <v>5.8094751911790503</v>
      </c>
      <c r="AA20" s="16">
        <v>4.9419181441826892</v>
      </c>
      <c r="AB20" s="16">
        <v>4.4711941519534157</v>
      </c>
      <c r="AC20" s="16">
        <v>4.0763023874136053</v>
      </c>
      <c r="AD20" s="16">
        <v>3.7564322000644577</v>
      </c>
      <c r="AE20" s="16">
        <v>3.2937613751456047</v>
      </c>
      <c r="AF20" s="16">
        <v>2.9633572089354434</v>
      </c>
      <c r="AG20" s="16">
        <v>2.7438192294520469</v>
      </c>
      <c r="AH20" s="16">
        <v>2.4745832442063089</v>
      </c>
      <c r="AI20" s="16">
        <v>2.2997840580883926</v>
      </c>
      <c r="AJ20" s="16">
        <v>2.119612279208718</v>
      </c>
      <c r="AK20" s="16">
        <v>1.9933233416861669</v>
      </c>
      <c r="AL20" s="16">
        <v>1.8699753687268623</v>
      </c>
      <c r="AM20" s="16">
        <v>1.8159266761565871</v>
      </c>
      <c r="AN20" s="16">
        <v>1.8107304240877091</v>
      </c>
      <c r="AO20" s="16">
        <v>1.7449152357864386</v>
      </c>
      <c r="AP20" s="16">
        <v>1.6255157072057485</v>
      </c>
      <c r="AQ20" s="16">
        <v>1.5594794917338091</v>
      </c>
      <c r="AR20" s="16">
        <v>1.5127345249264692</v>
      </c>
      <c r="AS20" s="16">
        <v>1.4369447928957624</v>
      </c>
      <c r="AT20" s="16">
        <v>1.3730206492812318</v>
      </c>
      <c r="AU20" s="16">
        <v>1.3479532894182225</v>
      </c>
      <c r="AV20" s="16">
        <v>1.3269164278285193</v>
      </c>
      <c r="AW20" s="16">
        <v>1.2858293562786147</v>
      </c>
      <c r="AX20" s="16">
        <v>1.2301334692358121</v>
      </c>
      <c r="AY20" s="16">
        <v>1.1800924879277093</v>
      </c>
      <c r="AZ20" s="16">
        <v>1.1230984436935396</v>
      </c>
      <c r="BA20" s="16">
        <v>1.0678645029797174</v>
      </c>
      <c r="BB20" s="16">
        <v>1</v>
      </c>
    </row>
    <row r="21" spans="1:58">
      <c r="A21" s="1">
        <f t="shared" si="0"/>
        <v>5</v>
      </c>
      <c r="B21" s="7" t="s">
        <v>19</v>
      </c>
      <c r="C21" s="7" t="s">
        <v>34</v>
      </c>
      <c r="D21" s="7" t="s">
        <v>31</v>
      </c>
      <c r="E21" s="7" t="s">
        <v>32</v>
      </c>
      <c r="F21" s="14"/>
      <c r="G21" s="7">
        <v>1.9006082799670736</v>
      </c>
      <c r="H21" s="7">
        <v>2.0103714793917788</v>
      </c>
      <c r="I21" s="7">
        <v>5.147524778363973</v>
      </c>
      <c r="J21" s="7">
        <v>1.8122166218173419</v>
      </c>
      <c r="K21" s="7">
        <v>-0.6560720648091376</v>
      </c>
      <c r="L21" s="7">
        <v>2.3031169709280164</v>
      </c>
      <c r="M21" s="7">
        <v>-4.4110084295977572</v>
      </c>
      <c r="N21" s="7">
        <v>-0.26387870981920969</v>
      </c>
      <c r="O21" s="7">
        <v>6.9131542193493516</v>
      </c>
      <c r="P21" s="7">
        <v>1.7834271745190762</v>
      </c>
      <c r="Q21" s="7">
        <v>3.3774753589031405</v>
      </c>
      <c r="R21" s="7">
        <v>7.2966453089645285</v>
      </c>
      <c r="S21" s="7">
        <v>2.6778589048884101</v>
      </c>
      <c r="T21" s="7">
        <v>11.014709409562244</v>
      </c>
      <c r="U21" s="7">
        <v>8.1761559505221726</v>
      </c>
      <c r="V21" s="7">
        <v>6.7255056993990934</v>
      </c>
      <c r="W21" s="7">
        <v>18.661976300363875</v>
      </c>
      <c r="X21" s="7">
        <v>14.532325505541266</v>
      </c>
      <c r="Y21" s="7">
        <v>7.7535255052665519</v>
      </c>
      <c r="Z21" s="7">
        <v>8.6943685394509771</v>
      </c>
      <c r="AA21" s="7">
        <v>13.584619380429857</v>
      </c>
      <c r="AB21" s="7">
        <v>9.0465164264908822</v>
      </c>
      <c r="AC21" s="7">
        <v>5.4093169732464048</v>
      </c>
      <c r="AD21" s="7">
        <v>6.5010852790361611</v>
      </c>
      <c r="AE21" s="7">
        <v>0.75706670536787612</v>
      </c>
      <c r="AF21" s="7">
        <v>-6.3456768685217781</v>
      </c>
      <c r="AG21" s="7">
        <v>1.2373231680025185</v>
      </c>
      <c r="AH21" s="7">
        <v>3.4085566047324107</v>
      </c>
      <c r="AI21" s="7">
        <v>4.8316204148982251</v>
      </c>
      <c r="AJ21" s="7">
        <v>1.8100154244777116</v>
      </c>
      <c r="AK21" s="7">
        <v>-3.9677807509659999</v>
      </c>
      <c r="AL21" s="7">
        <v>0.22705961406855124</v>
      </c>
      <c r="AM21" s="7">
        <v>-1.4418397722263023</v>
      </c>
      <c r="AN21" s="7">
        <v>14.638961880038366</v>
      </c>
      <c r="AO21" s="7">
        <v>6.7695690322048421</v>
      </c>
      <c r="AP21" s="7">
        <v>0.34870514974979017</v>
      </c>
      <c r="AQ21" s="7">
        <v>1.5561998518489446</v>
      </c>
      <c r="AR21" s="7">
        <v>7.9403160321763551</v>
      </c>
      <c r="AS21" s="7">
        <v>4.4364839191448198</v>
      </c>
      <c r="AT21" s="7">
        <v>-1.6646693500322129</v>
      </c>
      <c r="AU21" s="7">
        <v>4.0044975457931571</v>
      </c>
      <c r="AV21" s="7">
        <v>6.2082609740935908</v>
      </c>
      <c r="AW21" s="7">
        <v>0.18777589024753638</v>
      </c>
      <c r="AX21" s="7">
        <v>3.9283735748294646</v>
      </c>
      <c r="AY21" s="7">
        <v>-0.26695482036770102</v>
      </c>
      <c r="AZ21" s="13">
        <v>-8.9142774213016196E-2</v>
      </c>
      <c r="BA21" s="13">
        <v>3.7408058752289861</v>
      </c>
      <c r="BB21" s="13">
        <v>5.8037934858650573</v>
      </c>
      <c r="BC21" s="13">
        <v>3.0810615441074134</v>
      </c>
    </row>
    <row r="22" spans="1:58">
      <c r="A22" s="1">
        <f t="shared" si="0"/>
        <v>6</v>
      </c>
      <c r="B22" s="7" t="s">
        <v>19</v>
      </c>
      <c r="C22" s="7" t="s">
        <v>34</v>
      </c>
      <c r="F22" s="14"/>
      <c r="G22" s="7">
        <v>100</v>
      </c>
      <c r="H22" s="7">
        <v>101.90060827996707</v>
      </c>
      <c r="I22" s="7">
        <v>103.94918904615427</v>
      </c>
      <c r="J22" s="7">
        <v>109.29999930921348</v>
      </c>
      <c r="K22" s="7">
        <v>111.28075206434129</v>
      </c>
      <c r="L22" s="7">
        <v>110.55067013653763</v>
      </c>
      <c r="M22" s="7">
        <v>113.09678138192689</v>
      </c>
      <c r="N22" s="7">
        <v>108.10807282156634</v>
      </c>
      <c r="O22" s="7">
        <v>107.82279863379438</v>
      </c>
      <c r="P22" s="7">
        <v>115.27675498696709</v>
      </c>
      <c r="Q22" s="7">
        <v>117.33263196130844</v>
      </c>
      <c r="R22" s="7">
        <v>121.29551269375413</v>
      </c>
      <c r="S22" s="7">
        <v>130.14601603070741</v>
      </c>
      <c r="T22" s="7">
        <v>133.6311427103432</v>
      </c>
      <c r="U22" s="7">
        <v>148.35022476056491</v>
      </c>
      <c r="V22" s="7">
        <v>160.47957048993885</v>
      </c>
      <c r="W22" s="7">
        <v>171.27263314961087</v>
      </c>
      <c r="X22" s="7">
        <v>203.23549135700043</v>
      </c>
      <c r="Y22" s="7">
        <v>232.7703345037859</v>
      </c>
      <c r="Z22" s="7">
        <v>250.81824175823121</v>
      </c>
      <c r="AA22" s="7">
        <v>272.62530406086296</v>
      </c>
      <c r="AB22" s="7">
        <v>309.66041395227074</v>
      </c>
      <c r="AC22" s="7">
        <v>337.6738941668026</v>
      </c>
      <c r="AD22" s="7">
        <v>355.93974543818956</v>
      </c>
      <c r="AE22" s="7">
        <v>379.07969183111049</v>
      </c>
      <c r="AF22" s="7">
        <v>381.94957796477502</v>
      </c>
      <c r="AG22" s="7">
        <v>357.71229194644775</v>
      </c>
      <c r="AH22" s="7">
        <v>362.13834900949394</v>
      </c>
      <c r="AI22" s="7">
        <v>374.48203962292592</v>
      </c>
      <c r="AJ22" s="7">
        <v>392.57559029947447</v>
      </c>
      <c r="AK22" s="7">
        <v>399.68126903662943</v>
      </c>
      <c r="AL22" s="7">
        <v>383.82279257857743</v>
      </c>
      <c r="AM22" s="7">
        <v>384.69429913011345</v>
      </c>
      <c r="AN22" s="7">
        <v>379.14762372376822</v>
      </c>
      <c r="AO22" s="7">
        <v>434.65089982976195</v>
      </c>
      <c r="AP22" s="7">
        <v>464.07489254283723</v>
      </c>
      <c r="AQ22" s="7">
        <v>465.69314559182988</v>
      </c>
      <c r="AR22" s="7">
        <v>472.94026163360058</v>
      </c>
      <c r="AS22" s="7">
        <v>510.49321305071015</v>
      </c>
      <c r="AT22" s="7">
        <v>533.14116235603058</v>
      </c>
      <c r="AU22" s="7">
        <v>524.26612483388431</v>
      </c>
      <c r="AV22" s="7">
        <v>545.26034893628207</v>
      </c>
      <c r="AW22" s="7">
        <v>579.11153438649978</v>
      </c>
      <c r="AX22" s="7">
        <v>580.19896622572026</v>
      </c>
      <c r="AY22" s="7">
        <v>602.99134909636518</v>
      </c>
      <c r="AZ22" s="7">
        <v>601.38163462355215</v>
      </c>
      <c r="BA22" s="7">
        <v>600.84554635084112</v>
      </c>
      <c r="BB22" s="7">
        <v>623.3220118497851</v>
      </c>
      <c r="BC22" s="7">
        <v>659.49833416948593</v>
      </c>
    </row>
    <row r="23" spans="1:58" s="22" customFormat="1">
      <c r="A23" s="1">
        <f t="shared" si="0"/>
        <v>7</v>
      </c>
      <c r="B23" s="17" t="s">
        <v>35</v>
      </c>
      <c r="C23" s="17"/>
      <c r="D23" s="17"/>
      <c r="E23" s="17"/>
      <c r="F23" s="18"/>
      <c r="G23" s="19">
        <v>6.5949833416948591</v>
      </c>
      <c r="H23" s="19">
        <v>6.4719764219419149</v>
      </c>
      <c r="I23" s="19">
        <v>6.3444298144227309</v>
      </c>
      <c r="J23" s="19">
        <v>6.0338365813136221</v>
      </c>
      <c r="K23" s="19">
        <v>5.9264367101704289</v>
      </c>
      <c r="L23" s="19">
        <v>5.9655751824476546</v>
      </c>
      <c r="M23" s="19">
        <v>5.8312741186008248</v>
      </c>
      <c r="N23" s="19">
        <v>6.100361582228885</v>
      </c>
      <c r="O23" s="19">
        <v>6.1165017280749989</v>
      </c>
      <c r="P23" s="19">
        <v>5.7210001638582488</v>
      </c>
      <c r="Q23" s="19">
        <v>5.6207580376016955</v>
      </c>
      <c r="R23" s="19">
        <v>5.4371206281520212</v>
      </c>
      <c r="S23" s="19">
        <v>5.0673724350799949</v>
      </c>
      <c r="T23" s="19">
        <v>4.9352143579210752</v>
      </c>
      <c r="U23" s="19">
        <v>4.4455499493439028</v>
      </c>
      <c r="V23" s="19">
        <v>4.1095469794445441</v>
      </c>
      <c r="W23" s="19">
        <v>3.8505762540206754</v>
      </c>
      <c r="X23" s="19">
        <v>3.2449958900683393</v>
      </c>
      <c r="Y23" s="19">
        <v>2.8332576639346603</v>
      </c>
      <c r="Z23" s="19">
        <v>2.6293874382756806</v>
      </c>
      <c r="AA23" s="19">
        <v>2.4190650110095961</v>
      </c>
      <c r="AB23" s="19">
        <v>2.1297469888131624</v>
      </c>
      <c r="AC23" s="19">
        <v>1.9530628383244515</v>
      </c>
      <c r="AD23" s="19">
        <v>1.8528370113812158</v>
      </c>
      <c r="AE23" s="19">
        <v>1.7397353337073751</v>
      </c>
      <c r="AF23" s="19">
        <v>1.7266633404430876</v>
      </c>
      <c r="AG23" s="19">
        <v>1.8436557787290626</v>
      </c>
      <c r="AH23" s="19">
        <v>1.8211226067974269</v>
      </c>
      <c r="AI23" s="19">
        <v>1.7610946971810693</v>
      </c>
      <c r="AJ23" s="19">
        <v>1.679927001234057</v>
      </c>
      <c r="AK23" s="19">
        <v>1.6500606489743834</v>
      </c>
      <c r="AL23" s="19">
        <v>1.7182365063285587</v>
      </c>
      <c r="AM23" s="19">
        <v>1.714343923631753</v>
      </c>
      <c r="AN23" s="19">
        <v>1.739423625268373</v>
      </c>
      <c r="AO23" s="19">
        <v>1.5173058066319181</v>
      </c>
      <c r="AP23" s="19">
        <v>1.4211032416682827</v>
      </c>
      <c r="AQ23" s="19">
        <v>1.4161650013795182</v>
      </c>
      <c r="AR23" s="19">
        <v>1.3944643492425199</v>
      </c>
      <c r="AS23" s="19">
        <v>1.2918846270811719</v>
      </c>
      <c r="AT23" s="19">
        <v>1.2370050949640881</v>
      </c>
      <c r="AU23" s="20">
        <v>1.2579457320048104</v>
      </c>
      <c r="AV23" s="19">
        <v>1.2095108977868358</v>
      </c>
      <c r="AW23" s="19">
        <v>1.1388105658578298</v>
      </c>
      <c r="AX23" s="19">
        <v>1.1366761620752615</v>
      </c>
      <c r="AY23" s="19">
        <v>1.0937111040776977</v>
      </c>
      <c r="AZ23" s="19">
        <v>1.096638633772568</v>
      </c>
      <c r="BA23" s="19">
        <v>1.0976170800879943</v>
      </c>
      <c r="BB23" s="19">
        <v>1.0580379348586506</v>
      </c>
      <c r="BC23" s="21">
        <v>1.0580379348586506</v>
      </c>
      <c r="BD23" s="17">
        <v>1</v>
      </c>
      <c r="BE23" s="17"/>
      <c r="BF23" s="17"/>
    </row>
    <row r="24" spans="1:58">
      <c r="A24" s="1">
        <f t="shared" si="0"/>
        <v>8</v>
      </c>
      <c r="B24" s="23" t="s">
        <v>36</v>
      </c>
      <c r="C24" s="23" t="s">
        <v>37</v>
      </c>
      <c r="D24" s="7" t="s">
        <v>31</v>
      </c>
      <c r="E24" s="7" t="s">
        <v>32</v>
      </c>
      <c r="F24" s="24"/>
      <c r="G24" s="24"/>
      <c r="H24" s="24"/>
      <c r="I24" s="24"/>
      <c r="J24" s="24"/>
      <c r="K24" s="24"/>
      <c r="L24" s="24"/>
      <c r="M24" s="24"/>
      <c r="N24" s="24"/>
      <c r="O24" s="24"/>
      <c r="P24" s="24"/>
      <c r="Q24" s="24"/>
      <c r="R24" s="24"/>
      <c r="S24" s="24"/>
      <c r="T24" s="24"/>
      <c r="U24" s="24"/>
      <c r="V24" s="24"/>
      <c r="W24" s="24"/>
      <c r="X24" s="24"/>
      <c r="Y24" s="24"/>
      <c r="Z24" s="24"/>
      <c r="AA24" s="24"/>
      <c r="AB24" s="23">
        <v>4.27063386157511</v>
      </c>
      <c r="AC24" s="23">
        <v>2.7036186394828099</v>
      </c>
      <c r="AD24" s="23">
        <v>-2.73387913722642</v>
      </c>
      <c r="AE24" s="23">
        <v>31.787522582658699</v>
      </c>
      <c r="AF24" s="23">
        <v>-5.2726638659042102</v>
      </c>
      <c r="AG24" s="23">
        <v>-6.1209725476119399</v>
      </c>
      <c r="AH24" s="23">
        <v>3.1060756632686402</v>
      </c>
      <c r="AI24" s="23">
        <v>5.5848325216476598</v>
      </c>
      <c r="AJ24" s="23">
        <v>3.2717333723061999</v>
      </c>
      <c r="AK24" s="23">
        <v>19.083769724607802</v>
      </c>
      <c r="AL24" s="23">
        <v>15.5324929664772</v>
      </c>
      <c r="AM24" s="23">
        <v>13.376352772405101</v>
      </c>
      <c r="AN24" s="23">
        <v>2.93082086055965</v>
      </c>
      <c r="AO24" s="23">
        <v>12.7067201667115</v>
      </c>
      <c r="AP24" s="23">
        <v>0.238993447495432</v>
      </c>
      <c r="AQ24" s="23">
        <v>4.5208069948225802</v>
      </c>
      <c r="AR24" s="23">
        <v>-0.43743590305359698</v>
      </c>
      <c r="AS24" s="23">
        <v>0.66284900253923196</v>
      </c>
      <c r="AT24" s="23">
        <v>6.8794378960608897</v>
      </c>
      <c r="AU24" s="23">
        <v>-5.7546356649960302</v>
      </c>
      <c r="AV24" s="23">
        <v>-3.62135791330302</v>
      </c>
      <c r="AW24" s="23">
        <v>12.767453259681201</v>
      </c>
      <c r="AX24" s="23">
        <v>3.9117122381780098</v>
      </c>
      <c r="AY24" s="23">
        <v>9.8752760677938198</v>
      </c>
      <c r="AZ24" s="23">
        <v>11.5553087899441</v>
      </c>
      <c r="BA24" s="23">
        <v>17.446602972210702</v>
      </c>
      <c r="BB24" s="23">
        <v>28.403753887800001</v>
      </c>
    </row>
    <row r="25" spans="1:58">
      <c r="A25" s="1">
        <f t="shared" si="0"/>
        <v>9</v>
      </c>
      <c r="B25" s="23" t="s">
        <v>36</v>
      </c>
      <c r="C25" s="23" t="s">
        <v>37</v>
      </c>
      <c r="F25" s="24"/>
      <c r="G25" s="24"/>
      <c r="H25" s="24"/>
      <c r="I25" s="24"/>
      <c r="J25" s="24"/>
      <c r="K25" s="24"/>
      <c r="L25" s="24"/>
      <c r="M25" s="24"/>
      <c r="N25" s="24"/>
      <c r="O25" s="24"/>
      <c r="P25" s="24"/>
      <c r="Q25" s="24"/>
      <c r="R25" s="24"/>
      <c r="S25" s="24"/>
      <c r="T25" s="24"/>
      <c r="U25" s="24"/>
      <c r="V25" s="24"/>
      <c r="W25" s="24"/>
      <c r="X25" s="24"/>
      <c r="Y25" s="24"/>
      <c r="Z25" s="24"/>
      <c r="AA25" s="24"/>
      <c r="AB25" s="23">
        <v>100</v>
      </c>
      <c r="AC25" s="7">
        <v>104.27063386157511</v>
      </c>
      <c r="AD25" s="7">
        <v>107.08971415416352</v>
      </c>
      <c r="AE25" s="7">
        <v>104.16201080078743</v>
      </c>
      <c r="AF25" s="7">
        <v>137.27253350663915</v>
      </c>
      <c r="AG25" s="7">
        <v>130.03461423462332</v>
      </c>
      <c r="AH25" s="7">
        <v>122.07523119492895</v>
      </c>
      <c r="AI25" s="7">
        <v>125.86698024195356</v>
      </c>
      <c r="AJ25" s="7">
        <v>132.896440288522</v>
      </c>
      <c r="AK25" s="7">
        <v>137.24445747604855</v>
      </c>
      <c r="AL25" s="7">
        <v>163.43587370056491</v>
      </c>
      <c r="AM25" s="7">
        <v>188.82153928780573</v>
      </c>
      <c r="AN25" s="7">
        <v>214.07897449322812</v>
      </c>
      <c r="AO25" s="7">
        <v>220.35324573574781</v>
      </c>
      <c r="AP25" s="7">
        <v>248.35291604965542</v>
      </c>
      <c r="AQ25" s="7">
        <v>248.9464632456779</v>
      </c>
      <c r="AR25" s="7">
        <v>260.20085236945192</v>
      </c>
      <c r="AS25" s="7">
        <v>259.06264042113645</v>
      </c>
      <c r="AT25" s="7">
        <v>260.77983454911976</v>
      </c>
      <c r="AU25" s="7">
        <v>278.72002131237679</v>
      </c>
      <c r="AV25" s="7">
        <v>262.68069956045019</v>
      </c>
      <c r="AW25" s="7">
        <v>253.16809126019808</v>
      </c>
      <c r="AX25" s="7">
        <v>285.49120898027093</v>
      </c>
      <c r="AY25" s="7">
        <v>296.65880354087454</v>
      </c>
      <c r="AZ25" s="7">
        <v>325.95467936994999</v>
      </c>
      <c r="BA25" s="7">
        <v>363.61974908641997</v>
      </c>
      <c r="BB25" s="7">
        <v>427.05904303807642</v>
      </c>
    </row>
    <row r="26" spans="1:58">
      <c r="A26" s="1">
        <f t="shared" si="0"/>
        <v>10</v>
      </c>
      <c r="B26" s="15" t="s">
        <v>38</v>
      </c>
      <c r="C26" s="23"/>
      <c r="D26" s="7"/>
      <c r="E26" s="7"/>
      <c r="F26" s="24"/>
      <c r="G26" s="24"/>
      <c r="H26" s="24"/>
      <c r="I26" s="24"/>
      <c r="J26" s="24"/>
      <c r="K26" s="24"/>
      <c r="L26" s="24"/>
      <c r="M26" s="24"/>
      <c r="N26" s="24"/>
      <c r="O26" s="24"/>
      <c r="P26" s="24"/>
      <c r="Q26" s="24"/>
      <c r="R26" s="24"/>
      <c r="S26" s="24"/>
      <c r="T26" s="24"/>
      <c r="U26" s="24"/>
      <c r="V26" s="24"/>
      <c r="W26" s="24"/>
      <c r="X26" s="24"/>
      <c r="Y26" s="24"/>
      <c r="Z26" s="24"/>
      <c r="AA26" s="24"/>
      <c r="AB26" s="16">
        <v>4.2705904303807642</v>
      </c>
      <c r="AC26" s="16">
        <v>4.0956789771223638</v>
      </c>
      <c r="AD26" s="16">
        <v>3.9878623863286582</v>
      </c>
      <c r="AE26" s="16">
        <v>4.0999500658146664</v>
      </c>
      <c r="AF26" s="16">
        <v>3.1110305326842518</v>
      </c>
      <c r="AG26" s="16">
        <v>3.2841951010638417</v>
      </c>
      <c r="AH26" s="16">
        <v>3.4983267191700116</v>
      </c>
      <c r="AI26" s="16">
        <v>3.3929394525644665</v>
      </c>
      <c r="AJ26" s="16">
        <v>3.21347240084775</v>
      </c>
      <c r="AK26" s="16">
        <v>3.1116669546572062</v>
      </c>
      <c r="AL26" s="16">
        <v>2.6130067614194807</v>
      </c>
      <c r="AM26" s="16">
        <v>2.2617072429811311</v>
      </c>
      <c r="AN26" s="16">
        <v>1.994866819822072</v>
      </c>
      <c r="AO26" s="16">
        <v>1.9380655892412608</v>
      </c>
      <c r="AP26" s="16">
        <v>1.7195652454215222</v>
      </c>
      <c r="AQ26" s="16">
        <v>1.7154653955321488</v>
      </c>
      <c r="AR26" s="16">
        <v>1.6412668872879295</v>
      </c>
      <c r="AS26" s="16">
        <v>1.6484779215707919</v>
      </c>
      <c r="AT26" s="16">
        <v>1.6376229541538296</v>
      </c>
      <c r="AU26" s="16">
        <v>1.5322151635438057</v>
      </c>
      <c r="AV26" s="16">
        <v>1.6257724444646462</v>
      </c>
      <c r="AW26" s="16">
        <v>1.686859670633448</v>
      </c>
      <c r="AX26" s="16">
        <v>1.4958745824905195</v>
      </c>
      <c r="AY26" s="16">
        <v>1.43956301967366</v>
      </c>
      <c r="AZ26" s="16">
        <v>1.3101792060894932</v>
      </c>
      <c r="BA26" s="16">
        <v>1.174466029722107</v>
      </c>
      <c r="BB26" s="16">
        <v>1</v>
      </c>
      <c r="BC26" s="7"/>
      <c r="BD26" s="15"/>
      <c r="BE26" s="15"/>
      <c r="BF26" s="15"/>
    </row>
    <row r="27" spans="1:58">
      <c r="A27" s="1">
        <f t="shared" si="0"/>
        <v>11</v>
      </c>
      <c r="B27" s="23" t="s">
        <v>39</v>
      </c>
      <c r="C27" s="23" t="s">
        <v>40</v>
      </c>
      <c r="D27" s="7" t="s">
        <v>31</v>
      </c>
      <c r="E27" s="7" t="s">
        <v>32</v>
      </c>
      <c r="F27" s="24"/>
      <c r="G27" s="24"/>
      <c r="H27" s="24"/>
      <c r="I27" s="24"/>
      <c r="J27" s="24"/>
      <c r="K27" s="24"/>
      <c r="L27" s="24"/>
      <c r="M27" s="24"/>
      <c r="N27" s="24"/>
      <c r="O27" s="24"/>
      <c r="P27" s="24"/>
      <c r="Q27" s="23">
        <v>8.7756418823007305</v>
      </c>
      <c r="R27" s="23">
        <v>9.2456424483497592</v>
      </c>
      <c r="S27" s="23">
        <v>8.7727224605347391</v>
      </c>
      <c r="T27" s="23">
        <v>9.0877186873502804</v>
      </c>
      <c r="U27" s="23">
        <v>10.6393031614215</v>
      </c>
      <c r="V27" s="23">
        <v>8.8535962079633794</v>
      </c>
      <c r="W27" s="23">
        <v>6.3911459787589804</v>
      </c>
      <c r="X27" s="23">
        <v>5.3692421131069397</v>
      </c>
      <c r="Y27" s="23">
        <v>4.0736599231546098</v>
      </c>
      <c r="Z27" s="23">
        <v>5.3355153835931297</v>
      </c>
      <c r="AA27" s="23">
        <v>5.3365862113268197</v>
      </c>
      <c r="AB27" s="23">
        <v>5.2688909327003604</v>
      </c>
      <c r="AC27" s="23">
        <v>1.8143261032357101</v>
      </c>
      <c r="AD27" s="23">
        <v>1.11285481135171</v>
      </c>
      <c r="AE27" s="23">
        <v>1.61627512441689</v>
      </c>
      <c r="AF27" s="23">
        <v>-0.30398829538226801</v>
      </c>
      <c r="AG27" s="23">
        <v>-1.16053962578832</v>
      </c>
      <c r="AH27" s="23">
        <v>0.81945805196286903</v>
      </c>
      <c r="AI27" s="23">
        <v>1.3481795736065301</v>
      </c>
      <c r="AJ27" s="23">
        <v>1.5597680628489501</v>
      </c>
      <c r="AK27" s="23">
        <v>3.11691176407854</v>
      </c>
      <c r="AL27" s="23">
        <v>2.4959060971102498</v>
      </c>
      <c r="AM27" s="23">
        <v>1.5974041347112999</v>
      </c>
      <c r="AN27" s="23">
        <v>2.0627624626508698</v>
      </c>
      <c r="AO27" s="23">
        <v>2.0643952549378102</v>
      </c>
      <c r="AP27" s="23">
        <v>1.2975629218384901</v>
      </c>
      <c r="AQ27" s="23">
        <v>2.6396374857936098</v>
      </c>
      <c r="AR27" s="23">
        <v>1.91170482751717</v>
      </c>
      <c r="AS27" s="23">
        <v>1.7787691902611</v>
      </c>
      <c r="AT27" s="23">
        <v>4.1222911860132099</v>
      </c>
      <c r="AU27" s="23">
        <v>5.09895330849817</v>
      </c>
      <c r="AV27" s="23">
        <v>3.8255919885041898</v>
      </c>
      <c r="AW27" s="23">
        <v>2.1786701185258899</v>
      </c>
      <c r="AX27" s="23">
        <v>0.73256724834745102</v>
      </c>
      <c r="AY27" s="23">
        <v>2.42818089095829</v>
      </c>
      <c r="AZ27" s="23">
        <v>1.73131440218081</v>
      </c>
      <c r="BA27" s="23">
        <v>1.51295154829134</v>
      </c>
      <c r="BB27" s="23">
        <v>2.6822348808999998</v>
      </c>
    </row>
    <row r="28" spans="1:58">
      <c r="A28" s="1">
        <f t="shared" si="0"/>
        <v>12</v>
      </c>
      <c r="B28" s="23" t="s">
        <v>39</v>
      </c>
      <c r="C28" s="23" t="s">
        <v>40</v>
      </c>
      <c r="D28" s="7"/>
      <c r="E28" s="7"/>
      <c r="F28" s="24"/>
      <c r="G28" s="24"/>
      <c r="H28" s="24"/>
      <c r="I28" s="24"/>
      <c r="J28" s="24"/>
      <c r="K28" s="24"/>
      <c r="L28" s="24"/>
      <c r="M28" s="24"/>
      <c r="N28" s="24"/>
      <c r="O28" s="24"/>
      <c r="P28" s="24"/>
      <c r="Q28" s="23">
        <v>100</v>
      </c>
      <c r="R28" s="7">
        <v>108.77564188230073</v>
      </c>
      <c r="S28" s="7">
        <v>118.83264880163564</v>
      </c>
      <c r="T28" s="7">
        <v>129.2575072735051</v>
      </c>
      <c r="U28" s="7">
        <v>141.00406591680257</v>
      </c>
      <c r="V28" s="7">
        <v>156.0059159596218</v>
      </c>
      <c r="W28" s="7">
        <v>169.81804981922141</v>
      </c>
      <c r="X28" s="7">
        <v>180.6713692814495</v>
      </c>
      <c r="Y28" s="7">
        <v>190.37205252723604</v>
      </c>
      <c r="Z28" s="7">
        <v>198.1271625359249</v>
      </c>
      <c r="AA28" s="7">
        <v>208.69826777210574</v>
      </c>
      <c r="AB28" s="7">
        <v>219.83563075330986</v>
      </c>
      <c r="AC28" s="7">
        <v>231.41853036891564</v>
      </c>
      <c r="AD28" s="7">
        <v>235.61721717312332</v>
      </c>
      <c r="AE28" s="7">
        <v>238.23929471080743</v>
      </c>
      <c r="AF28" s="7">
        <v>242.08989716780445</v>
      </c>
      <c r="AG28" s="7">
        <v>241.35397221611137</v>
      </c>
      <c r="AH28" s="7">
        <v>238.55296373012928</v>
      </c>
      <c r="AI28" s="7">
        <v>240.50780519961188</v>
      </c>
      <c r="AJ28" s="7">
        <v>243.75028230224245</v>
      </c>
      <c r="AK28" s="7">
        <v>247.55222135869698</v>
      </c>
      <c r="AL28" s="7">
        <v>255.26820566846393</v>
      </c>
      <c r="AM28" s="7">
        <v>261.63946037772706</v>
      </c>
      <c r="AN28" s="7">
        <v>265.81889993583718</v>
      </c>
      <c r="AO28" s="7">
        <v>271.30211242234509</v>
      </c>
      <c r="AP28" s="7">
        <v>276.90286035773801</v>
      </c>
      <c r="AQ28" s="7">
        <v>280.4958492032502</v>
      </c>
      <c r="AR28" s="7">
        <v>287.89992278491434</v>
      </c>
      <c r="AS28" s="7">
        <v>293.40371950721175</v>
      </c>
      <c r="AT28" s="7">
        <v>298.62269447288611</v>
      </c>
      <c r="AU28" s="7">
        <v>310.93279148657706</v>
      </c>
      <c r="AV28" s="7">
        <v>326.7871093452876</v>
      </c>
      <c r="AW28" s="7">
        <v>339.28865081986532</v>
      </c>
      <c r="AX28" s="7">
        <v>346.68063127082735</v>
      </c>
      <c r="AY28" s="7">
        <v>349.22030003188161</v>
      </c>
      <c r="AZ28" s="7">
        <v>357.70000062460298</v>
      </c>
      <c r="BA28" s="7">
        <v>363.8929122520176</v>
      </c>
      <c r="BB28" s="7">
        <v>369.39843570205693</v>
      </c>
      <c r="BC28" s="7"/>
      <c r="BD28" s="15"/>
    </row>
    <row r="29" spans="1:58">
      <c r="A29" s="1">
        <f t="shared" si="0"/>
        <v>13</v>
      </c>
      <c r="B29" s="15" t="s">
        <v>464</v>
      </c>
      <c r="C29" s="23"/>
      <c r="F29" s="24"/>
      <c r="G29" s="24"/>
      <c r="H29" s="24"/>
      <c r="I29" s="24"/>
      <c r="J29" s="24"/>
      <c r="K29" s="24"/>
      <c r="L29" s="24"/>
      <c r="M29" s="24"/>
      <c r="N29" s="24"/>
      <c r="O29" s="24"/>
      <c r="P29" s="24"/>
      <c r="Q29" s="16">
        <v>3.6939843570205695</v>
      </c>
      <c r="R29" s="16">
        <v>3.395966498655643</v>
      </c>
      <c r="S29" s="16">
        <v>3.1085601425807186</v>
      </c>
      <c r="T29" s="16">
        <v>2.8578489829640663</v>
      </c>
      <c r="U29" s="16">
        <v>2.6197715172271359</v>
      </c>
      <c r="V29" s="16">
        <v>2.3678488948948986</v>
      </c>
      <c r="W29" s="16">
        <v>2.1752601451688873</v>
      </c>
      <c r="X29" s="16">
        <v>2.0445875689723079</v>
      </c>
      <c r="Y29" s="16">
        <v>1.9404026525858256</v>
      </c>
      <c r="Z29" s="16">
        <v>1.8644512492580452</v>
      </c>
      <c r="AA29" s="16">
        <v>1.7700119873799456</v>
      </c>
      <c r="AB29" s="16">
        <v>1.6803392354380444</v>
      </c>
      <c r="AC29" s="16">
        <v>1.5962353365272035</v>
      </c>
      <c r="AD29" s="16">
        <v>1.567790504166068</v>
      </c>
      <c r="AE29" s="16">
        <v>1.5505352975060651</v>
      </c>
      <c r="AF29" s="16">
        <v>1.5258729919076659</v>
      </c>
      <c r="AG29" s="16">
        <v>1.5305256106217839</v>
      </c>
      <c r="AH29" s="16">
        <v>1.5484965264147832</v>
      </c>
      <c r="AI29" s="16">
        <v>1.535910385093203</v>
      </c>
      <c r="AJ29" s="16">
        <v>1.5154790066828101</v>
      </c>
      <c r="AK29" s="16">
        <v>1.4922040839488482</v>
      </c>
      <c r="AL29" s="16">
        <v>1.4470992763659041</v>
      </c>
      <c r="AM29" s="16">
        <v>1.4118605625036795</v>
      </c>
      <c r="AN29" s="16">
        <v>1.3896620435613178</v>
      </c>
      <c r="AO29" s="16">
        <v>1.3615759656415871</v>
      </c>
      <c r="AP29" s="16">
        <v>1.3340361859202952</v>
      </c>
      <c r="AQ29" s="16">
        <v>1.3169479575235603</v>
      </c>
      <c r="AR29" s="16">
        <v>1.2830793149535815</v>
      </c>
      <c r="AS29" s="16">
        <v>1.2590107457481543</v>
      </c>
      <c r="AT29" s="16">
        <v>1.2370072420453531</v>
      </c>
      <c r="AU29" s="16">
        <v>1.1880330599289777</v>
      </c>
      <c r="AV29" s="16">
        <v>1.1303947589675136</v>
      </c>
      <c r="AW29" s="16">
        <v>1.0887438610440803</v>
      </c>
      <c r="AX29" s="16">
        <v>1.0655294884746025</v>
      </c>
      <c r="AY29" s="16">
        <v>1.0577805347178648</v>
      </c>
      <c r="AZ29" s="16">
        <v>1.0327045989852575</v>
      </c>
      <c r="BA29" s="16">
        <v>1.0151295154829134</v>
      </c>
      <c r="BB29" s="16">
        <v>1</v>
      </c>
    </row>
    <row r="30" spans="1:58">
      <c r="A30" s="1">
        <f t="shared" si="0"/>
        <v>14</v>
      </c>
      <c r="B30" s="1" t="s">
        <v>20</v>
      </c>
      <c r="C30" s="1" t="s">
        <v>41</v>
      </c>
      <c r="D30" s="1" t="s">
        <v>31</v>
      </c>
      <c r="E30" s="1" t="s">
        <v>32</v>
      </c>
      <c r="G30" s="1">
        <v>3.4010010700058331</v>
      </c>
      <c r="H30" s="1">
        <v>1.962078351498775</v>
      </c>
      <c r="I30" s="1">
        <v>6.7650572255427051</v>
      </c>
      <c r="J30" s="1">
        <v>9.9326162938532292</v>
      </c>
      <c r="K30" s="1">
        <v>17.019586863611352</v>
      </c>
      <c r="L30" s="1">
        <v>8.1515030861395275</v>
      </c>
      <c r="M30" s="1">
        <v>-3.8845075231841264</v>
      </c>
      <c r="N30" s="1">
        <v>12.607297504416181</v>
      </c>
      <c r="O30" s="1">
        <v>11.007116805415862</v>
      </c>
      <c r="P30" s="1">
        <v>2.9182507949046794</v>
      </c>
      <c r="Q30" s="1">
        <v>5.1890739455612476</v>
      </c>
      <c r="R30" s="1">
        <v>15.465872874643878</v>
      </c>
      <c r="S30" s="1">
        <v>20.87222157685899</v>
      </c>
      <c r="T30" s="1">
        <v>24.564297729341348</v>
      </c>
      <c r="U30" s="1">
        <v>29.460737145505391</v>
      </c>
      <c r="V30" s="1">
        <v>28.052575712002835</v>
      </c>
      <c r="W30" s="1">
        <v>67.251656793008578</v>
      </c>
      <c r="X30" s="1">
        <v>73.301305138903672</v>
      </c>
      <c r="Y30" s="1">
        <v>37.94881822798223</v>
      </c>
      <c r="Z30" s="1">
        <v>51.126139134329406</v>
      </c>
      <c r="AA30" s="1">
        <v>75.633577374721995</v>
      </c>
      <c r="AB30" s="1">
        <v>27.890576946872002</v>
      </c>
      <c r="AC30" s="1">
        <v>123.06120365965708</v>
      </c>
      <c r="AD30" s="1">
        <v>35.312426364480586</v>
      </c>
      <c r="AE30" s="1">
        <v>20.648411906635289</v>
      </c>
      <c r="AF30" s="1">
        <v>41.705799790016755</v>
      </c>
      <c r="AG30" s="1">
        <v>39.201499977722165</v>
      </c>
      <c r="AH30" s="1">
        <v>33.402848513128703</v>
      </c>
      <c r="AI30" s="1">
        <v>28.29431459576216</v>
      </c>
      <c r="AJ30" s="1">
        <v>31.166606865575517</v>
      </c>
      <c r="AK30" s="1">
        <v>20.04136066983402</v>
      </c>
      <c r="AL30" s="1">
        <v>11.150065805123049</v>
      </c>
      <c r="AM30" s="1">
        <v>31.757208115947833</v>
      </c>
      <c r="AN30" s="1">
        <v>30.128926640360362</v>
      </c>
      <c r="AO30" s="1">
        <v>43.045330623333712</v>
      </c>
      <c r="AP30" s="1">
        <v>39.8377430763978</v>
      </c>
      <c r="AQ30" s="1">
        <v>19.458167086962291</v>
      </c>
      <c r="AR30" s="1">
        <v>17.048465233578128</v>
      </c>
      <c r="AS30" s="1">
        <v>13.971165363642754</v>
      </c>
      <c r="AT30" s="1">
        <v>27.230113943733841</v>
      </c>
      <c r="AU30" s="1">
        <v>34.817944232362692</v>
      </c>
      <c r="AV30" s="1">
        <v>22.818584204760839</v>
      </c>
      <c r="AW30" s="1">
        <v>28.704407368746899</v>
      </c>
      <c r="AX30" s="1">
        <v>14.350151115037946</v>
      </c>
      <c r="AY30" s="1">
        <v>14.963718372062317</v>
      </c>
      <c r="AZ30" s="1">
        <v>80.750137860376412</v>
      </c>
      <c r="BA30" s="1">
        <v>16.276650762500438</v>
      </c>
      <c r="BB30" s="1">
        <v>20.202101760047412</v>
      </c>
      <c r="BC30" s="1">
        <v>16.727000733978144</v>
      </c>
      <c r="BD30" s="1">
        <v>13.968447803981036</v>
      </c>
    </row>
    <row r="31" spans="1:58">
      <c r="A31" s="1">
        <f t="shared" si="0"/>
        <v>15</v>
      </c>
      <c r="G31" s="1">
        <v>100</v>
      </c>
      <c r="H31" s="1">
        <v>103.40100107000583</v>
      </c>
      <c r="I31" s="1">
        <v>105.42980972723343</v>
      </c>
      <c r="J31" s="1">
        <v>112.56219668806156</v>
      </c>
      <c r="K31" s="1">
        <v>123.74256777701908</v>
      </c>
      <c r="L31" s="1">
        <v>144.803041587092</v>
      </c>
      <c r="M31" s="1">
        <v>156.60666599088771</v>
      </c>
      <c r="N31" s="1">
        <v>150.52326826866383</v>
      </c>
      <c r="O31" s="1">
        <v>169.50018451266476</v>
      </c>
      <c r="P31" s="1">
        <v>188.15726780736918</v>
      </c>
      <c r="Q31" s="1">
        <v>193.64816877082865</v>
      </c>
      <c r="R31" s="1">
        <v>203.69671544257218</v>
      </c>
      <c r="S31" s="1">
        <v>235.2001905027455</v>
      </c>
      <c r="T31" s="1">
        <v>284.29169541367298</v>
      </c>
      <c r="U31" s="1">
        <v>354.1259538948799</v>
      </c>
      <c r="V31" s="1">
        <v>458.45407033586406</v>
      </c>
      <c r="W31" s="1">
        <v>587.06224552159108</v>
      </c>
      <c r="X31" s="1">
        <v>981.87133204110091</v>
      </c>
      <c r="Y31" s="1">
        <v>1701.5958332119662</v>
      </c>
      <c r="Z31" s="1">
        <v>2347.3313429324949</v>
      </c>
      <c r="AA31" s="1">
        <v>3547.4312312638849</v>
      </c>
      <c r="AB31" s="1">
        <v>6230.4803763769087</v>
      </c>
      <c r="AC31" s="1">
        <v>7968.1972999100708</v>
      </c>
      <c r="AD31" s="1">
        <v>17773.956807155701</v>
      </c>
      <c r="AE31" s="1">
        <v>24050.372216737142</v>
      </c>
      <c r="AF31" s="1">
        <v>29016.392137128001</v>
      </c>
      <c r="AG31" s="1">
        <v>41117.910548124768</v>
      </c>
      <c r="AH31" s="1">
        <v>57236.748242487716</v>
      </c>
      <c r="AI31" s="1">
        <v>76355.452551766735</v>
      </c>
      <c r="AJ31" s="1">
        <v>97959.704507781513</v>
      </c>
      <c r="AK31" s="1">
        <v>128490.42049840123</v>
      </c>
      <c r="AL31" s="1">
        <v>154241.64909667216</v>
      </c>
      <c r="AM31" s="1">
        <v>171439.69446985808</v>
      </c>
      <c r="AN31" s="1">
        <v>225884.15503599602</v>
      </c>
      <c r="AO31" s="1">
        <v>293940.62639898912</v>
      </c>
      <c r="AP31" s="1">
        <v>420468.34086873208</v>
      </c>
      <c r="AQ31" s="1">
        <v>587973.43822161015</v>
      </c>
      <c r="AR31" s="1">
        <v>702382.29225772806</v>
      </c>
      <c r="AS31" s="1">
        <v>822127.69316009595</v>
      </c>
      <c r="AT31" s="1">
        <v>936988.51267179451</v>
      </c>
      <c r="AU31" s="1">
        <v>1192131.5523120211</v>
      </c>
      <c r="AV31" s="1">
        <v>1607207.2513724202</v>
      </c>
      <c r="AW31" s="1">
        <v>1973949.1913718581</v>
      </c>
      <c r="AX31" s="1">
        <v>2540559.6085153217</v>
      </c>
      <c r="AY31" s="1">
        <v>2905133.7515048869</v>
      </c>
      <c r="AZ31" s="1">
        <v>3339849.7844118071</v>
      </c>
      <c r="BA31" s="1">
        <v>6036783.0896538254</v>
      </c>
      <c r="BB31" s="1">
        <v>7019369.1904464625</v>
      </c>
      <c r="BC31" s="1">
        <v>8437429.2972138729</v>
      </c>
      <c r="BD31" s="1">
        <v>9848758.1576877236</v>
      </c>
    </row>
    <row r="32" spans="1:58">
      <c r="A32" s="1">
        <f t="shared" si="0"/>
        <v>16</v>
      </c>
      <c r="G32" s="89">
        <v>98487.58157687723</v>
      </c>
      <c r="H32" s="89">
        <v>95248.189628452383</v>
      </c>
      <c r="I32" s="89">
        <v>93415.308091405052</v>
      </c>
      <c r="J32" s="89">
        <v>87496.143887286904</v>
      </c>
      <c r="K32" s="89">
        <v>79590.704594355382</v>
      </c>
      <c r="L32" s="89">
        <v>68014.856937685065</v>
      </c>
      <c r="M32" s="89">
        <v>62888.499000807424</v>
      </c>
      <c r="N32" s="89">
        <v>65430.137619049121</v>
      </c>
      <c r="O32" s="89">
        <v>58104.704640907585</v>
      </c>
      <c r="P32" s="89">
        <v>52343.224752660855</v>
      </c>
      <c r="Q32" s="89">
        <v>50859.030685403261</v>
      </c>
      <c r="R32" s="89">
        <v>48350.107836983581</v>
      </c>
      <c r="S32" s="89">
        <v>41873.937842634354</v>
      </c>
      <c r="T32" s="89">
        <v>34643.144054407887</v>
      </c>
      <c r="U32" s="89">
        <v>27811.455357523064</v>
      </c>
      <c r="V32" s="89">
        <v>21482.540553020961</v>
      </c>
      <c r="W32" s="89">
        <v>16776.343961511837</v>
      </c>
      <c r="X32" s="89">
        <v>10030.599566660387</v>
      </c>
      <c r="Y32" s="89">
        <v>5787.9538521771128</v>
      </c>
      <c r="Z32" s="89">
        <v>4195.7255788966631</v>
      </c>
      <c r="AA32" s="89">
        <v>2776.3069995239321</v>
      </c>
      <c r="AB32" s="89">
        <v>1580.7381714947126</v>
      </c>
      <c r="AC32" s="89">
        <v>1236.0083199494668</v>
      </c>
      <c r="AD32" s="89">
        <v>554.11174138347553</v>
      </c>
      <c r="AE32" s="89">
        <v>409.50543587985607</v>
      </c>
      <c r="AF32" s="89">
        <v>339.42049415184596</v>
      </c>
      <c r="AG32" s="89">
        <v>239.52477220749458</v>
      </c>
      <c r="AH32" s="89">
        <v>172.07053964636026</v>
      </c>
      <c r="AI32" s="89">
        <v>128.98565627661702</v>
      </c>
      <c r="AJ32" s="89">
        <v>100.53887164293538</v>
      </c>
      <c r="AK32" s="89">
        <v>76.649746490714222</v>
      </c>
      <c r="AL32" s="89">
        <v>63.852780460839973</v>
      </c>
      <c r="AM32" s="89">
        <v>57.447361815144262</v>
      </c>
      <c r="AN32" s="89">
        <v>43.600925244704584</v>
      </c>
      <c r="AO32" s="89">
        <v>33.505943966790142</v>
      </c>
      <c r="AP32" s="89">
        <v>23.423304920744204</v>
      </c>
      <c r="AQ32" s="89">
        <v>16.750345368451281</v>
      </c>
      <c r="AR32" s="89">
        <v>14.021934018339229</v>
      </c>
      <c r="AS32" s="89">
        <v>11.979596648582714</v>
      </c>
      <c r="AT32" s="89">
        <v>10.511076736260391</v>
      </c>
      <c r="AU32" s="89">
        <v>8.261469246902351</v>
      </c>
      <c r="AV32" s="89">
        <v>6.1278706584217497</v>
      </c>
      <c r="AW32" s="89">
        <v>4.9893676092255541</v>
      </c>
      <c r="AX32" s="89">
        <v>3.8766097534878319</v>
      </c>
      <c r="AY32" s="89">
        <v>3.3901221080048289</v>
      </c>
      <c r="AZ32" s="89">
        <v>2.9488626116225833</v>
      </c>
      <c r="BA32" s="89">
        <v>1.6314580152079794</v>
      </c>
      <c r="BB32" s="89">
        <v>1.4030830820370768</v>
      </c>
      <c r="BC32" s="89">
        <v>1.1672700073397813</v>
      </c>
      <c r="BD32" s="89">
        <v>1</v>
      </c>
    </row>
    <row r="33" spans="1:57">
      <c r="A33" s="1">
        <f t="shared" si="0"/>
        <v>17</v>
      </c>
      <c r="B33" s="7" t="s">
        <v>21</v>
      </c>
      <c r="C33" s="7" t="s">
        <v>43</v>
      </c>
      <c r="D33" s="7" t="s">
        <v>31</v>
      </c>
      <c r="E33" s="7" t="s">
        <v>32</v>
      </c>
      <c r="F33" s="14"/>
      <c r="G33" s="7">
        <v>2.0714670341025538</v>
      </c>
      <c r="H33" s="7">
        <v>4.2926554089129638</v>
      </c>
      <c r="I33" s="7">
        <v>7.9315082308347229</v>
      </c>
      <c r="J33" s="7">
        <v>8.6121108190062188</v>
      </c>
      <c r="K33" s="7">
        <v>7.9022078563445177</v>
      </c>
      <c r="L33" s="7">
        <v>13.229344486790737</v>
      </c>
      <c r="M33" s="7">
        <v>8.5932705334575274</v>
      </c>
      <c r="N33" s="7">
        <v>2.4445144239206655</v>
      </c>
      <c r="O33" s="7">
        <v>3.3476202107831625</v>
      </c>
      <c r="P33" s="7">
        <v>1.5795815691152626</v>
      </c>
      <c r="Q33" s="7">
        <v>5.3603761078710193</v>
      </c>
      <c r="R33" s="7">
        <v>10.842267560177902</v>
      </c>
      <c r="S33" s="7">
        <v>17.774431354537739</v>
      </c>
      <c r="T33" s="7">
        <v>16.679341811106909</v>
      </c>
      <c r="U33" s="7">
        <v>-1.6108583165173229</v>
      </c>
      <c r="V33" s="7">
        <v>5.9987551048359791</v>
      </c>
      <c r="W33" s="7">
        <v>5.6068237259272422</v>
      </c>
      <c r="X33" s="7">
        <v>2.4909134170175093</v>
      </c>
      <c r="Y33" s="7">
        <v>15.745206417924294</v>
      </c>
      <c r="Z33" s="7">
        <v>11.486162888414569</v>
      </c>
      <c r="AA33" s="7">
        <v>10.846674830982693</v>
      </c>
      <c r="AB33" s="7">
        <v>8.1112875970493263</v>
      </c>
      <c r="AC33" s="7">
        <v>8.5266463737644358</v>
      </c>
      <c r="AD33" s="7">
        <v>7.9123806772347649</v>
      </c>
      <c r="AE33" s="7">
        <v>7.2488843606510329</v>
      </c>
      <c r="AF33" s="7">
        <v>6.8098023994285626</v>
      </c>
      <c r="AG33" s="7">
        <v>9.3457944730368894</v>
      </c>
      <c r="AH33" s="7">
        <v>8.2022668515035093</v>
      </c>
      <c r="AI33" s="7">
        <v>8.4239226750061817</v>
      </c>
      <c r="AJ33" s="7">
        <v>10.68225411750268</v>
      </c>
      <c r="AK33" s="7">
        <v>13.730883342872275</v>
      </c>
      <c r="AL33" s="7">
        <v>8.9748340004905458</v>
      </c>
      <c r="AM33" s="7">
        <v>9.8079953210585842</v>
      </c>
      <c r="AN33" s="7">
        <v>10.000578631781693</v>
      </c>
      <c r="AO33" s="7">
        <v>9.0754829735560065</v>
      </c>
      <c r="AP33" s="7">
        <v>7.5464245221874364</v>
      </c>
      <c r="AQ33" s="7">
        <v>6.458288944762387</v>
      </c>
      <c r="AR33" s="7">
        <v>7.9825126002685494</v>
      </c>
      <c r="AS33" s="7">
        <v>3.8004247375655211</v>
      </c>
      <c r="AT33" s="7">
        <v>3.5260573887950528</v>
      </c>
      <c r="AU33" s="7">
        <v>3.0272519216281637</v>
      </c>
      <c r="AV33" s="7">
        <v>3.7958755555877133</v>
      </c>
      <c r="AW33" s="7">
        <v>3.5560215095096908</v>
      </c>
      <c r="AX33" s="13">
        <v>8.6021105653806273</v>
      </c>
      <c r="AY33" s="13">
        <v>4.6860876553879365</v>
      </c>
      <c r="AZ33" s="13">
        <v>5.6155415347576678</v>
      </c>
      <c r="BA33" s="13">
        <v>5.3474795074995711</v>
      </c>
      <c r="BB33" s="13">
        <v>7.1777081500422355</v>
      </c>
      <c r="BC33" s="13">
        <v>3.8317265435185277</v>
      </c>
    </row>
    <row r="34" spans="1:57">
      <c r="A34" s="1">
        <f t="shared" si="0"/>
        <v>18</v>
      </c>
      <c r="B34" s="7" t="s">
        <v>21</v>
      </c>
      <c r="C34" s="7" t="s">
        <v>43</v>
      </c>
      <c r="F34" s="14"/>
      <c r="G34" s="7">
        <v>100</v>
      </c>
      <c r="H34" s="7">
        <v>102.07146703410255</v>
      </c>
      <c r="I34" s="7">
        <v>106.45304338469877</v>
      </c>
      <c r="J34" s="7">
        <v>114.89637528273022</v>
      </c>
      <c r="K34" s="7">
        <v>124.79137844910021</v>
      </c>
      <c r="L34" s="7">
        <v>134.65265256094563</v>
      </c>
      <c r="M34" s="7">
        <v>152.46631582883458</v>
      </c>
      <c r="N34" s="7">
        <v>165.56815882040212</v>
      </c>
      <c r="O34" s="7">
        <v>169.61549634418671</v>
      </c>
      <c r="P34" s="7">
        <v>175.29357898042488</v>
      </c>
      <c r="Q34" s="7">
        <v>178.06248404584218</v>
      </c>
      <c r="R34" s="7">
        <v>187.60730289771715</v>
      </c>
      <c r="S34" s="7">
        <v>207.94818864032104</v>
      </c>
      <c r="T34" s="7">
        <v>244.90979668319954</v>
      </c>
      <c r="U34" s="7">
        <v>285.75913880087734</v>
      </c>
      <c r="V34" s="7">
        <v>281.1559639482951</v>
      </c>
      <c r="W34" s="7">
        <v>298.02182168819428</v>
      </c>
      <c r="X34" s="7">
        <v>314.73137989504852</v>
      </c>
      <c r="Y34" s="7">
        <v>322.57106606441863</v>
      </c>
      <c r="Z34" s="7">
        <v>373.36054626076032</v>
      </c>
      <c r="AA34" s="7">
        <v>416.24534676534569</v>
      </c>
      <c r="AB34" s="7">
        <v>461.39412602807909</v>
      </c>
      <c r="AC34" s="7">
        <v>498.81913054610885</v>
      </c>
      <c r="AD34" s="7">
        <v>541.35167385246189</v>
      </c>
      <c r="AE34" s="7">
        <v>584.18547909025108</v>
      </c>
      <c r="AF34" s="7">
        <v>626.53240892121858</v>
      </c>
      <c r="AG34" s="7">
        <v>669.19802793713336</v>
      </c>
      <c r="AH34" s="7">
        <v>731.73990024575392</v>
      </c>
      <c r="AI34" s="7">
        <v>791.75915952283628</v>
      </c>
      <c r="AJ34" s="7">
        <v>858.45633889331884</v>
      </c>
      <c r="AK34" s="7">
        <v>950.15882650171318</v>
      </c>
      <c r="AL34" s="7">
        <v>1080.6240265406675</v>
      </c>
      <c r="AM34" s="7">
        <v>1177.6082390921094</v>
      </c>
      <c r="AN34" s="7">
        <v>1293.1080000826639</v>
      </c>
      <c r="AO34" s="7">
        <v>1422.4262824247905</v>
      </c>
      <c r="AP34" s="7">
        <v>1551.518337497638</v>
      </c>
      <c r="AQ34" s="7">
        <v>1668.6024977847944</v>
      </c>
      <c r="AR34" s="7">
        <v>1776.3656684312589</v>
      </c>
      <c r="AS34" s="7">
        <v>1918.1642817406287</v>
      </c>
      <c r="AT34" s="7">
        <v>1991.0626716110455</v>
      </c>
      <c r="AU34" s="7">
        <v>2061.2686840589272</v>
      </c>
      <c r="AV34" s="7">
        <v>2123.6684799070204</v>
      </c>
      <c r="AW34" s="7">
        <v>2204.2802926175323</v>
      </c>
      <c r="AX34" s="7">
        <v>2282.6649739528948</v>
      </c>
      <c r="AY34" s="7">
        <v>2479.0223388495397</v>
      </c>
      <c r="AZ34" s="7">
        <v>2595.1914986446773</v>
      </c>
      <c r="BA34" s="7">
        <v>2740.9255551575693</v>
      </c>
      <c r="BB34" s="7">
        <v>2887.4959875354389</v>
      </c>
      <c r="BC34" s="7">
        <v>3094.7520223649126</v>
      </c>
    </row>
    <row r="35" spans="1:57">
      <c r="A35" s="1">
        <f t="shared" si="0"/>
        <v>19</v>
      </c>
      <c r="B35" s="15" t="s">
        <v>44</v>
      </c>
      <c r="C35" s="15"/>
      <c r="D35" s="15"/>
      <c r="E35" s="15"/>
      <c r="F35" s="25"/>
      <c r="G35" s="16">
        <v>30.947520223649125</v>
      </c>
      <c r="H35" s="16">
        <v>30.319462551968041</v>
      </c>
      <c r="I35" s="16">
        <v>29.07152227842969</v>
      </c>
      <c r="J35" s="16">
        <v>26.93515800432807</v>
      </c>
      <c r="K35" s="16">
        <v>24.799405702752111</v>
      </c>
      <c r="L35" s="16">
        <v>22.98322360166047</v>
      </c>
      <c r="M35" s="16">
        <v>20.297939289352396</v>
      </c>
      <c r="N35" s="16">
        <v>18.691710075256101</v>
      </c>
      <c r="O35" s="16">
        <v>18.245691514441511</v>
      </c>
      <c r="P35" s="16">
        <v>17.654679882544386</v>
      </c>
      <c r="Q35" s="16">
        <v>17.380146294983557</v>
      </c>
      <c r="R35" s="16">
        <v>16.495903808457609</v>
      </c>
      <c r="S35" s="16">
        <v>14.88232257563816</v>
      </c>
      <c r="T35" s="16">
        <v>12.636293297683375</v>
      </c>
      <c r="U35" s="16">
        <v>10.829931932715535</v>
      </c>
      <c r="V35" s="16">
        <v>11.007243022360504</v>
      </c>
      <c r="W35" s="16">
        <v>10.384313486959357</v>
      </c>
      <c r="X35" s="16">
        <v>9.8329948014618047</v>
      </c>
      <c r="Y35" s="16">
        <v>9.5940161655629677</v>
      </c>
      <c r="Z35" s="16">
        <v>8.2889101522888122</v>
      </c>
      <c r="AA35" s="16">
        <v>7.4349228079408398</v>
      </c>
      <c r="AB35" s="16">
        <v>6.7073936311373306</v>
      </c>
      <c r="AC35" s="16">
        <v>6.2041566428632517</v>
      </c>
      <c r="AD35" s="16">
        <v>5.7167127614873614</v>
      </c>
      <c r="AE35" s="16">
        <v>5.2975504067378623</v>
      </c>
      <c r="AF35" s="16">
        <v>4.9394923204268792</v>
      </c>
      <c r="AG35" s="16">
        <v>4.6245683537125482</v>
      </c>
      <c r="AH35" s="16">
        <v>4.2293060981443595</v>
      </c>
      <c r="AI35" s="16">
        <v>3.9087037833954508</v>
      </c>
      <c r="AJ35" s="16">
        <v>3.6050197105592114</v>
      </c>
      <c r="AK35" s="16">
        <v>3.2570891687226067</v>
      </c>
      <c r="AL35" s="16">
        <v>2.8638563888607438</v>
      </c>
      <c r="AM35" s="16">
        <v>2.627997936521612</v>
      </c>
      <c r="AN35" s="16">
        <v>2.3932664728445543</v>
      </c>
      <c r="AO35" s="16">
        <v>2.175685348761506</v>
      </c>
      <c r="AP35" s="16">
        <v>1.9946602934492381</v>
      </c>
      <c r="AQ35" s="16">
        <v>1.8546969853356012</v>
      </c>
      <c r="AR35" s="16">
        <v>1.7421818476698803</v>
      </c>
      <c r="AS35" s="16">
        <v>1.6133925815554209</v>
      </c>
      <c r="AT35" s="16">
        <v>1.5543217531474434</v>
      </c>
      <c r="AU35" s="16">
        <v>1.5013821566778531</v>
      </c>
      <c r="AV35" s="16">
        <v>1.4572670130228653</v>
      </c>
      <c r="AW35" s="16">
        <v>1.4039739105456346</v>
      </c>
      <c r="AX35" s="16">
        <v>1.3557626974079009</v>
      </c>
      <c r="AY35" s="16">
        <v>1.2483760125377166</v>
      </c>
      <c r="AZ35" s="16">
        <v>1.1924946671492751</v>
      </c>
      <c r="BA35" s="16">
        <v>1.1290901412997343</v>
      </c>
      <c r="BB35" s="16">
        <v>1.0717770815004224</v>
      </c>
      <c r="BC35" s="15">
        <v>1</v>
      </c>
      <c r="BD35" s="20">
        <v>1</v>
      </c>
    </row>
    <row r="36" spans="1:57">
      <c r="A36" s="1">
        <f t="shared" si="0"/>
        <v>20</v>
      </c>
      <c r="B36" s="23" t="s">
        <v>45</v>
      </c>
      <c r="C36" s="23" t="s">
        <v>46</v>
      </c>
      <c r="D36" s="7" t="s">
        <v>31</v>
      </c>
      <c r="E36" s="7" t="s">
        <v>32</v>
      </c>
      <c r="F36" s="24"/>
      <c r="G36" s="23">
        <v>8.6621765912744504</v>
      </c>
      <c r="H36" s="23">
        <v>1.8308933285936701E-2</v>
      </c>
      <c r="I36" s="23">
        <v>-1.8773161088061101</v>
      </c>
      <c r="J36" s="23">
        <v>2.69072904345273</v>
      </c>
      <c r="K36" s="23">
        <v>-2.0519735118087801</v>
      </c>
      <c r="L36" s="23">
        <v>1.7137888405289901</v>
      </c>
      <c r="M36" s="23">
        <v>2.4008091159390701</v>
      </c>
      <c r="N36" s="23">
        <v>1.6788408554140399</v>
      </c>
      <c r="O36" s="23">
        <v>-0.17986667839279799</v>
      </c>
      <c r="P36" s="23">
        <v>15.3156611030779</v>
      </c>
      <c r="Q36" s="23">
        <v>-9.2191579226903908</v>
      </c>
      <c r="R36" s="23">
        <v>1.2052458470256799</v>
      </c>
      <c r="S36" s="23">
        <v>10.2038414910305</v>
      </c>
      <c r="T36" s="23">
        <v>16.049272215576501</v>
      </c>
      <c r="U36" s="23">
        <v>11.8351086111916</v>
      </c>
      <c r="V36" s="23">
        <v>18.906171862532801</v>
      </c>
      <c r="W36" s="23">
        <v>16.899820628643099</v>
      </c>
      <c r="X36" s="23">
        <v>3.0809955338608699</v>
      </c>
      <c r="Y36" s="23">
        <v>5.63864408341614</v>
      </c>
      <c r="Z36" s="23">
        <v>9.5507200352900607</v>
      </c>
      <c r="AA36" s="23">
        <v>10.8530772616735</v>
      </c>
      <c r="AB36" s="23">
        <v>11.592553749383001</v>
      </c>
      <c r="AC36" s="23">
        <v>11.838037492947301</v>
      </c>
      <c r="AD36" s="23">
        <v>10.1907199676844</v>
      </c>
      <c r="AE36" s="23">
        <v>8.3057827016988295</v>
      </c>
      <c r="AF36" s="23">
        <v>8.7117235799957893</v>
      </c>
      <c r="AG36" s="23">
        <v>5.4019520881499101</v>
      </c>
      <c r="AH36" s="23">
        <v>6.4556242923560196</v>
      </c>
      <c r="AI36" s="23">
        <v>9.7690093584674997</v>
      </c>
      <c r="AJ36" s="23">
        <v>10.6371987408303</v>
      </c>
      <c r="AK36" s="23">
        <v>12.5319618911491</v>
      </c>
      <c r="AL36" s="23">
        <v>18.897234103331801</v>
      </c>
      <c r="AM36" s="23">
        <v>25.698483595966898</v>
      </c>
      <c r="AN36" s="23">
        <v>17.016414783434801</v>
      </c>
      <c r="AO36" s="23">
        <v>11.2210708451043</v>
      </c>
      <c r="AP36" s="23">
        <v>41.988773914728903</v>
      </c>
      <c r="AQ36" s="23">
        <v>11.4352163305701</v>
      </c>
      <c r="AR36" s="23">
        <v>6.9314026680671104</v>
      </c>
      <c r="AS36" s="23">
        <v>4.1939390497758096</v>
      </c>
      <c r="AT36" s="23">
        <v>6.07984848712029</v>
      </c>
      <c r="AU36" s="23">
        <v>1.57312029806762</v>
      </c>
      <c r="AV36" s="23">
        <v>0.933205557801145</v>
      </c>
      <c r="AW36" s="23">
        <v>6.1973132390808399</v>
      </c>
      <c r="AX36" s="23">
        <v>7.1268415526848798</v>
      </c>
      <c r="AY36" s="23">
        <v>4.8996497225358304</v>
      </c>
      <c r="AZ36" s="23">
        <v>7.7898967337239604</v>
      </c>
      <c r="BA36" s="23">
        <v>5.0831214767832096</v>
      </c>
      <c r="BB36" s="23">
        <v>13.088069581099999</v>
      </c>
    </row>
    <row r="37" spans="1:57">
      <c r="A37" s="1">
        <f t="shared" si="0"/>
        <v>21</v>
      </c>
      <c r="B37" s="23" t="s">
        <v>45</v>
      </c>
      <c r="C37" s="23" t="s">
        <v>46</v>
      </c>
      <c r="F37" s="24"/>
      <c r="G37" s="23">
        <v>100</v>
      </c>
      <c r="H37" s="7">
        <v>108.66217659127445</v>
      </c>
      <c r="I37" s="7">
        <v>108.68207147669359</v>
      </c>
      <c r="J37" s="7">
        <v>106.64176544147745</v>
      </c>
      <c r="K37" s="7">
        <v>109.51120639666202</v>
      </c>
      <c r="L37" s="7">
        <v>107.26406544894027</v>
      </c>
      <c r="M37" s="7">
        <v>109.10234503250193</v>
      </c>
      <c r="N37" s="7">
        <v>111.72168407774554</v>
      </c>
      <c r="O37" s="7">
        <v>113.59731335439932</v>
      </c>
      <c r="P37" s="7">
        <v>113.39298964012531</v>
      </c>
      <c r="Q37" s="7">
        <v>130.75987564805513</v>
      </c>
      <c r="R37" s="7">
        <v>118.70491621254735</v>
      </c>
      <c r="S37" s="7">
        <v>120.13560228541439</v>
      </c>
      <c r="T37" s="7">
        <v>132.39404871691289</v>
      </c>
      <c r="U37" s="7">
        <v>153.6423299927132</v>
      </c>
      <c r="V37" s="7">
        <v>171.82606662011619</v>
      </c>
      <c r="W37" s="7">
        <v>204.31179807994548</v>
      </c>
      <c r="X37" s="7">
        <v>238.84012547861175</v>
      </c>
      <c r="Y37" s="7">
        <v>246.19877907767548</v>
      </c>
      <c r="Z37" s="7">
        <v>260.08105196758163</v>
      </c>
      <c r="AA37" s="7">
        <v>284.9206651058426</v>
      </c>
      <c r="AB37" s="7">
        <v>315.84332502425372</v>
      </c>
      <c r="AC37" s="7">
        <v>352.45763224152876</v>
      </c>
      <c r="AD37" s="7">
        <v>394.18169889303522</v>
      </c>
      <c r="AE37" s="7">
        <v>434.3516519910853</v>
      </c>
      <c r="AF37" s="7">
        <v>470.427956366704</v>
      </c>
      <c r="AG37" s="7">
        <v>511.41033956839448</v>
      </c>
      <c r="AH37" s="7">
        <v>539.03648108572395</v>
      </c>
      <c r="AI37" s="7">
        <v>573.83465110335499</v>
      </c>
      <c r="AJ37" s="7">
        <v>629.89261187177101</v>
      </c>
      <c r="AK37" s="7">
        <v>696.8955408503781</v>
      </c>
      <c r="AL37" s="7">
        <v>784.23022445086497</v>
      </c>
      <c r="AM37" s="7">
        <v>932.42804587442924</v>
      </c>
      <c r="AN37" s="7">
        <v>1172.0479142876641</v>
      </c>
      <c r="AO37" s="7">
        <v>1371.4884488434495</v>
      </c>
      <c r="AP37" s="7">
        <v>1525.3841393205951</v>
      </c>
      <c r="AQ37" s="7">
        <v>2165.8742369110532</v>
      </c>
      <c r="AR37" s="7">
        <v>2413.5466413499166</v>
      </c>
      <c r="AS37" s="7">
        <v>2580.8392776434889</v>
      </c>
      <c r="AT37" s="7">
        <v>2689.0781039205312</v>
      </c>
      <c r="AU37" s="7">
        <v>2852.5699783392265</v>
      </c>
      <c r="AV37" s="7">
        <v>2897.4443356850638</v>
      </c>
      <c r="AW37" s="7">
        <v>2924.4834472598714</v>
      </c>
      <c r="AX37" s="7">
        <v>3105.722847111635</v>
      </c>
      <c r="AY37" s="7">
        <v>3327.0627934908148</v>
      </c>
      <c r="AZ37" s="7">
        <v>3490.0772164206801</v>
      </c>
      <c r="BA37" s="7">
        <v>3761.9506275070789</v>
      </c>
      <c r="BB37" s="7">
        <v>3953.1751477998719</v>
      </c>
    </row>
    <row r="38" spans="1:57">
      <c r="A38" s="1">
        <f t="shared" si="0"/>
        <v>22</v>
      </c>
      <c r="B38" s="15" t="s">
        <v>47</v>
      </c>
      <c r="C38" s="23"/>
      <c r="F38" s="24"/>
      <c r="G38" s="16">
        <v>39.531751477998718</v>
      </c>
      <c r="H38" s="16">
        <v>36.38041563136985</v>
      </c>
      <c r="I38" s="16">
        <v>36.37375598465303</v>
      </c>
      <c r="J38" s="16">
        <v>37.069670887709407</v>
      </c>
      <c r="K38" s="16">
        <v>36.09836178300349</v>
      </c>
      <c r="L38" s="16">
        <v>36.854608589133314</v>
      </c>
      <c r="M38" s="16">
        <v>36.23364050169782</v>
      </c>
      <c r="N38" s="16">
        <v>35.384134963888599</v>
      </c>
      <c r="O38" s="16">
        <v>34.799900024631839</v>
      </c>
      <c r="P38" s="16">
        <v>34.86260623647054</v>
      </c>
      <c r="Q38" s="16">
        <v>30.232325690183309</v>
      </c>
      <c r="R38" s="16">
        <v>33.302539388693098</v>
      </c>
      <c r="S38" s="16">
        <v>32.905941890631574</v>
      </c>
      <c r="T38" s="16">
        <v>29.85916048426478</v>
      </c>
      <c r="U38" s="16">
        <v>25.729726618877489</v>
      </c>
      <c r="V38" s="16">
        <v>23.006841892853188</v>
      </c>
      <c r="W38" s="16">
        <v>19.348736514241963</v>
      </c>
      <c r="X38" s="16">
        <v>16.551553638142266</v>
      </c>
      <c r="Y38" s="16">
        <v>16.056843021762706</v>
      </c>
      <c r="Z38" s="16">
        <v>15.199781444642204</v>
      </c>
      <c r="AA38" s="16">
        <v>13.874652252167609</v>
      </c>
      <c r="AB38" s="16">
        <v>12.516253580778718</v>
      </c>
      <c r="AC38" s="16">
        <v>11.216029349850702</v>
      </c>
      <c r="AD38" s="16">
        <v>10.028814526147247</v>
      </c>
      <c r="AE38" s="16">
        <v>9.1013240761911671</v>
      </c>
      <c r="AF38" s="16">
        <v>8.4033593120863053</v>
      </c>
      <c r="AG38" s="16">
        <v>7.7299476407460981</v>
      </c>
      <c r="AH38" s="16">
        <v>7.3337803405020212</v>
      </c>
      <c r="AI38" s="16">
        <v>6.8890492064200117</v>
      </c>
      <c r="AJ38" s="16">
        <v>6.275950968932194</v>
      </c>
      <c r="AK38" s="16">
        <v>5.6725504987104083</v>
      </c>
      <c r="AL38" s="16">
        <v>5.0408349800187446</v>
      </c>
      <c r="AM38" s="16">
        <v>4.2396570601783985</v>
      </c>
      <c r="AN38" s="16">
        <v>3.3728784460168546</v>
      </c>
      <c r="AO38" s="16">
        <v>2.8823976980145258</v>
      </c>
      <c r="AP38" s="16">
        <v>2.5915931901328233</v>
      </c>
      <c r="AQ38" s="16">
        <v>1.8252099223627352</v>
      </c>
      <c r="AR38" s="16">
        <v>1.637911229918817</v>
      </c>
      <c r="AS38" s="16">
        <v>1.5317401521451715</v>
      </c>
      <c r="AT38" s="16">
        <v>1.4700856557629751</v>
      </c>
      <c r="AU38" s="16">
        <v>1.3858293320823003</v>
      </c>
      <c r="AV38" s="16">
        <v>1.3643662102882794</v>
      </c>
      <c r="AW38" s="16">
        <v>1.351751589328996</v>
      </c>
      <c r="AX38" s="16">
        <v>1.2728679738684279</v>
      </c>
      <c r="AY38" s="16">
        <v>1.1881877178675455</v>
      </c>
      <c r="AZ38" s="16">
        <v>1.1326898812439832</v>
      </c>
      <c r="BA38" s="16">
        <v>1.050831214767832</v>
      </c>
      <c r="BB38" s="16">
        <v>1</v>
      </c>
    </row>
    <row r="39" spans="1:57">
      <c r="A39" s="1">
        <f t="shared" si="0"/>
        <v>23</v>
      </c>
      <c r="B39" s="7" t="s">
        <v>14</v>
      </c>
      <c r="C39" s="7" t="s">
        <v>48</v>
      </c>
      <c r="D39" s="7" t="s">
        <v>31</v>
      </c>
      <c r="E39" s="7" t="s">
        <v>32</v>
      </c>
      <c r="F39" s="14"/>
      <c r="G39" s="14"/>
      <c r="H39" s="14"/>
      <c r="I39" s="14"/>
      <c r="J39" s="14"/>
      <c r="K39" s="14"/>
      <c r="L39" s="14"/>
      <c r="M39" s="14"/>
      <c r="N39" s="14"/>
      <c r="O39" s="14"/>
      <c r="P39" s="14"/>
      <c r="Q39" s="14"/>
      <c r="R39" s="14"/>
      <c r="S39" s="14"/>
      <c r="T39" s="14"/>
      <c r="U39" s="14"/>
      <c r="V39" s="14"/>
      <c r="W39" s="14"/>
      <c r="X39" s="14"/>
      <c r="Y39" s="14"/>
      <c r="Z39" s="14"/>
      <c r="AA39" s="52">
        <v>4.0805931696167335</v>
      </c>
      <c r="AB39" s="52">
        <v>17.459684308708788</v>
      </c>
      <c r="AC39" s="52">
        <v>13.03277743728539</v>
      </c>
      <c r="AD39" s="52">
        <v>17.675647434057254</v>
      </c>
      <c r="AE39" s="52">
        <v>33.149778643596854</v>
      </c>
      <c r="AF39" s="52">
        <v>12.709758236893805</v>
      </c>
      <c r="AG39" s="52">
        <v>181.44999702345035</v>
      </c>
      <c r="AH39" s="52">
        <v>48.325490362116199</v>
      </c>
      <c r="AI39" s="52">
        <v>47.375591504245051</v>
      </c>
      <c r="AJ39" s="52">
        <v>34.055037846795557</v>
      </c>
      <c r="AK39" s="52">
        <v>61.059777816283002</v>
      </c>
      <c r="AL39" s="52">
        <v>35.038995500044336</v>
      </c>
      <c r="AM39" s="52">
        <v>45.915474110855513</v>
      </c>
      <c r="AN39" s="52">
        <v>55.716977698777299</v>
      </c>
      <c r="AO39" s="52">
        <v>51.167365196528579</v>
      </c>
      <c r="AP39" s="52">
        <v>64.853683754858622</v>
      </c>
      <c r="AQ39" s="52">
        <v>8.9736250156154114</v>
      </c>
      <c r="AR39" s="52">
        <v>5.3933945920290398</v>
      </c>
      <c r="AS39" s="52">
        <v>4.379615942042264</v>
      </c>
      <c r="AT39" s="52">
        <v>12.029144968531043</v>
      </c>
      <c r="AU39" s="52">
        <v>14.880365299216677</v>
      </c>
      <c r="AV39" s="52">
        <v>8.3565361625824721</v>
      </c>
      <c r="AW39" s="52">
        <v>5.2160402979984326</v>
      </c>
      <c r="AX39" s="52">
        <v>7.4729417575853461</v>
      </c>
      <c r="AY39" s="52">
        <v>8.7811570332206657</v>
      </c>
      <c r="AZ39" s="52">
        <v>9.3000000033772778</v>
      </c>
      <c r="BA39" s="52">
        <v>7.5084500113969739</v>
      </c>
      <c r="BB39" s="52">
        <v>7.7212521504999998</v>
      </c>
      <c r="BC39" s="55">
        <v>3.2541000000000002</v>
      </c>
      <c r="BD39" s="53">
        <v>11.66</v>
      </c>
      <c r="BE39" s="52"/>
    </row>
    <row r="40" spans="1:57">
      <c r="A40" s="1">
        <f t="shared" si="0"/>
        <v>24</v>
      </c>
      <c r="B40" s="7" t="s">
        <v>14</v>
      </c>
      <c r="C40" s="7" t="s">
        <v>48</v>
      </c>
      <c r="F40" s="14"/>
      <c r="G40" s="14"/>
      <c r="H40" s="14"/>
      <c r="I40" s="14"/>
      <c r="J40" s="14"/>
      <c r="K40" s="14"/>
      <c r="L40" s="14"/>
      <c r="M40" s="14"/>
      <c r="N40" s="14"/>
      <c r="O40" s="14"/>
      <c r="P40" s="14"/>
      <c r="Q40" s="14"/>
      <c r="R40" s="14"/>
      <c r="S40" s="14"/>
      <c r="T40" s="14"/>
      <c r="U40" s="14"/>
      <c r="V40" s="14"/>
      <c r="W40" s="14"/>
      <c r="X40" s="14"/>
      <c r="Y40" s="14"/>
      <c r="Z40" s="14"/>
      <c r="AA40" s="52">
        <v>100</v>
      </c>
      <c r="AB40" s="52">
        <f t="shared" ref="AB40:BE40" si="1">+AA40*(1+AA39/100)</f>
        <v>104.08059316961673</v>
      </c>
      <c r="AC40" s="52">
        <f>+AB40*(1+AB39/100)</f>
        <v>122.25273616366334</v>
      </c>
      <c r="AD40" s="52">
        <f t="shared" si="1"/>
        <v>138.1856631788653</v>
      </c>
      <c r="AE40" s="52">
        <f t="shared" si="1"/>
        <v>162.6108738067754</v>
      </c>
      <c r="AF40" s="52">
        <f t="shared" si="1"/>
        <v>216.51601852414007</v>
      </c>
      <c r="AG40" s="52">
        <f t="shared" si="1"/>
        <v>244.03468102270645</v>
      </c>
      <c r="AH40" s="52">
        <f t="shared" si="1"/>
        <v>686.83560247459388</v>
      </c>
      <c r="AI40" s="52">
        <f t="shared" si="1"/>
        <v>1018.7522753520365</v>
      </c>
      <c r="AJ40" s="52">
        <f t="shared" si="1"/>
        <v>1501.3921917630189</v>
      </c>
      <c r="AK40" s="52">
        <f t="shared" si="1"/>
        <v>2012.6918708967482</v>
      </c>
      <c r="AL40" s="52">
        <f t="shared" si="1"/>
        <v>3241.6370553926922</v>
      </c>
      <c r="AM40" s="52">
        <f t="shared" si="1"/>
        <v>4377.4741173595075</v>
      </c>
      <c r="AN40" s="52">
        <f t="shared" si="1"/>
        <v>6387.4121124251133</v>
      </c>
      <c r="AO40" s="52">
        <f t="shared" si="1"/>
        <v>9946.2850946340131</v>
      </c>
      <c r="AP40" s="52">
        <f t="shared" si="1"/>
        <v>15035.537112493286</v>
      </c>
      <c r="AQ40" s="52">
        <f t="shared" si="1"/>
        <v>24786.636802274086</v>
      </c>
      <c r="AR40" s="52">
        <f t="shared" si="1"/>
        <v>27010.896642892687</v>
      </c>
      <c r="AS40" s="52">
        <f t="shared" si="1"/>
        <v>28467.700881689012</v>
      </c>
      <c r="AT40" s="52">
        <f t="shared" si="1"/>
        <v>29714.476847836369</v>
      </c>
      <c r="AU40" s="52">
        <f t="shared" si="1"/>
        <v>33288.874344503201</v>
      </c>
      <c r="AV40" s="52">
        <f t="shared" si="1"/>
        <v>38242.380450962497</v>
      </c>
      <c r="AW40" s="52">
        <f t="shared" si="1"/>
        <v>41438.118802779551</v>
      </c>
      <c r="AX40" s="52">
        <f t="shared" si="1"/>
        <v>43599.547778264998</v>
      </c>
      <c r="AY40" s="52">
        <f t="shared" si="1"/>
        <v>46857.716590305339</v>
      </c>
      <c r="AZ40" s="52">
        <f t="shared" si="1"/>
        <v>50972.36626628154</v>
      </c>
      <c r="BA40" s="52">
        <f t="shared" si="1"/>
        <v>55712.796330767203</v>
      </c>
      <c r="BB40" s="52">
        <f t="shared" si="1"/>
        <v>59895.963793214265</v>
      </c>
      <c r="BC40" s="52">
        <f t="shared" si="1"/>
        <v>64520.682185660517</v>
      </c>
      <c r="BD40" s="52">
        <f t="shared" si="1"/>
        <v>66620.249704664093</v>
      </c>
      <c r="BE40" s="52">
        <f t="shared" si="1"/>
        <v>74388.170820227926</v>
      </c>
    </row>
    <row r="41" spans="1:57">
      <c r="A41" s="1">
        <f t="shared" si="0"/>
        <v>25</v>
      </c>
      <c r="B41" s="15" t="s">
        <v>49</v>
      </c>
      <c r="C41" s="15"/>
      <c r="D41" s="15"/>
      <c r="E41" s="15"/>
      <c r="F41" s="25"/>
      <c r="G41" s="25"/>
      <c r="H41" s="25"/>
      <c r="I41" s="25"/>
      <c r="J41" s="25"/>
      <c r="K41" s="25"/>
      <c r="L41" s="25"/>
      <c r="M41" s="25"/>
      <c r="N41" s="25"/>
      <c r="O41" s="25"/>
      <c r="P41" s="25"/>
      <c r="Q41" s="25"/>
      <c r="R41" s="25"/>
      <c r="S41" s="25"/>
      <c r="T41" s="25"/>
      <c r="U41" s="25"/>
      <c r="V41" s="25"/>
      <c r="W41" s="25"/>
      <c r="X41" s="25"/>
      <c r="Y41" s="25"/>
      <c r="Z41" s="25"/>
      <c r="AA41" s="54">
        <f t="shared" ref="AA41:BD41" si="2">+$BC40/AA40</f>
        <v>645.20682185660519</v>
      </c>
      <c r="AB41" s="54">
        <f t="shared" si="2"/>
        <v>619.91078471769731</v>
      </c>
      <c r="AC41" s="54">
        <f t="shared" si="2"/>
        <v>527.76472912053907</v>
      </c>
      <c r="AD41" s="54">
        <f t="shared" si="2"/>
        <v>466.91299735013746</v>
      </c>
      <c r="AE41" s="54">
        <f t="shared" si="2"/>
        <v>396.77962903223863</v>
      </c>
      <c r="AF41" s="54">
        <f t="shared" si="2"/>
        <v>297.99495956677634</v>
      </c>
      <c r="AG41" s="54">
        <f t="shared" si="2"/>
        <v>264.39144598327448</v>
      </c>
      <c r="AH41" s="54">
        <f t="shared" si="2"/>
        <v>93.93904735456276</v>
      </c>
      <c r="AI41" s="54">
        <f t="shared" si="2"/>
        <v>63.333043514788692</v>
      </c>
      <c r="AJ41" s="54">
        <f t="shared" si="2"/>
        <v>42.973902848060447</v>
      </c>
      <c r="AK41" s="54">
        <f t="shared" si="2"/>
        <v>32.056910011224687</v>
      </c>
      <c r="AL41" s="54">
        <f t="shared" si="2"/>
        <v>19.903734157507177</v>
      </c>
      <c r="AM41" s="54">
        <f t="shared" si="2"/>
        <v>14.739249269297655</v>
      </c>
      <c r="AN41" s="54">
        <f t="shared" si="2"/>
        <v>10.101224259532536</v>
      </c>
      <c r="AO41" s="54">
        <f t="shared" si="2"/>
        <v>6.4869126082530251</v>
      </c>
      <c r="AP41" s="54">
        <f t="shared" si="2"/>
        <v>4.2912123260331798</v>
      </c>
      <c r="AQ41" s="54">
        <f t="shared" si="2"/>
        <v>2.603043030821389</v>
      </c>
      <c r="AR41" s="54">
        <f t="shared" si="2"/>
        <v>2.3886908694176094</v>
      </c>
      <c r="AS41" s="54">
        <f t="shared" si="2"/>
        <v>2.2664521611283859</v>
      </c>
      <c r="AT41" s="54">
        <f t="shared" si="2"/>
        <v>2.1713551450379489</v>
      </c>
      <c r="AU41" s="54">
        <f t="shared" si="2"/>
        <v>1.9382055853839479</v>
      </c>
      <c r="AV41" s="54">
        <f t="shared" si="2"/>
        <v>1.6871513076544542</v>
      </c>
      <c r="AW41" s="54">
        <f t="shared" si="2"/>
        <v>1.5570369517192622</v>
      </c>
      <c r="AX41" s="54">
        <f t="shared" si="2"/>
        <v>1.4798475092859795</v>
      </c>
      <c r="AY41" s="54">
        <f t="shared" si="2"/>
        <v>1.3769489185695738</v>
      </c>
      <c r="AZ41" s="54">
        <f t="shared" si="2"/>
        <v>1.265797272361304</v>
      </c>
      <c r="BA41" s="54">
        <f t="shared" si="2"/>
        <v>1.1580944851987116</v>
      </c>
      <c r="BB41" s="54">
        <f t="shared" si="2"/>
        <v>1.0772125215049999</v>
      </c>
      <c r="BC41" s="54">
        <f t="shared" si="2"/>
        <v>1</v>
      </c>
      <c r="BD41" s="54">
        <f t="shared" si="2"/>
        <v>0.96848454443939758</v>
      </c>
      <c r="BE41" s="54">
        <f>+$BC40/BE40</f>
        <v>0.86735137420687591</v>
      </c>
    </row>
    <row r="42" spans="1:57">
      <c r="A42" s="1">
        <f t="shared" si="0"/>
        <v>26</v>
      </c>
      <c r="B42" s="23" t="s">
        <v>50</v>
      </c>
      <c r="C42" s="23" t="s">
        <v>51</v>
      </c>
      <c r="D42" s="7" t="s">
        <v>31</v>
      </c>
      <c r="E42" s="7" t="s">
        <v>32</v>
      </c>
      <c r="F42" s="24"/>
      <c r="G42" s="23">
        <v>1.26072429568413</v>
      </c>
      <c r="H42" s="23">
        <v>0.59335229003249901</v>
      </c>
      <c r="I42" s="23">
        <v>3.3267657491973202</v>
      </c>
      <c r="J42" s="23">
        <v>1.6974715220935701</v>
      </c>
      <c r="K42" s="23">
        <v>0.48439760360985001</v>
      </c>
      <c r="L42" s="23">
        <v>4.3883633932748003</v>
      </c>
      <c r="M42" s="23">
        <v>4.0763951960100702</v>
      </c>
      <c r="N42" s="23">
        <v>3.8567660275655</v>
      </c>
      <c r="O42" s="23">
        <v>7.6322232156910799</v>
      </c>
      <c r="P42" s="23">
        <v>4.2828482878329304</v>
      </c>
      <c r="Q42" s="23">
        <v>5.9802641165753299</v>
      </c>
      <c r="R42" s="23">
        <v>11.0166438708778</v>
      </c>
      <c r="S42" s="23">
        <v>18.328503911995199</v>
      </c>
      <c r="T42" s="23">
        <v>15.9009046498084</v>
      </c>
      <c r="U42" s="23">
        <v>10.670577669781</v>
      </c>
      <c r="V42" s="23">
        <v>10.416918875179499</v>
      </c>
      <c r="W42" s="23">
        <v>11.168427036832799</v>
      </c>
      <c r="X42" s="23">
        <v>11.6796683966174</v>
      </c>
      <c r="Y42" s="23">
        <v>15.1307615644261</v>
      </c>
      <c r="Z42" s="23">
        <v>24.914555896263799</v>
      </c>
      <c r="AA42" s="23">
        <v>9.9271717154059296</v>
      </c>
      <c r="AB42" s="23">
        <v>13.9363936331519</v>
      </c>
      <c r="AC42" s="23">
        <v>16.568831215311601</v>
      </c>
      <c r="AD42" s="23">
        <v>11.5197435827034</v>
      </c>
      <c r="AE42" s="23">
        <v>16.800682296235401</v>
      </c>
      <c r="AF42" s="23">
        <v>17.061589697391199</v>
      </c>
      <c r="AG42" s="23">
        <v>14.4975155046826</v>
      </c>
      <c r="AH42" s="23">
        <v>15.183209697434799</v>
      </c>
      <c r="AI42" s="23">
        <v>17.258810399398801</v>
      </c>
      <c r="AJ42" s="23">
        <v>15.5215840225384</v>
      </c>
      <c r="AK42" s="23">
        <v>15.726800285955701</v>
      </c>
      <c r="AL42" s="23">
        <v>14.5712521924964</v>
      </c>
      <c r="AM42" s="23">
        <v>13.087631100425099</v>
      </c>
      <c r="AN42" s="23">
        <v>9.5939838930261807</v>
      </c>
      <c r="AO42" s="23">
        <v>10.2504171772338</v>
      </c>
      <c r="AP42" s="23">
        <v>8.0895917390223708</v>
      </c>
      <c r="AQ42" s="23">
        <v>8.1064199059793793</v>
      </c>
      <c r="AR42" s="23">
        <v>7.7104339439870602</v>
      </c>
      <c r="AS42" s="23">
        <v>7.0732325873385804</v>
      </c>
      <c r="AT42" s="23">
        <v>8.8095773318823891</v>
      </c>
      <c r="AU42" s="23">
        <v>7.6668858410468097</v>
      </c>
      <c r="AV42" s="23">
        <v>10.523571542688099</v>
      </c>
      <c r="AW42" s="23">
        <v>4.6078269956508402</v>
      </c>
      <c r="AX42" s="23">
        <v>5.5484501142044804</v>
      </c>
      <c r="AY42" s="23">
        <v>5.4160755395769504</v>
      </c>
      <c r="AZ42" s="23">
        <v>7.3229340067331199</v>
      </c>
      <c r="BA42" s="23">
        <v>8.9904561141218799</v>
      </c>
      <c r="BB42" s="23">
        <v>10.846571131599999</v>
      </c>
    </row>
    <row r="43" spans="1:57">
      <c r="A43" s="1">
        <f t="shared" si="0"/>
        <v>27</v>
      </c>
      <c r="B43" s="23" t="s">
        <v>50</v>
      </c>
      <c r="C43" s="23" t="s">
        <v>51</v>
      </c>
      <c r="F43" s="24"/>
      <c r="G43" s="23">
        <v>100</v>
      </c>
      <c r="H43" s="7">
        <v>101.26072429568413</v>
      </c>
      <c r="I43" s="7">
        <v>101.86155712219606</v>
      </c>
      <c r="J43" s="7">
        <v>105.25025251613634</v>
      </c>
      <c r="K43" s="7">
        <v>107.03684557952933</v>
      </c>
      <c r="L43" s="7">
        <v>107.55532949449615</v>
      </c>
      <c r="M43" s="7">
        <v>112.27524820154871</v>
      </c>
      <c r="N43" s="7">
        <v>116.85203102554502</v>
      </c>
      <c r="O43" s="7">
        <v>121.35874046065854</v>
      </c>
      <c r="P43" s="7">
        <v>130.6211104243672</v>
      </c>
      <c r="Q43" s="7">
        <v>136.21541441572558</v>
      </c>
      <c r="R43" s="7">
        <v>144.36145596527359</v>
      </c>
      <c r="S43" s="7">
        <v>160.26524345578184</v>
      </c>
      <c r="T43" s="7">
        <v>189.63946487214344</v>
      </c>
      <c r="U43" s="7">
        <v>219.79385535986987</v>
      </c>
      <c r="V43" s="7">
        <v>243.24712940945088</v>
      </c>
      <c r="W43" s="7">
        <v>268.58598554623626</v>
      </c>
      <c r="X43" s="7">
        <v>298.58281537312598</v>
      </c>
      <c r="Y43" s="7">
        <v>333.45629809799146</v>
      </c>
      <c r="Z43" s="7">
        <v>383.91077548476045</v>
      </c>
      <c r="AA43" s="7">
        <v>479.56044023469087</v>
      </c>
      <c r="AB43" s="7">
        <v>527.16722861594531</v>
      </c>
      <c r="AC43" s="7">
        <v>600.63532870084111</v>
      </c>
      <c r="AD43" s="7">
        <v>700.15358253281556</v>
      </c>
      <c r="AE43" s="7">
        <v>780.80947992570759</v>
      </c>
      <c r="AF43" s="7">
        <v>911.99079998691354</v>
      </c>
      <c r="AG43" s="7">
        <v>1067.5909283586363</v>
      </c>
      <c r="AH43" s="7">
        <v>1222.3650887240146</v>
      </c>
      <c r="AI43" s="7">
        <v>1407.9593434132169</v>
      </c>
      <c r="AJ43" s="7">
        <v>1650.9563769935244</v>
      </c>
      <c r="AK43" s="7">
        <v>1907.21095822403</v>
      </c>
      <c r="AL43" s="7">
        <v>2207.1542166557851</v>
      </c>
      <c r="AM43" s="7">
        <v>2528.7642238420181</v>
      </c>
      <c r="AN43" s="7">
        <v>2859.7195568579896</v>
      </c>
      <c r="AO43" s="7">
        <v>3134.0805905286643</v>
      </c>
      <c r="AP43" s="7">
        <v>3455.3369257285653</v>
      </c>
      <c r="AQ43" s="7">
        <v>3734.8595762276932</v>
      </c>
      <c r="AR43" s="7">
        <v>4037.6229763753918</v>
      </c>
      <c r="AS43" s="7">
        <v>4348.9412288760614</v>
      </c>
      <c r="AT43" s="7">
        <v>4656.5519570811257</v>
      </c>
      <c r="AU43" s="7">
        <v>5066.7745027394703</v>
      </c>
      <c r="AV43" s="7">
        <v>5455.2383196877718</v>
      </c>
      <c r="AW43" s="7">
        <v>6029.3242270842511</v>
      </c>
      <c r="AX43" s="7">
        <v>6307.1450564751549</v>
      </c>
      <c r="AY43" s="7">
        <v>6657.0938535641935</v>
      </c>
      <c r="AZ43" s="7">
        <v>7017.6470854137642</v>
      </c>
      <c r="BA43" s="7">
        <v>7531.5447503040441</v>
      </c>
      <c r="BB43" s="7">
        <v>8208.6649757955802</v>
      </c>
    </row>
    <row r="44" spans="1:57">
      <c r="A44" s="1">
        <f t="shared" si="0"/>
        <v>28</v>
      </c>
      <c r="B44" s="15" t="s">
        <v>52</v>
      </c>
      <c r="C44" s="23"/>
      <c r="F44" s="24"/>
      <c r="G44" s="16">
        <v>82.086649757955797</v>
      </c>
      <c r="H44" s="16">
        <v>81.064648044843636</v>
      </c>
      <c r="I44" s="16">
        <v>80.586486283026574</v>
      </c>
      <c r="J44" s="16">
        <v>77.991879159977088</v>
      </c>
      <c r="K44" s="16">
        <v>76.690086776674192</v>
      </c>
      <c r="L44" s="16">
        <v>76.320392623739167</v>
      </c>
      <c r="M44" s="16">
        <v>73.111973540775054</v>
      </c>
      <c r="N44" s="16">
        <v>70.248372268352654</v>
      </c>
      <c r="O44" s="16">
        <v>67.639668512023022</v>
      </c>
      <c r="P44" s="16">
        <v>62.843325624219041</v>
      </c>
      <c r="Q44" s="16">
        <v>60.262379342347906</v>
      </c>
      <c r="R44" s="16">
        <v>56.861888243702595</v>
      </c>
      <c r="S44" s="16">
        <v>51.219246286924346</v>
      </c>
      <c r="T44" s="16">
        <v>43.28563667551969</v>
      </c>
      <c r="U44" s="16">
        <v>37.347108554765924</v>
      </c>
      <c r="V44" s="16">
        <v>33.746194644616629</v>
      </c>
      <c r="W44" s="16">
        <v>30.56252156679442</v>
      </c>
      <c r="X44" s="16">
        <v>27.492087799954486</v>
      </c>
      <c r="Y44" s="16">
        <v>24.616913888318081</v>
      </c>
      <c r="Z44" s="16">
        <v>21.381699863544018</v>
      </c>
      <c r="AA44" s="16">
        <v>17.117060305846667</v>
      </c>
      <c r="AB44" s="16">
        <v>15.571273270053364</v>
      </c>
      <c r="AC44" s="16">
        <v>13.666636948497041</v>
      </c>
      <c r="AD44" s="16">
        <v>11.724091942942886</v>
      </c>
      <c r="AE44" s="16">
        <v>10.513019099840614</v>
      </c>
      <c r="AF44" s="16">
        <v>9.0008199380008751</v>
      </c>
      <c r="AG44" s="16">
        <v>7.6889609659909359</v>
      </c>
      <c r="AH44" s="16">
        <v>6.7153954669666867</v>
      </c>
      <c r="AI44" s="16">
        <v>5.8301860875441838</v>
      </c>
      <c r="AJ44" s="16">
        <v>4.9720665489320659</v>
      </c>
      <c r="AK44" s="16">
        <v>4.3040152115313886</v>
      </c>
      <c r="AL44" s="16">
        <v>3.7191170937901687</v>
      </c>
      <c r="AM44" s="16">
        <v>3.2461171739150672</v>
      </c>
      <c r="AN44" s="16">
        <v>2.8704440462037981</v>
      </c>
      <c r="AO44" s="16">
        <v>2.6191620600320693</v>
      </c>
      <c r="AP44" s="16">
        <v>2.3756482080440722</v>
      </c>
      <c r="AQ44" s="16">
        <v>2.1978510324842113</v>
      </c>
      <c r="AR44" s="16">
        <v>2.0330439527973381</v>
      </c>
      <c r="AS44" s="16">
        <v>1.8875088311821184</v>
      </c>
      <c r="AT44" s="16">
        <v>1.7628204412736825</v>
      </c>
      <c r="AU44" s="16">
        <v>1.6200967639979582</v>
      </c>
      <c r="AV44" s="16">
        <v>1.5047307733872568</v>
      </c>
      <c r="AW44" s="16">
        <v>1.3614568841598433</v>
      </c>
      <c r="AX44" s="16">
        <v>1.3014866317951974</v>
      </c>
      <c r="AY44" s="16">
        <v>1.233070339154176</v>
      </c>
      <c r="AZ44" s="16">
        <v>1.1697175528899646</v>
      </c>
      <c r="BA44" s="16">
        <v>1.0899045611412188</v>
      </c>
      <c r="BB44" s="16">
        <v>1</v>
      </c>
    </row>
    <row r="45" spans="1:57">
      <c r="A45" s="1">
        <f t="shared" si="0"/>
        <v>29</v>
      </c>
      <c r="B45" s="23" t="s">
        <v>53</v>
      </c>
      <c r="C45" s="23" t="s">
        <v>54</v>
      </c>
      <c r="D45" s="7" t="s">
        <v>31</v>
      </c>
      <c r="E45" s="7" t="s">
        <v>32</v>
      </c>
      <c r="F45" s="24"/>
      <c r="G45" s="24"/>
      <c r="H45" s="24"/>
      <c r="I45" s="24"/>
      <c r="J45" s="24"/>
      <c r="K45" s="24"/>
      <c r="L45" s="24"/>
      <c r="M45" s="24"/>
      <c r="N45" s="24"/>
      <c r="O45" s="24"/>
      <c r="P45" s="24"/>
      <c r="Q45" s="24"/>
      <c r="R45" s="24"/>
      <c r="S45" s="24"/>
      <c r="T45" s="24"/>
      <c r="U45" s="24"/>
      <c r="V45" s="24"/>
      <c r="W45" s="24"/>
      <c r="X45" s="24"/>
      <c r="Y45" s="24"/>
      <c r="Z45" s="24"/>
      <c r="AA45" s="24"/>
      <c r="AB45" s="24"/>
      <c r="AC45" s="23">
        <v>45.944492610854098</v>
      </c>
      <c r="AD45" s="23">
        <v>25.276810226863098</v>
      </c>
      <c r="AE45" s="23">
        <v>120.33594570181501</v>
      </c>
      <c r="AF45" s="23">
        <v>137.280875159803</v>
      </c>
      <c r="AG45" s="23">
        <v>180.98801172521999</v>
      </c>
      <c r="AH45" s="23">
        <v>189.975114411422</v>
      </c>
      <c r="AI45" s="23">
        <v>115.44673104547</v>
      </c>
      <c r="AJ45" s="23">
        <v>44.380089673681802</v>
      </c>
      <c r="AK45" s="23">
        <v>26.019336700183899</v>
      </c>
      <c r="AL45" s="23">
        <v>45.068029094752603</v>
      </c>
      <c r="AM45" s="23">
        <v>30.136871446499299</v>
      </c>
      <c r="AN45" s="23">
        <v>6.8484975506493404</v>
      </c>
      <c r="AO45" s="23">
        <v>9.3764376389258803</v>
      </c>
      <c r="AP45" s="23">
        <v>4.5724812797224104</v>
      </c>
      <c r="AQ45" s="23">
        <v>3.0952685200491001</v>
      </c>
      <c r="AR45" s="23">
        <v>8.7857068528020204</v>
      </c>
      <c r="AS45" s="23">
        <v>-0.113130549923284</v>
      </c>
      <c r="AT45" s="23">
        <v>8.4915277076320592</v>
      </c>
      <c r="AU45" s="23">
        <v>4.7722310127304297</v>
      </c>
      <c r="AV45" s="23">
        <v>-1.0510581973838</v>
      </c>
      <c r="AW45" s="23">
        <v>7.80674087423019</v>
      </c>
      <c r="AX45" s="23">
        <v>15.3549183512533</v>
      </c>
      <c r="AY45" s="23">
        <v>-1.69409233298961</v>
      </c>
      <c r="AZ45" s="23">
        <v>2.3523072917551202</v>
      </c>
      <c r="BA45" s="23">
        <v>7.2761042910309301</v>
      </c>
      <c r="BB45" s="23">
        <v>6.3008133793000001</v>
      </c>
    </row>
    <row r="46" spans="1:57">
      <c r="A46" s="1">
        <f t="shared" si="0"/>
        <v>30</v>
      </c>
      <c r="B46" s="23" t="s">
        <v>53</v>
      </c>
      <c r="C46" s="23" t="s">
        <v>54</v>
      </c>
      <c r="F46" s="24"/>
      <c r="G46" s="24"/>
      <c r="H46" s="24"/>
      <c r="I46" s="24"/>
      <c r="J46" s="24"/>
      <c r="K46" s="24"/>
      <c r="L46" s="24"/>
      <c r="M46" s="24"/>
      <c r="N46" s="24"/>
      <c r="O46" s="24"/>
      <c r="P46" s="24"/>
      <c r="Q46" s="24"/>
      <c r="R46" s="24"/>
      <c r="S46" s="24"/>
      <c r="T46" s="24"/>
      <c r="U46" s="24"/>
      <c r="V46" s="24"/>
      <c r="W46" s="24"/>
      <c r="X46" s="24"/>
      <c r="Y46" s="24"/>
      <c r="Z46" s="24"/>
      <c r="AA46" s="24"/>
      <c r="AB46" s="24"/>
      <c r="AC46" s="23">
        <v>100</v>
      </c>
      <c r="AD46" s="7">
        <v>145.9444926108541</v>
      </c>
      <c r="AE46" s="7">
        <v>182.83460504465793</v>
      </c>
      <c r="AF46" s="7">
        <v>402.85035609532548</v>
      </c>
      <c r="AG46" s="7">
        <v>955.88685052737117</v>
      </c>
      <c r="AH46" s="7">
        <v>2685.9274556396854</v>
      </c>
      <c r="AI46" s="7">
        <v>7788.5212124989748</v>
      </c>
      <c r="AJ46" s="7">
        <v>16780.114349112046</v>
      </c>
      <c r="AK46" s="7">
        <v>24227.14414459432</v>
      </c>
      <c r="AL46" s="7">
        <v>30530.886352415208</v>
      </c>
      <c r="AM46" s="7">
        <v>44290.555096607546</v>
      </c>
      <c r="AN46" s="7">
        <v>57638.342749013107</v>
      </c>
      <c r="AO46" s="7">
        <v>61585.703240414136</v>
      </c>
      <c r="AP46" s="7">
        <v>67360.248299245519</v>
      </c>
      <c r="AQ46" s="7">
        <v>70440.283042703057</v>
      </c>
      <c r="AR46" s="7">
        <v>72620.598949157342</v>
      </c>
      <c r="AS46" s="7">
        <v>79000.831887579334</v>
      </c>
      <c r="AT46" s="7">
        <v>78911.457812020948</v>
      </c>
      <c r="AU46" s="7">
        <v>85612.246116625087</v>
      </c>
      <c r="AV46" s="7">
        <v>89697.86027649777</v>
      </c>
      <c r="AW46" s="7">
        <v>88755.083563183769</v>
      </c>
      <c r="AX46" s="7">
        <v>95683.962949667999</v>
      </c>
      <c r="AY46" s="7">
        <v>110376.15733583299</v>
      </c>
      <c r="AZ46" s="7">
        <v>108506.2833169581</v>
      </c>
      <c r="BA46" s="7">
        <v>111058.68453143538</v>
      </c>
      <c r="BB46" s="7">
        <v>119139.43024218967</v>
      </c>
    </row>
    <row r="47" spans="1:57">
      <c r="A47" s="1">
        <f t="shared" si="0"/>
        <v>31</v>
      </c>
      <c r="B47" s="15" t="s">
        <v>55</v>
      </c>
      <c r="C47" s="23"/>
      <c r="F47" s="24"/>
      <c r="G47" s="24"/>
      <c r="H47" s="24"/>
      <c r="I47" s="24"/>
      <c r="J47" s="24"/>
      <c r="K47" s="24"/>
      <c r="L47" s="24"/>
      <c r="M47" s="24"/>
      <c r="N47" s="24"/>
      <c r="O47" s="24"/>
      <c r="P47" s="24"/>
      <c r="Q47" s="24"/>
      <c r="R47" s="24"/>
      <c r="S47" s="24"/>
      <c r="T47" s="24"/>
      <c r="U47" s="24"/>
      <c r="V47" s="24"/>
      <c r="W47" s="24"/>
      <c r="X47" s="24"/>
      <c r="Y47" s="24"/>
      <c r="Z47" s="24"/>
      <c r="AA47" s="24"/>
      <c r="AB47" s="24"/>
      <c r="AC47" s="16">
        <v>1191.3943024218968</v>
      </c>
      <c r="AD47" s="16">
        <v>816.33385481604057</v>
      </c>
      <c r="AE47" s="16">
        <v>651.62407419038368</v>
      </c>
      <c r="AF47" s="16">
        <v>295.74115658469964</v>
      </c>
      <c r="AG47" s="16">
        <v>124.63758673577254</v>
      </c>
      <c r="AH47" s="16">
        <v>44.356905467432</v>
      </c>
      <c r="AI47" s="16">
        <v>15.296797298439065</v>
      </c>
      <c r="AJ47" s="16">
        <v>7.100036850970219</v>
      </c>
      <c r="AK47" s="16">
        <v>4.917601081296767</v>
      </c>
      <c r="AL47" s="16">
        <v>3.9022591374182265</v>
      </c>
      <c r="AM47" s="16">
        <v>2.6899511641323999</v>
      </c>
      <c r="AN47" s="16">
        <v>2.0670169293552356</v>
      </c>
      <c r="AO47" s="16">
        <v>1.9345306454827862</v>
      </c>
      <c r="AP47" s="16">
        <v>1.768690485119903</v>
      </c>
      <c r="AQ47" s="16">
        <v>1.6913536558330367</v>
      </c>
      <c r="AR47" s="16">
        <v>1.6405735007170732</v>
      </c>
      <c r="AS47" s="16">
        <v>1.5080781732998563</v>
      </c>
      <c r="AT47" s="16">
        <v>1.5097862027336746</v>
      </c>
      <c r="AU47" s="16">
        <v>1.3916166862377639</v>
      </c>
      <c r="AV47" s="16">
        <v>1.3282304602912145</v>
      </c>
      <c r="AW47" s="16">
        <v>1.3423392267708882</v>
      </c>
      <c r="AX47" s="16">
        <v>1.245134780891755</v>
      </c>
      <c r="AY47" s="16">
        <v>1.079394618528831</v>
      </c>
      <c r="AZ47" s="16">
        <v>1.097995679145797</v>
      </c>
      <c r="BA47" s="16">
        <v>1.0727610429103094</v>
      </c>
      <c r="BB47" s="16">
        <v>1</v>
      </c>
      <c r="BC47" s="16"/>
    </row>
    <row r="48" spans="1:57">
      <c r="A48" s="1">
        <f t="shared" si="0"/>
        <v>32</v>
      </c>
      <c r="B48" s="23" t="s">
        <v>56</v>
      </c>
      <c r="C48" s="23" t="s">
        <v>57</v>
      </c>
      <c r="D48" s="7" t="s">
        <v>31</v>
      </c>
      <c r="E48" s="7" t="s">
        <v>32</v>
      </c>
      <c r="F48" s="24"/>
      <c r="G48" s="24"/>
      <c r="H48" s="24"/>
      <c r="I48" s="24"/>
      <c r="J48" s="24"/>
      <c r="K48" s="24"/>
      <c r="L48" s="24"/>
      <c r="M48" s="24"/>
      <c r="N48" s="24"/>
      <c r="O48" s="24"/>
      <c r="P48" s="24"/>
      <c r="Q48" s="23">
        <v>9.2746762990812908</v>
      </c>
      <c r="R48" s="23">
        <v>8.0484317289070209</v>
      </c>
      <c r="S48" s="23">
        <v>7.2765782218564796</v>
      </c>
      <c r="T48" s="23">
        <v>15.032379558279199</v>
      </c>
      <c r="U48" s="23">
        <v>27.041342384997499</v>
      </c>
      <c r="V48" s="23">
        <v>15.1017717809528</v>
      </c>
      <c r="W48" s="23">
        <v>13.744099365532399</v>
      </c>
      <c r="X48" s="23">
        <v>11.547743973511301</v>
      </c>
      <c r="Y48" s="23">
        <v>14.669408492253</v>
      </c>
      <c r="Z48" s="23">
        <v>19.3986879976826</v>
      </c>
      <c r="AA48" s="23">
        <v>11.378407483609999</v>
      </c>
      <c r="AB48" s="23">
        <v>7.407390718786</v>
      </c>
      <c r="AC48" s="23">
        <v>5.4935403227383697</v>
      </c>
      <c r="AD48" s="23">
        <v>4.5973864009474399</v>
      </c>
      <c r="AE48" s="23">
        <v>5.8428526099389604</v>
      </c>
      <c r="AF48" s="23">
        <v>3.4220102671784098</v>
      </c>
      <c r="AG48" s="23">
        <v>5.3482548544633302</v>
      </c>
      <c r="AH48" s="23">
        <v>6.2799768217432304</v>
      </c>
      <c r="AI48" s="23">
        <v>7.3242951723295304</v>
      </c>
      <c r="AJ48" s="23">
        <v>7.7291767094986996</v>
      </c>
      <c r="AK48" s="23">
        <v>6.4590227168641503</v>
      </c>
      <c r="AL48" s="23">
        <v>3.7592354427108599</v>
      </c>
      <c r="AM48" s="23">
        <v>2.87650116683034</v>
      </c>
      <c r="AN48" s="23">
        <v>1.58169901102944</v>
      </c>
      <c r="AO48" s="23">
        <v>2.6878468834153901</v>
      </c>
      <c r="AP48" s="23">
        <v>3.6251606134363601</v>
      </c>
      <c r="AQ48" s="23">
        <v>2.7879576558157599</v>
      </c>
      <c r="AR48" s="23">
        <v>2.2181955562088098</v>
      </c>
      <c r="AS48" s="23">
        <v>2.0991566679521299</v>
      </c>
      <c r="AT48" s="23">
        <v>1.18568367555693</v>
      </c>
      <c r="AU48" s="23">
        <v>2.1242215465209102</v>
      </c>
      <c r="AV48" s="23">
        <v>3.0973364367251999</v>
      </c>
      <c r="AW48" s="23">
        <v>3.0629543531065901</v>
      </c>
      <c r="AX48" s="23">
        <v>2.5117458497240102</v>
      </c>
      <c r="AY48" s="23">
        <v>2.2204187944933702</v>
      </c>
      <c r="AZ48" s="23">
        <v>2.6249671038318501</v>
      </c>
      <c r="BA48" s="23">
        <v>2.8428544412320602</v>
      </c>
      <c r="BB48" s="23">
        <v>2.3040371522999998</v>
      </c>
    </row>
    <row r="49" spans="1:58">
      <c r="A49" s="1">
        <f t="shared" si="0"/>
        <v>33</v>
      </c>
      <c r="B49" s="23" t="s">
        <v>56</v>
      </c>
      <c r="C49" s="23" t="s">
        <v>57</v>
      </c>
      <c r="F49" s="24"/>
      <c r="G49" s="24"/>
      <c r="H49" s="24"/>
      <c r="I49" s="24"/>
      <c r="J49" s="24"/>
      <c r="K49" s="24"/>
      <c r="L49" s="24"/>
      <c r="M49" s="24"/>
      <c r="N49" s="24"/>
      <c r="O49" s="24"/>
      <c r="P49" s="24"/>
      <c r="Q49" s="23">
        <v>100</v>
      </c>
      <c r="R49" s="7">
        <v>109.27467629908129</v>
      </c>
      <c r="S49" s="7">
        <v>118.06957401799698</v>
      </c>
      <c r="T49" s="7">
        <v>126.66099892762927</v>
      </c>
      <c r="U49" s="7">
        <v>145.70116103873846</v>
      </c>
      <c r="V49" s="7">
        <v>185.10071085414029</v>
      </c>
      <c r="W49" s="7">
        <v>213.05419777225387</v>
      </c>
      <c r="X49" s="7">
        <v>242.33657841651038</v>
      </c>
      <c r="Y49" s="7">
        <v>270.32098604621643</v>
      </c>
      <c r="Z49" s="7">
        <v>309.97547572962213</v>
      </c>
      <c r="AA49" s="7">
        <v>370.1066511357439</v>
      </c>
      <c r="AB49" s="7">
        <v>412.21889402591177</v>
      </c>
      <c r="AC49" s="7">
        <v>442.75355812306947</v>
      </c>
      <c r="AD49" s="7">
        <v>467.07640336891916</v>
      </c>
      <c r="AE49" s="7">
        <v>488.54971041943628</v>
      </c>
      <c r="AF49" s="7">
        <v>517.09494992552754</v>
      </c>
      <c r="AG49" s="7">
        <v>534.78999220304013</v>
      </c>
      <c r="AH49" s="7">
        <v>563.39192392222333</v>
      </c>
      <c r="AI49" s="7">
        <v>598.77280616011228</v>
      </c>
      <c r="AJ49" s="7">
        <v>642.62869389491948</v>
      </c>
      <c r="AK49" s="7">
        <v>692.29860123200137</v>
      </c>
      <c r="AL49" s="7">
        <v>737.0143251541092</v>
      </c>
      <c r="AM49" s="7">
        <v>764.72042888315877</v>
      </c>
      <c r="AN49" s="7">
        <v>786.71762094297276</v>
      </c>
      <c r="AO49" s="7">
        <v>799.16112577302215</v>
      </c>
      <c r="AP49" s="7">
        <v>820.64135318557965</v>
      </c>
      <c r="AQ49" s="7">
        <v>850.39092029883443</v>
      </c>
      <c r="AR49" s="7">
        <v>874.09945906566793</v>
      </c>
      <c r="AS49" s="7">
        <v>893.48869442350781</v>
      </c>
      <c r="AT49" s="7">
        <v>912.24442192989727</v>
      </c>
      <c r="AU49" s="7">
        <v>923.06075512189875</v>
      </c>
      <c r="AV49" s="7">
        <v>942.66861056967684</v>
      </c>
      <c r="AW49" s="7">
        <v>971.86622892242269</v>
      </c>
      <c r="AX49" s="7">
        <v>1001.634047887575</v>
      </c>
      <c r="AY49" s="7">
        <v>1026.7925495148136</v>
      </c>
      <c r="AZ49" s="7">
        <v>1049.5916442646981</v>
      </c>
      <c r="BA49" s="7">
        <v>1077.1430796512141</v>
      </c>
      <c r="BB49" s="7">
        <v>1107.7646895295024</v>
      </c>
    </row>
    <row r="50" spans="1:58">
      <c r="A50" s="1">
        <f t="shared" si="0"/>
        <v>34</v>
      </c>
      <c r="B50" s="15" t="s">
        <v>58</v>
      </c>
      <c r="C50" s="23"/>
      <c r="F50" s="24"/>
      <c r="G50" s="24"/>
      <c r="H50" s="24"/>
      <c r="I50" s="24"/>
      <c r="J50" s="24"/>
      <c r="K50" s="24"/>
      <c r="L50" s="24"/>
      <c r="M50" s="24"/>
      <c r="N50" s="24"/>
      <c r="O50" s="24"/>
      <c r="P50" s="24"/>
      <c r="Q50" s="16">
        <v>11.077646895295025</v>
      </c>
      <c r="R50" s="16">
        <v>10.13743281652545</v>
      </c>
      <c r="S50" s="16">
        <v>9.3823044483979352</v>
      </c>
      <c r="T50" s="16">
        <v>8.7459020448942599</v>
      </c>
      <c r="U50" s="16">
        <v>7.6029915041992995</v>
      </c>
      <c r="V50" s="16">
        <v>5.9846592939474075</v>
      </c>
      <c r="W50" s="16">
        <v>5.1994501920758074</v>
      </c>
      <c r="X50" s="16">
        <v>4.5711823479885796</v>
      </c>
      <c r="Y50" s="16">
        <v>4.0979603756702385</v>
      </c>
      <c r="Z50" s="16">
        <v>3.5737172010851479</v>
      </c>
      <c r="AA50" s="16">
        <v>2.9930958715011258</v>
      </c>
      <c r="AB50" s="16">
        <v>2.6873214827942098</v>
      </c>
      <c r="AC50" s="16">
        <v>2.5019893554905863</v>
      </c>
      <c r="AD50" s="16">
        <v>2.3716991086242847</v>
      </c>
      <c r="AE50" s="16">
        <v>2.2674554214318321</v>
      </c>
      <c r="AF50" s="16">
        <v>2.1422848737722999</v>
      </c>
      <c r="AG50" s="16">
        <v>2.0714013083268861</v>
      </c>
      <c r="AH50" s="16">
        <v>1.9662416916051324</v>
      </c>
      <c r="AI50" s="16">
        <v>1.8500584497708223</v>
      </c>
      <c r="AJ50" s="16">
        <v>1.7238020960679985</v>
      </c>
      <c r="AK50" s="16">
        <v>1.600125563677502</v>
      </c>
      <c r="AL50" s="16">
        <v>1.5030436339183362</v>
      </c>
      <c r="AM50" s="16">
        <v>1.4485878076349354</v>
      </c>
      <c r="AN50" s="16">
        <v>1.4080842478165385</v>
      </c>
      <c r="AO50" s="16">
        <v>1.3861593786334021</v>
      </c>
      <c r="AP50" s="16">
        <v>1.349876758256652</v>
      </c>
      <c r="AQ50" s="16">
        <v>1.3026534774621357</v>
      </c>
      <c r="AR50" s="16">
        <v>1.2673211017812562</v>
      </c>
      <c r="AS50" s="16">
        <v>1.2398194811454764</v>
      </c>
      <c r="AT50" s="16">
        <v>1.2143288168164104</v>
      </c>
      <c r="AU50" s="16">
        <v>1.200099433740103</v>
      </c>
      <c r="AV50" s="16">
        <v>1.1751369220409855</v>
      </c>
      <c r="AW50" s="16">
        <v>1.1398324754609079</v>
      </c>
      <c r="AX50" s="16">
        <v>1.105957502009596</v>
      </c>
      <c r="AY50" s="16">
        <v>1.0788592983587098</v>
      </c>
      <c r="AZ50" s="16">
        <v>1.0554244553895606</v>
      </c>
      <c r="BA50" s="16">
        <v>1.0284285444123207</v>
      </c>
      <c r="BB50" s="16">
        <v>1</v>
      </c>
    </row>
    <row r="51" spans="1:58">
      <c r="A51" s="1">
        <f t="shared" si="0"/>
        <v>35</v>
      </c>
      <c r="B51" s="23" t="s">
        <v>59</v>
      </c>
      <c r="C51" s="23" t="s">
        <v>60</v>
      </c>
      <c r="D51" s="7" t="s">
        <v>31</v>
      </c>
      <c r="E51" s="7" t="s">
        <v>32</v>
      </c>
      <c r="F51" s="24"/>
      <c r="G51" s="24"/>
      <c r="H51" s="24"/>
      <c r="I51" s="24"/>
      <c r="J51" s="24"/>
      <c r="K51" s="24"/>
      <c r="L51" s="24"/>
      <c r="M51" s="24"/>
      <c r="N51" s="24"/>
      <c r="O51" s="24"/>
      <c r="P51" s="24"/>
      <c r="Q51" s="23">
        <v>4.9908825271346</v>
      </c>
      <c r="R51" s="23">
        <v>4.2312089886412396</v>
      </c>
      <c r="S51" s="23">
        <v>5.5777295768344297</v>
      </c>
      <c r="T51" s="23">
        <v>9.0288680400949097</v>
      </c>
      <c r="U51" s="23">
        <v>9.4488601381024004</v>
      </c>
      <c r="V51" s="23">
        <v>5.7513930164462304</v>
      </c>
      <c r="W51" s="23">
        <v>6.3445531387506398</v>
      </c>
      <c r="X51" s="23">
        <v>7.0263401819207401</v>
      </c>
      <c r="Y51" s="23">
        <v>8.30701560593997</v>
      </c>
      <c r="Z51" s="23">
        <v>9.0821563379336094</v>
      </c>
      <c r="AA51" s="23">
        <v>9.3924308540431998</v>
      </c>
      <c r="AB51" s="23">
        <v>6.0908804248748698</v>
      </c>
      <c r="AC51" s="23">
        <v>3.9545479815173898</v>
      </c>
      <c r="AD51" s="23">
        <v>3.7550358810846398</v>
      </c>
      <c r="AE51" s="23">
        <v>3.0696571480617099</v>
      </c>
      <c r="AF51" s="23">
        <v>2.2292694028410298</v>
      </c>
      <c r="AG51" s="23">
        <v>2.7610706696492899</v>
      </c>
      <c r="AH51" s="23">
        <v>3.4301211470917101</v>
      </c>
      <c r="AI51" s="23">
        <v>3.7944887761062902</v>
      </c>
      <c r="AJ51" s="23">
        <v>3.8678163522058502</v>
      </c>
      <c r="AK51" s="23">
        <v>3.49598183019812</v>
      </c>
      <c r="AL51" s="23">
        <v>2.30273136188227</v>
      </c>
      <c r="AM51" s="23">
        <v>2.2974747385467098</v>
      </c>
      <c r="AN51" s="23">
        <v>2.1090336234629898</v>
      </c>
      <c r="AO51" s="23">
        <v>2.0392270127410801</v>
      </c>
      <c r="AP51" s="23">
        <v>1.90374489480969</v>
      </c>
      <c r="AQ51" s="23">
        <v>1.6703528425285401</v>
      </c>
      <c r="AR51" s="23">
        <v>1.11104488260843</v>
      </c>
      <c r="AS51" s="23">
        <v>1.4449376264218201</v>
      </c>
      <c r="AT51" s="23">
        <v>2.1798572079599001</v>
      </c>
      <c r="AU51" s="23">
        <v>2.4088058624439701</v>
      </c>
      <c r="AV51" s="23">
        <v>1.7500471413965899</v>
      </c>
      <c r="AW51" s="23">
        <v>2.1310546888292801</v>
      </c>
      <c r="AX51" s="23">
        <v>2.8725747272342899</v>
      </c>
      <c r="AY51" s="23">
        <v>3.2635050190228401</v>
      </c>
      <c r="AZ51" s="23">
        <v>3.2172443719241199</v>
      </c>
      <c r="BA51" s="23">
        <v>2.6883435504350599</v>
      </c>
      <c r="BB51" s="23">
        <v>2.1509</v>
      </c>
    </row>
    <row r="52" spans="1:58">
      <c r="A52" s="1">
        <f t="shared" si="0"/>
        <v>36</v>
      </c>
      <c r="B52" s="23" t="s">
        <v>59</v>
      </c>
      <c r="C52" s="23" t="s">
        <v>60</v>
      </c>
      <c r="F52" s="24"/>
      <c r="G52" s="24"/>
      <c r="H52" s="24"/>
      <c r="I52" s="24"/>
      <c r="J52" s="24"/>
      <c r="K52" s="24"/>
      <c r="L52" s="24"/>
      <c r="M52" s="24"/>
      <c r="N52" s="24"/>
      <c r="O52" s="24"/>
      <c r="P52" s="24"/>
      <c r="Q52" s="23">
        <v>100</v>
      </c>
      <c r="R52" s="7">
        <v>104.9908825271346</v>
      </c>
      <c r="S52" s="7">
        <v>109.43326618587649</v>
      </c>
      <c r="T52" s="7">
        <v>115.53715784082206</v>
      </c>
      <c r="U52" s="7">
        <v>125.96885535954605</v>
      </c>
      <c r="V52" s="7">
        <v>137.87147632003806</v>
      </c>
      <c r="W52" s="7">
        <v>145.80100678078003</v>
      </c>
      <c r="X52" s="7">
        <v>155.05142913282003</v>
      </c>
      <c r="Y52" s="7">
        <v>165.94587000062174</v>
      </c>
      <c r="Z52" s="7">
        <v>179.73101931898623</v>
      </c>
      <c r="AA52" s="7">
        <v>196.05447148129821</v>
      </c>
      <c r="AB52" s="7">
        <v>214.46875215143899</v>
      </c>
      <c r="AC52" s="7">
        <v>227.53178739370438</v>
      </c>
      <c r="AD52" s="7">
        <v>236.52964109939256</v>
      </c>
      <c r="AE52" s="7">
        <v>245.41141399207547</v>
      </c>
      <c r="AF52" s="7">
        <v>252.94470300384253</v>
      </c>
      <c r="AG52" s="7">
        <v>258.58352187401431</v>
      </c>
      <c r="AH52" s="7">
        <v>265.72319565302382</v>
      </c>
      <c r="AI52" s="7">
        <v>274.83782317984605</v>
      </c>
      <c r="AJ52" s="7">
        <v>285.26651353290015</v>
      </c>
      <c r="AK52" s="7">
        <v>296.30009839069317</v>
      </c>
      <c r="AL52" s="7">
        <v>306.65869599329096</v>
      </c>
      <c r="AM52" s="7">
        <v>313.72022195986767</v>
      </c>
      <c r="AN52" s="7">
        <v>320.92786480910831</v>
      </c>
      <c r="AO52" s="7">
        <v>327.6963413849943</v>
      </c>
      <c r="AP52" s="7">
        <v>334.37881369828136</v>
      </c>
      <c r="AQ52" s="7">
        <v>340.74453329338758</v>
      </c>
      <c r="AR52" s="7">
        <v>346.43616929101432</v>
      </c>
      <c r="AS52" s="7">
        <v>350.28523062142682</v>
      </c>
      <c r="AT52" s="7">
        <v>355.34663371847427</v>
      </c>
      <c r="AU52" s="7">
        <v>363.0926829268293</v>
      </c>
      <c r="AV52" s="7">
        <v>371.83888075927581</v>
      </c>
      <c r="AW52" s="7">
        <v>378.34623646260462</v>
      </c>
      <c r="AX52" s="7">
        <v>386.40900167475007</v>
      </c>
      <c r="AY52" s="7">
        <v>397.50888900061733</v>
      </c>
      <c r="AZ52" s="7">
        <v>410.48161154421439</v>
      </c>
      <c r="BA52" s="7">
        <v>423.68780808940409</v>
      </c>
      <c r="BB52" s="7">
        <v>435.07799195215523</v>
      </c>
    </row>
    <row r="53" spans="1:58">
      <c r="A53" s="1">
        <f t="shared" si="0"/>
        <v>37</v>
      </c>
      <c r="B53" s="15" t="s">
        <v>61</v>
      </c>
      <c r="C53" s="23"/>
      <c r="F53" s="24"/>
      <c r="G53" s="24"/>
      <c r="H53" s="24"/>
      <c r="I53" s="24"/>
      <c r="J53" s="24"/>
      <c r="K53" s="24"/>
      <c r="L53" s="24"/>
      <c r="M53" s="24"/>
      <c r="N53" s="24"/>
      <c r="O53" s="24"/>
      <c r="P53" s="24"/>
      <c r="Q53" s="16">
        <v>4.3507799195215524</v>
      </c>
      <c r="R53" s="16">
        <v>4.1439597561217809</v>
      </c>
      <c r="S53" s="16">
        <v>3.9757379736172638</v>
      </c>
      <c r="T53" s="16">
        <v>3.765697547723748</v>
      </c>
      <c r="U53" s="16">
        <v>3.4538536585915285</v>
      </c>
      <c r="V53" s="16">
        <v>3.1556780529586712</v>
      </c>
      <c r="W53" s="16">
        <v>2.9840534133369827</v>
      </c>
      <c r="X53" s="16">
        <v>2.8060237457047821</v>
      </c>
      <c r="Y53" s="16">
        <v>2.6218066888348903</v>
      </c>
      <c r="Z53" s="16">
        <v>2.4207173230347054</v>
      </c>
      <c r="AA53" s="16">
        <v>2.2191689312919225</v>
      </c>
      <c r="AB53" s="16">
        <v>2.0286311529660104</v>
      </c>
      <c r="AC53" s="16">
        <v>1.912163557170709</v>
      </c>
      <c r="AD53" s="16">
        <v>1.8394227037673063</v>
      </c>
      <c r="AE53" s="16">
        <v>1.7728514940474784</v>
      </c>
      <c r="AF53" s="16">
        <v>1.7200518009880834</v>
      </c>
      <c r="AG53" s="16">
        <v>1.6825433763104658</v>
      </c>
      <c r="AH53" s="16">
        <v>1.637335389117748</v>
      </c>
      <c r="AI53" s="16">
        <v>1.5830353585192405</v>
      </c>
      <c r="AJ53" s="16">
        <v>1.5251632116363953</v>
      </c>
      <c r="AK53" s="16">
        <v>1.4683693806219171</v>
      </c>
      <c r="AL53" s="16">
        <v>1.4187694581525052</v>
      </c>
      <c r="AM53" s="16">
        <v>1.3868343877680034</v>
      </c>
      <c r="AN53" s="16">
        <v>1.3556878029614061</v>
      </c>
      <c r="AO53" s="16">
        <v>1.3276864493308562</v>
      </c>
      <c r="AP53" s="16">
        <v>1.3011529861599944</v>
      </c>
      <c r="AQ53" s="16">
        <v>1.2768451125158471</v>
      </c>
      <c r="AR53" s="16">
        <v>1.2558676908434458</v>
      </c>
      <c r="AS53" s="16">
        <v>1.2420677605513113</v>
      </c>
      <c r="AT53" s="16">
        <v>1.2243762868930079</v>
      </c>
      <c r="AU53" s="16">
        <v>1.1982560167422389</v>
      </c>
      <c r="AV53" s="16">
        <v>1.1700712713628774</v>
      </c>
      <c r="AW53" s="16">
        <v>1.1499466626653174</v>
      </c>
      <c r="AX53" s="16">
        <v>1.1259520095713791</v>
      </c>
      <c r="AY53" s="16">
        <v>1.0945113530567603</v>
      </c>
      <c r="AZ53" s="16">
        <v>1.0599207850393353</v>
      </c>
      <c r="BA53" s="16">
        <v>1.0268834355043506</v>
      </c>
      <c r="BB53" s="16">
        <v>1</v>
      </c>
    </row>
    <row r="54" spans="1:58">
      <c r="A54" s="1">
        <f t="shared" si="0"/>
        <v>38</v>
      </c>
      <c r="B54" s="23" t="s">
        <v>62</v>
      </c>
      <c r="C54" s="23" t="s">
        <v>63</v>
      </c>
      <c r="D54" s="7" t="s">
        <v>31</v>
      </c>
      <c r="E54" s="7" t="s">
        <v>32</v>
      </c>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3">
        <v>398.07310482460502</v>
      </c>
      <c r="AG54" s="23">
        <v>362.55629694604698</v>
      </c>
      <c r="AH54" s="23">
        <v>411.04026185029102</v>
      </c>
      <c r="AI54" s="23">
        <v>69.688721265686596</v>
      </c>
      <c r="AJ54" s="23">
        <v>42.095094251042198</v>
      </c>
      <c r="AK54" s="23">
        <v>72.546393481364504</v>
      </c>
      <c r="AL54" s="23">
        <v>32.629182138126403</v>
      </c>
      <c r="AM54" s="23">
        <v>17.414979620350199</v>
      </c>
      <c r="AN54" s="23">
        <v>16.952316609925401</v>
      </c>
      <c r="AO54" s="23">
        <v>17.040188554189701</v>
      </c>
      <c r="AP54" s="23">
        <v>8.6967689451767001</v>
      </c>
      <c r="AQ54" s="23">
        <v>6.5974085457678902</v>
      </c>
      <c r="AR54" s="23">
        <v>8.8378610433896796</v>
      </c>
      <c r="AS54" s="23">
        <v>5.73469931381885</v>
      </c>
      <c r="AT54" s="23">
        <v>3.4088275909237602</v>
      </c>
      <c r="AU54" s="23">
        <v>1.94832642967336</v>
      </c>
      <c r="AV54" s="23">
        <v>3.93899022821837</v>
      </c>
      <c r="AW54" s="23">
        <v>6.6863670476851196</v>
      </c>
      <c r="AX54" s="23">
        <v>8.1786064633976707</v>
      </c>
      <c r="AY54" s="23">
        <v>8.1887285091091009</v>
      </c>
      <c r="AZ54" s="23">
        <v>7.2662912814772396</v>
      </c>
      <c r="BA54" s="23">
        <v>8.2393844005580199</v>
      </c>
      <c r="BB54" s="23">
        <v>21.6887105506</v>
      </c>
    </row>
    <row r="55" spans="1:58">
      <c r="A55" s="1">
        <f t="shared" si="0"/>
        <v>39</v>
      </c>
      <c r="B55" s="23" t="s">
        <v>62</v>
      </c>
      <c r="C55" s="23" t="s">
        <v>63</v>
      </c>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7">
        <v>100</v>
      </c>
      <c r="AG55" s="7">
        <v>498.07310482460502</v>
      </c>
      <c r="AH55" s="7">
        <v>2303.8685097608959</v>
      </c>
      <c r="AI55" s="7">
        <v>11773.69566496848</v>
      </c>
      <c r="AJ55" s="7">
        <v>19978.63361959859</v>
      </c>
      <c r="AK55" s="7">
        <v>28388.65827183902</v>
      </c>
      <c r="AL55" s="7">
        <v>48983.606005807291</v>
      </c>
      <c r="AM55" s="7">
        <v>64966.556027264371</v>
      </c>
      <c r="AN55" s="7">
        <v>76280.468519455855</v>
      </c>
      <c r="AO55" s="7">
        <v>89211.775054408485</v>
      </c>
      <c r="AP55" s="7">
        <v>104413.62973621926</v>
      </c>
      <c r="AQ55" s="7">
        <v>113494.24186165056</v>
      </c>
      <c r="AR55" s="7">
        <v>120981.92067318557</v>
      </c>
      <c r="AS55" s="7">
        <v>131674.13470990563</v>
      </c>
      <c r="AT55" s="7">
        <v>139225.25040959151</v>
      </c>
      <c r="AU55" s="7">
        <v>143971.19915908636</v>
      </c>
      <c r="AV55" s="7">
        <v>146776.22808342049</v>
      </c>
      <c r="AW55" s="7">
        <v>152557.72936497393</v>
      </c>
      <c r="AX55" s="7">
        <v>162758.2991099302</v>
      </c>
      <c r="AY55" s="7">
        <v>176069.65988065107</v>
      </c>
      <c r="AZ55" s="7">
        <v>190487.52631518937</v>
      </c>
      <c r="BA55" s="7">
        <v>204328.90483213164</v>
      </c>
      <c r="BB55" s="7">
        <v>221164.34874270135</v>
      </c>
    </row>
    <row r="56" spans="1:58">
      <c r="A56" s="1">
        <f t="shared" si="0"/>
        <v>40</v>
      </c>
      <c r="B56" s="15" t="s">
        <v>64</v>
      </c>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6">
        <v>2211.6434874270135</v>
      </c>
      <c r="AG56" s="16">
        <v>444.03993429957177</v>
      </c>
      <c r="AH56" s="16">
        <v>95.996949394327459</v>
      </c>
      <c r="AI56" s="16">
        <v>18.784615726118606</v>
      </c>
      <c r="AJ56" s="16">
        <v>11.070043775453398</v>
      </c>
      <c r="AK56" s="16">
        <v>7.7905882914548288</v>
      </c>
      <c r="AL56" s="16">
        <v>4.5150687500728512</v>
      </c>
      <c r="AM56" s="16">
        <v>3.4042800213987916</v>
      </c>
      <c r="AN56" s="16">
        <v>2.8993575031109291</v>
      </c>
      <c r="AO56" s="16">
        <v>2.4790936914753416</v>
      </c>
      <c r="AP56" s="16">
        <v>2.1181559275492106</v>
      </c>
      <c r="AQ56" s="16">
        <v>1.9486834319956128</v>
      </c>
      <c r="AR56" s="16">
        <v>1.8280776789793536</v>
      </c>
      <c r="AS56" s="16">
        <v>1.679633963268137</v>
      </c>
      <c r="AT56" s="16">
        <v>1.5885361893194692</v>
      </c>
      <c r="AU56" s="16">
        <v>1.536170776061381</v>
      </c>
      <c r="AV56" s="16">
        <v>1.5068131374584872</v>
      </c>
      <c r="AW56" s="16">
        <v>1.449709232454524</v>
      </c>
      <c r="AX56" s="16">
        <v>1.3588514376973337</v>
      </c>
      <c r="AY56" s="16">
        <v>1.2561184527340925</v>
      </c>
      <c r="AZ56" s="16">
        <v>1.161043733523804</v>
      </c>
      <c r="BA56" s="16">
        <v>1.0823938440055803</v>
      </c>
      <c r="BB56" s="16">
        <v>1</v>
      </c>
    </row>
    <row r="57" spans="1:58">
      <c r="A57" s="1">
        <f t="shared" si="0"/>
        <v>41</v>
      </c>
      <c r="B57" s="26" t="s">
        <v>65</v>
      </c>
      <c r="C57" s="26"/>
      <c r="D57" s="26"/>
    </row>
    <row r="58" spans="1:58">
      <c r="A58" s="1">
        <f t="shared" si="0"/>
        <v>42</v>
      </c>
      <c r="B58" s="7" t="s">
        <v>66</v>
      </c>
      <c r="D58" s="3">
        <v>40</v>
      </c>
    </row>
    <row r="59" spans="1:58">
      <c r="A59" s="1">
        <f t="shared" si="0"/>
        <v>43</v>
      </c>
      <c r="B59" s="228" t="s">
        <v>42</v>
      </c>
      <c r="C59" s="228"/>
      <c r="D59" s="27">
        <v>2.9</v>
      </c>
    </row>
    <row r="60" spans="1:58">
      <c r="A60" s="1">
        <f t="shared" si="0"/>
        <v>44</v>
      </c>
      <c r="B60" s="7" t="s">
        <v>67</v>
      </c>
      <c r="D60" s="28" t="s">
        <v>68</v>
      </c>
    </row>
    <row r="61" spans="1:58">
      <c r="A61" s="1">
        <f t="shared" si="0"/>
        <v>45</v>
      </c>
      <c r="B61" s="7" t="s">
        <v>69</v>
      </c>
      <c r="D61" s="29">
        <v>116</v>
      </c>
    </row>
    <row r="62" spans="1:58">
      <c r="A62" s="1">
        <f t="shared" si="0"/>
        <v>46</v>
      </c>
    </row>
    <row r="63" spans="1:58">
      <c r="A63" s="1">
        <f t="shared" si="0"/>
        <v>47</v>
      </c>
      <c r="B63" s="8" t="s">
        <v>70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row>
    <row r="64" spans="1:58">
      <c r="A64" s="1">
        <f t="shared" si="0"/>
        <v>48</v>
      </c>
      <c r="B64" s="7" t="s">
        <v>25</v>
      </c>
      <c r="C64" s="7" t="s">
        <v>26</v>
      </c>
      <c r="D64" s="7" t="s">
        <v>27</v>
      </c>
      <c r="E64" s="7" t="s">
        <v>28</v>
      </c>
      <c r="F64" s="30">
        <v>1960</v>
      </c>
      <c r="G64" s="30">
        <v>1961</v>
      </c>
      <c r="H64" s="30">
        <v>1962</v>
      </c>
      <c r="I64" s="30">
        <v>1963</v>
      </c>
      <c r="J64" s="30">
        <v>1964</v>
      </c>
      <c r="K64" s="30">
        <v>1965</v>
      </c>
      <c r="L64" s="30">
        <v>1966</v>
      </c>
      <c r="M64" s="30">
        <v>1967</v>
      </c>
      <c r="N64" s="30">
        <v>1968</v>
      </c>
      <c r="O64" s="30">
        <v>1969</v>
      </c>
      <c r="P64" s="30">
        <v>1970</v>
      </c>
      <c r="Q64" s="30">
        <v>1971</v>
      </c>
      <c r="R64" s="30">
        <v>1972</v>
      </c>
      <c r="S64" s="30">
        <v>1973</v>
      </c>
      <c r="T64" s="30">
        <v>1974</v>
      </c>
      <c r="U64" s="30">
        <v>1975</v>
      </c>
      <c r="V64" s="30">
        <v>1976</v>
      </c>
      <c r="W64" s="30">
        <v>1977</v>
      </c>
      <c r="X64" s="30">
        <v>1978</v>
      </c>
      <c r="Y64" s="30">
        <v>1979</v>
      </c>
      <c r="Z64" s="12">
        <v>1980</v>
      </c>
      <c r="AA64" s="12">
        <v>1981</v>
      </c>
      <c r="AB64" s="12">
        <v>1982</v>
      </c>
      <c r="AC64" s="12">
        <v>1983</v>
      </c>
      <c r="AD64" s="12">
        <v>1984</v>
      </c>
      <c r="AE64" s="12">
        <v>1985</v>
      </c>
      <c r="AF64" s="12">
        <v>1986</v>
      </c>
      <c r="AG64" s="12">
        <v>1987</v>
      </c>
      <c r="AH64" s="12">
        <v>1988</v>
      </c>
      <c r="AI64" s="12">
        <v>1989</v>
      </c>
      <c r="AJ64" s="12">
        <v>1990</v>
      </c>
      <c r="AK64" s="12">
        <v>1991</v>
      </c>
      <c r="AL64" s="12">
        <v>1992</v>
      </c>
      <c r="AM64" s="12">
        <v>1993</v>
      </c>
      <c r="AN64" s="12">
        <v>1994</v>
      </c>
      <c r="AO64" s="12">
        <v>1995</v>
      </c>
      <c r="AP64" s="12">
        <v>1996</v>
      </c>
      <c r="AQ64" s="12">
        <v>1997</v>
      </c>
      <c r="AR64" s="12">
        <v>1998</v>
      </c>
      <c r="AS64" s="12">
        <v>1999</v>
      </c>
      <c r="AT64" s="12">
        <v>2000</v>
      </c>
      <c r="AU64" s="12">
        <v>2001</v>
      </c>
      <c r="AV64" s="12">
        <v>2002</v>
      </c>
      <c r="AW64" s="12">
        <v>2003</v>
      </c>
      <c r="AX64" s="12">
        <v>2004</v>
      </c>
      <c r="AY64" s="12">
        <v>2005</v>
      </c>
      <c r="AZ64" s="12">
        <v>2006</v>
      </c>
      <c r="BA64" s="12">
        <v>2007</v>
      </c>
      <c r="BB64" s="12">
        <v>2008</v>
      </c>
      <c r="BC64" s="12">
        <v>2009</v>
      </c>
      <c r="BD64" s="7">
        <v>2010</v>
      </c>
      <c r="BE64" s="7">
        <v>2011</v>
      </c>
      <c r="BF64" s="7">
        <v>2012</v>
      </c>
    </row>
    <row r="65" spans="1:58">
      <c r="A65" s="1">
        <f t="shared" si="0"/>
        <v>49</v>
      </c>
      <c r="B65" s="31" t="s">
        <v>29</v>
      </c>
      <c r="C65" s="31" t="s">
        <v>30</v>
      </c>
      <c r="D65" s="32" t="s">
        <v>71</v>
      </c>
      <c r="E65" s="32" t="s">
        <v>72</v>
      </c>
      <c r="F65" s="32"/>
      <c r="G65" s="32"/>
      <c r="H65" s="32"/>
      <c r="I65" s="32"/>
      <c r="J65" s="32"/>
      <c r="K65" s="32"/>
      <c r="L65" s="32"/>
      <c r="M65" s="32"/>
      <c r="N65" s="32"/>
      <c r="O65" s="32"/>
      <c r="P65" s="32"/>
      <c r="Q65" s="32"/>
      <c r="R65" s="32"/>
      <c r="S65" s="32"/>
      <c r="T65" s="32"/>
      <c r="U65" s="32"/>
      <c r="V65" s="32"/>
      <c r="W65" s="32"/>
      <c r="X65" s="32"/>
      <c r="Y65" s="32"/>
      <c r="Z65" s="31">
        <v>10.7732486839</v>
      </c>
      <c r="AA65" s="31">
        <v>10.885075131300001</v>
      </c>
      <c r="AB65" s="31">
        <v>11.254093338400001</v>
      </c>
      <c r="AC65" s="31">
        <v>11.7478355102</v>
      </c>
      <c r="AD65" s="31">
        <v>12.913146981900001</v>
      </c>
      <c r="AE65" s="31">
        <v>13.925454865200001</v>
      </c>
      <c r="AF65" s="31">
        <v>14.711692637300001</v>
      </c>
      <c r="AG65" s="31">
        <v>15.874039251099999</v>
      </c>
      <c r="AH65" s="31">
        <v>16.514119587700002</v>
      </c>
      <c r="AI65" s="31">
        <v>17.2628208452</v>
      </c>
      <c r="AJ65" s="31">
        <v>17.6729657765</v>
      </c>
      <c r="AK65" s="31">
        <v>18.202364794899999</v>
      </c>
      <c r="AL65" s="31">
        <v>18.3222229044</v>
      </c>
      <c r="AM65" s="31">
        <v>17.962126850200001</v>
      </c>
      <c r="AN65" s="31">
        <v>18.2546309405</v>
      </c>
      <c r="AO65" s="31">
        <v>19.203883445399999</v>
      </c>
      <c r="AP65" s="31">
        <v>19.643117733299999</v>
      </c>
      <c r="AQ65" s="31">
        <v>19.917418001600002</v>
      </c>
      <c r="AR65" s="31">
        <v>20.737532294800001</v>
      </c>
      <c r="AS65" s="31">
        <v>21.393887616299999</v>
      </c>
      <c r="AT65" s="31">
        <v>21.326846570600001</v>
      </c>
      <c r="AU65" s="31">
        <v>21.1553694676</v>
      </c>
      <c r="AV65" s="31">
        <v>21.455874957300001</v>
      </c>
      <c r="AW65" s="31">
        <v>21.959351708100002</v>
      </c>
      <c r="AX65" s="31">
        <v>22.251336116699999</v>
      </c>
      <c r="AY65" s="31">
        <v>22.6416176607</v>
      </c>
      <c r="AZ65" s="31">
        <v>23.070492571799999</v>
      </c>
      <c r="BA65" s="31">
        <v>23.9911943575</v>
      </c>
      <c r="BB65" s="31">
        <v>25.5502568289</v>
      </c>
      <c r="BC65" s="32"/>
      <c r="BD65" s="32"/>
      <c r="BE65" s="32"/>
      <c r="BF65" s="32"/>
    </row>
    <row r="66" spans="1:58">
      <c r="A66" s="1">
        <f t="shared" si="0"/>
        <v>50</v>
      </c>
      <c r="B66" s="32" t="s">
        <v>19</v>
      </c>
      <c r="C66" s="32" t="s">
        <v>34</v>
      </c>
      <c r="D66" s="32" t="s">
        <v>71</v>
      </c>
      <c r="E66" s="32" t="s">
        <v>72</v>
      </c>
      <c r="F66" s="32"/>
      <c r="G66" s="32"/>
      <c r="H66" s="32"/>
      <c r="I66" s="32"/>
      <c r="J66" s="32"/>
      <c r="K66" s="32"/>
      <c r="L66" s="32"/>
      <c r="M66" s="32"/>
      <c r="N66" s="32"/>
      <c r="O66" s="32"/>
      <c r="P66" s="32"/>
      <c r="Q66" s="32"/>
      <c r="R66" s="32"/>
      <c r="S66" s="32"/>
      <c r="T66" s="32"/>
      <c r="U66" s="32"/>
      <c r="V66" s="32"/>
      <c r="W66" s="32"/>
      <c r="X66" s="32"/>
      <c r="Y66" s="32"/>
      <c r="Z66" s="31">
        <v>190.27222750398516</v>
      </c>
      <c r="AA66" s="31">
        <v>197.60269976725712</v>
      </c>
      <c r="AB66" s="31">
        <v>203.10420267231629</v>
      </c>
      <c r="AC66" s="31">
        <v>205.943683920002</v>
      </c>
      <c r="AD66" s="31">
        <v>211.39381586349427</v>
      </c>
      <c r="AE66" s="31">
        <v>206.68130215210942</v>
      </c>
      <c r="AF66" s="31">
        <v>189.33527777241375</v>
      </c>
      <c r="AG66" s="31">
        <v>186.21544234697532</v>
      </c>
      <c r="AH66" s="31">
        <v>186.13183774466739</v>
      </c>
      <c r="AI66" s="31">
        <v>188.0043141078819</v>
      </c>
      <c r="AJ66" s="31">
        <v>184.28338468908399</v>
      </c>
      <c r="AK66" s="31">
        <v>170.9120181843777</v>
      </c>
      <c r="AL66" s="31">
        <v>167.32773267835654</v>
      </c>
      <c r="AM66" s="31">
        <v>161.3727320155451</v>
      </c>
      <c r="AN66" s="31">
        <v>181.20551740442659</v>
      </c>
      <c r="AO66" s="31">
        <v>189.53971738070706</v>
      </c>
      <c r="AP66" s="31">
        <v>186.63191946406727</v>
      </c>
      <c r="AQ66" s="31">
        <v>186.23395170865598</v>
      </c>
      <c r="AR66" s="31">
        <v>198.77305661359392</v>
      </c>
      <c r="AS66" s="31">
        <v>204.59313335546091</v>
      </c>
      <c r="AT66" s="31">
        <v>196.9266671040549</v>
      </c>
      <c r="AU66" s="31">
        <v>200.27214114173208</v>
      </c>
      <c r="AV66" s="31">
        <v>209.30525415161509</v>
      </c>
      <c r="AW66" s="31">
        <v>205.27385666222369</v>
      </c>
      <c r="AX66" s="31">
        <v>207.45726085498964</v>
      </c>
      <c r="AY66" s="31">
        <v>200.22656906612301</v>
      </c>
      <c r="AZ66" s="31">
        <v>193.74642145847412</v>
      </c>
      <c r="BA66" s="31">
        <v>194.33485166183434</v>
      </c>
      <c r="BB66" s="31">
        <v>201.21483593787136</v>
      </c>
      <c r="BC66" s="31">
        <v>205.53233361875718</v>
      </c>
      <c r="BD66" s="32"/>
      <c r="BE66" s="32"/>
      <c r="BF66" s="32"/>
    </row>
    <row r="67" spans="1:58">
      <c r="A67" s="1">
        <f t="shared" si="0"/>
        <v>51</v>
      </c>
      <c r="B67" s="33" t="s">
        <v>36</v>
      </c>
      <c r="C67" s="33" t="s">
        <v>37</v>
      </c>
      <c r="D67" s="32" t="s">
        <v>71</v>
      </c>
      <c r="E67" s="32" t="s">
        <v>72</v>
      </c>
      <c r="F67" s="32"/>
      <c r="G67" s="32"/>
      <c r="H67" s="32"/>
      <c r="I67" s="32"/>
      <c r="J67" s="32"/>
      <c r="K67" s="32"/>
      <c r="L67" s="32"/>
      <c r="M67" s="32"/>
      <c r="N67" s="32"/>
      <c r="O67" s="32"/>
      <c r="P67" s="32"/>
      <c r="Q67" s="32"/>
      <c r="R67" s="32"/>
      <c r="S67" s="32"/>
      <c r="T67" s="32"/>
      <c r="U67" s="32"/>
      <c r="V67" s="32"/>
      <c r="W67" s="32"/>
      <c r="X67" s="32"/>
      <c r="Y67" s="32"/>
      <c r="Z67" s="33"/>
      <c r="AA67" s="33">
        <v>1.3235166189000001</v>
      </c>
      <c r="AB67" s="33">
        <v>1.3008084788000001</v>
      </c>
      <c r="AC67" s="33">
        <v>1.2851552964999999</v>
      </c>
      <c r="AD67" s="33">
        <v>1.2047807543</v>
      </c>
      <c r="AE67" s="33">
        <v>1.540463753</v>
      </c>
      <c r="AF67" s="33">
        <v>1.4274192565999999</v>
      </c>
      <c r="AG67" s="33">
        <v>1.3040418001</v>
      </c>
      <c r="AH67" s="33">
        <v>1.2999562508</v>
      </c>
      <c r="AI67" s="33">
        <v>1.3223791036000001</v>
      </c>
      <c r="AJ67" s="33">
        <v>1.3147901534999999</v>
      </c>
      <c r="AK67" s="33">
        <v>1.512813977</v>
      </c>
      <c r="AL67" s="33">
        <v>1.7084506720999999</v>
      </c>
      <c r="AM67" s="33">
        <v>1.8934769073</v>
      </c>
      <c r="AN67" s="33">
        <v>1.9087158641999999</v>
      </c>
      <c r="AO67" s="33">
        <v>2.1082588636000001</v>
      </c>
      <c r="AP67" s="33">
        <v>2.0738172736</v>
      </c>
      <c r="AQ67" s="33">
        <v>2.1319593070999998</v>
      </c>
      <c r="AR67" s="33">
        <v>2.0993090854999998</v>
      </c>
      <c r="AS67" s="33">
        <v>2.0831244852999999</v>
      </c>
      <c r="AT67" s="33">
        <v>2.1789340888000002</v>
      </c>
      <c r="AU67" s="33">
        <v>2.0052419842</v>
      </c>
      <c r="AV67" s="33">
        <v>1.8993848644</v>
      </c>
      <c r="AW67" s="33">
        <v>2.0971955548999999</v>
      </c>
      <c r="AX67" s="33">
        <v>2.1183797683000001</v>
      </c>
      <c r="AY67" s="33">
        <v>2.2540157028999999</v>
      </c>
      <c r="AZ67" s="33">
        <v>2.4360989220999998</v>
      </c>
      <c r="BA67" s="33">
        <v>2.7862124659999998</v>
      </c>
      <c r="BB67" s="33">
        <v>3.5022727386999999</v>
      </c>
      <c r="BC67" s="32"/>
      <c r="BD67" s="32"/>
      <c r="BE67" s="32"/>
      <c r="BF67" s="32"/>
    </row>
    <row r="68" spans="1:58">
      <c r="A68" s="1">
        <f t="shared" si="0"/>
        <v>52</v>
      </c>
      <c r="B68" s="33" t="s">
        <v>73</v>
      </c>
      <c r="C68" s="33" t="s">
        <v>40</v>
      </c>
      <c r="D68" s="32" t="s">
        <v>71</v>
      </c>
      <c r="E68" s="32" t="s">
        <v>72</v>
      </c>
      <c r="F68" s="32"/>
      <c r="G68" s="32"/>
      <c r="H68" s="32"/>
      <c r="I68" s="32"/>
      <c r="J68" s="32"/>
      <c r="K68" s="32"/>
      <c r="L68" s="32"/>
      <c r="M68" s="32"/>
      <c r="N68" s="32"/>
      <c r="O68" s="32"/>
      <c r="P68" s="32"/>
      <c r="Q68" s="32"/>
      <c r="R68" s="32"/>
      <c r="S68" s="32"/>
      <c r="T68" s="32"/>
      <c r="U68" s="32"/>
      <c r="V68" s="32"/>
      <c r="W68" s="32"/>
      <c r="X68" s="32"/>
      <c r="Y68" s="32"/>
      <c r="Z68" s="33">
        <v>1.167909522</v>
      </c>
      <c r="AA68" s="33">
        <v>1.136079997</v>
      </c>
      <c r="AB68" s="33">
        <v>1.120348084</v>
      </c>
      <c r="AC68" s="33">
        <v>1.0926848039999999</v>
      </c>
      <c r="AD68" s="33">
        <v>1.077433793</v>
      </c>
      <c r="AE68" s="33">
        <v>1.0545520239999999</v>
      </c>
      <c r="AF68" s="33">
        <v>1.033687051</v>
      </c>
      <c r="AG68" s="33">
        <v>0.99371008699999996</v>
      </c>
      <c r="AH68" s="33">
        <v>0.96839503199999999</v>
      </c>
      <c r="AI68" s="33">
        <v>0.94563460300000002</v>
      </c>
      <c r="AJ68" s="33">
        <v>0.92464051300000005</v>
      </c>
      <c r="AK68" s="33">
        <v>0.92081476200000001</v>
      </c>
      <c r="AL68" s="33">
        <v>0.92191127500000003</v>
      </c>
      <c r="AM68" s="33">
        <v>0.916518795</v>
      </c>
      <c r="AN68" s="33">
        <v>0.91625786399999998</v>
      </c>
      <c r="AO68" s="33">
        <v>0.91616417100000003</v>
      </c>
      <c r="AP68" s="33">
        <v>0.90960757199999998</v>
      </c>
      <c r="AQ68" s="33">
        <v>0.91006263700000001</v>
      </c>
      <c r="AR68" s="33">
        <v>0.90593854299999999</v>
      </c>
      <c r="AS68" s="33">
        <v>0.90702039899999998</v>
      </c>
      <c r="AT68" s="33">
        <v>0.89259549900000001</v>
      </c>
      <c r="AU68" s="33">
        <v>0.90631150400000005</v>
      </c>
      <c r="AV68" s="33">
        <v>0.90194169999999996</v>
      </c>
      <c r="AW68" s="33">
        <v>0.92746441300000004</v>
      </c>
      <c r="AX68" s="33">
        <v>0.90890917599999999</v>
      </c>
      <c r="AY68" s="33">
        <v>0.89615370900000002</v>
      </c>
      <c r="AZ68" s="33">
        <v>0.889322371</v>
      </c>
      <c r="BA68" s="33">
        <v>0.87693604000000003</v>
      </c>
      <c r="BB68" s="33">
        <v>0.88268673099999995</v>
      </c>
      <c r="BC68" s="32"/>
      <c r="BD68" s="32"/>
      <c r="BE68" s="32"/>
      <c r="BF68" s="32"/>
    </row>
    <row r="69" spans="1:58">
      <c r="A69" s="1">
        <f t="shared" si="0"/>
        <v>53</v>
      </c>
      <c r="B69" s="1" t="s">
        <v>20</v>
      </c>
      <c r="C69" s="1" t="s">
        <v>41</v>
      </c>
      <c r="D69" s="1" t="s">
        <v>71</v>
      </c>
      <c r="E69" s="1" t="s">
        <v>72</v>
      </c>
      <c r="G69" s="1">
        <v>7.318804788256604E-4</v>
      </c>
      <c r="H69" s="1">
        <v>1.3291381330273507E-3</v>
      </c>
      <c r="I69" s="1">
        <v>1.6022225151834902E-3</v>
      </c>
      <c r="J69" s="1">
        <v>3.4379477988786145E-3</v>
      </c>
      <c r="K69" s="1">
        <v>4.4835808741211782E-3</v>
      </c>
      <c r="L69" s="1">
        <v>5.2490649405835315E-3</v>
      </c>
      <c r="M69" s="1">
        <v>7.2755502553766499E-3</v>
      </c>
      <c r="N69" s="1">
        <v>9.8393877992327874E-3</v>
      </c>
      <c r="O69" s="1">
        <v>1.268430959505543E-2</v>
      </c>
      <c r="P69" s="1">
        <v>1.5682880770977282E-2</v>
      </c>
      <c r="Q69" s="1">
        <v>1.9819049359011059E-2</v>
      </c>
      <c r="R69" s="1">
        <v>2.3009123921183289E-2</v>
      </c>
      <c r="S69" s="1">
        <v>2.5047082301654793E-2</v>
      </c>
      <c r="T69" s="1">
        <v>3.2293341801357067E-2</v>
      </c>
      <c r="U69" s="1">
        <v>4.1184452587922415E-2</v>
      </c>
      <c r="V69" s="1">
        <v>5.7573028718646793E-2</v>
      </c>
      <c r="W69" s="1">
        <v>7.9108036111851326E-2</v>
      </c>
      <c r="X69" s="1">
        <v>9.2713704487465423E-2</v>
      </c>
      <c r="Y69" s="1">
        <v>0.10710770405059432</v>
      </c>
      <c r="Z69" s="1">
        <v>0.12030868904644314</v>
      </c>
      <c r="AA69" s="1">
        <v>0.14982724894641034</v>
      </c>
      <c r="AB69" s="1">
        <v>0.19751605190468668</v>
      </c>
      <c r="AC69" s="1">
        <v>0.23870843977461007</v>
      </c>
      <c r="AD69" s="1">
        <v>0.30074607564036054</v>
      </c>
      <c r="AE69" s="1">
        <v>0.33442684880310891</v>
      </c>
      <c r="AF69" s="1">
        <v>0.37205947376733001</v>
      </c>
      <c r="AG69" s="1">
        <v>0.65131383525005404</v>
      </c>
      <c r="AH69" s="1">
        <v>0.73568881431711663</v>
      </c>
      <c r="AI69" s="1">
        <v>0.86546233537504635</v>
      </c>
      <c r="AJ69" s="1">
        <v>0.99213881620418454</v>
      </c>
      <c r="AK69" s="1">
        <v>1.1216372337060989</v>
      </c>
      <c r="AL69" s="31">
        <v>2.2980389766403111E-2</v>
      </c>
      <c r="AM69" s="31">
        <v>2.4950396340731713E-2</v>
      </c>
      <c r="AN69" s="31">
        <v>3.2167808144121082E-2</v>
      </c>
      <c r="AO69" s="31">
        <v>4.1001933627276561E-2</v>
      </c>
      <c r="AP69" s="31">
        <v>5.7459169700650667E-2</v>
      </c>
      <c r="AQ69" s="31">
        <v>7.8842007355506061E-2</v>
      </c>
      <c r="AR69" s="31">
        <v>9.2542241468294303E-2</v>
      </c>
      <c r="AS69" s="31">
        <v>0.10710770406640509</v>
      </c>
      <c r="AT69" s="31">
        <v>0.12030868907267676</v>
      </c>
      <c r="AU69" s="31">
        <v>0.14982724897344565</v>
      </c>
      <c r="AV69" s="31">
        <v>0.19751605185071641</v>
      </c>
      <c r="AW69" s="31">
        <v>0.23870843982688034</v>
      </c>
      <c r="AX69" s="31">
        <v>0.30074607576063472</v>
      </c>
      <c r="AY69" s="31">
        <v>0.33442410910253428</v>
      </c>
      <c r="AZ69" s="31">
        <v>0.37205947376733001</v>
      </c>
      <c r="BA69" s="31">
        <v>0.65131383519365282</v>
      </c>
      <c r="BB69" s="31">
        <v>0.73223452734642902</v>
      </c>
      <c r="BC69" s="31">
        <v>0.86133150257934243</v>
      </c>
      <c r="BD69" s="31">
        <v>0.99628348247107346</v>
      </c>
      <c r="BE69" s="32"/>
      <c r="BF69" s="32"/>
    </row>
    <row r="70" spans="1:58">
      <c r="A70" s="1">
        <f t="shared" si="0"/>
        <v>54</v>
      </c>
      <c r="B70" s="32" t="s">
        <v>21</v>
      </c>
      <c r="C70" s="32" t="s">
        <v>43</v>
      </c>
      <c r="D70" s="32" t="s">
        <v>71</v>
      </c>
      <c r="E70" s="32" t="s">
        <v>72</v>
      </c>
      <c r="F70" s="32"/>
      <c r="G70" s="32"/>
      <c r="H70" s="32"/>
      <c r="I70" s="32"/>
      <c r="J70" s="32"/>
      <c r="K70" s="32"/>
      <c r="L70" s="32"/>
      <c r="M70" s="32"/>
      <c r="N70" s="32"/>
      <c r="O70" s="32"/>
      <c r="P70" s="32"/>
      <c r="Q70" s="32"/>
      <c r="R70" s="32"/>
      <c r="S70" s="32"/>
      <c r="T70" s="32"/>
      <c r="U70" s="32"/>
      <c r="V70" s="32"/>
      <c r="W70" s="32"/>
      <c r="X70" s="32"/>
      <c r="Y70" s="32"/>
      <c r="Z70" s="31">
        <v>4.9317904565679083</v>
      </c>
      <c r="AA70" s="31">
        <v>4.9983335011725876</v>
      </c>
      <c r="AB70" s="31">
        <v>5.0934319663149958</v>
      </c>
      <c r="AC70" s="31">
        <v>5.3173770942542218</v>
      </c>
      <c r="AD70" s="31">
        <v>5.5304249334077742</v>
      </c>
      <c r="AE70" s="31">
        <v>5.7555214958144383</v>
      </c>
      <c r="AF70" s="31">
        <v>6.0130984513404231</v>
      </c>
      <c r="AG70" s="31">
        <v>6.3876909721143011</v>
      </c>
      <c r="AH70" s="31">
        <v>6.680804340988538</v>
      </c>
      <c r="AI70" s="31">
        <v>6.9792494232942994</v>
      </c>
      <c r="AJ70" s="31">
        <v>7.4372876092942519</v>
      </c>
      <c r="AK70" s="31">
        <v>8.1688786730425704</v>
      </c>
      <c r="AL70" s="31">
        <v>8.6955888349517263</v>
      </c>
      <c r="AM70" s="31">
        <v>9.3433495449441839</v>
      </c>
      <c r="AN70" s="31">
        <v>10.06715110055606</v>
      </c>
      <c r="AO70" s="31">
        <v>10.75759162302848</v>
      </c>
      <c r="AP70" s="31">
        <v>11.352328537976975</v>
      </c>
      <c r="AQ70" s="31">
        <v>11.874926418881341</v>
      </c>
      <c r="AR70" s="31">
        <v>12.679418253641051</v>
      </c>
      <c r="AS70" s="31">
        <v>12.971188011392702</v>
      </c>
      <c r="AT70" s="31">
        <v>13.144174736549386</v>
      </c>
      <c r="AU70" s="31">
        <v>13.241870300829227</v>
      </c>
      <c r="AV70" s="31">
        <v>13.52479584326632</v>
      </c>
      <c r="AW70" s="31">
        <v>13.710233487056088</v>
      </c>
      <c r="AX70" s="31">
        <v>14.479180529668412</v>
      </c>
      <c r="AY70" s="31">
        <v>14.6685416787482</v>
      </c>
      <c r="AZ70" s="31">
        <v>15.004242278294486</v>
      </c>
      <c r="BA70" s="31">
        <v>15.28289409719053</v>
      </c>
      <c r="BB70" s="31">
        <v>16.029432102025101</v>
      </c>
      <c r="BC70" s="31">
        <v>16.492613591338642</v>
      </c>
      <c r="BD70" s="32"/>
      <c r="BE70" s="32"/>
      <c r="BF70" s="32"/>
    </row>
    <row r="71" spans="1:58">
      <c r="A71" s="1">
        <f t="shared" si="0"/>
        <v>55</v>
      </c>
      <c r="B71" s="33" t="s">
        <v>45</v>
      </c>
      <c r="C71" s="33" t="s">
        <v>46</v>
      </c>
      <c r="D71" s="32" t="s">
        <v>71</v>
      </c>
      <c r="E71" s="32" t="s">
        <v>72</v>
      </c>
      <c r="F71" s="32"/>
      <c r="G71" s="32"/>
      <c r="H71" s="32"/>
      <c r="I71" s="32"/>
      <c r="J71" s="32"/>
      <c r="K71" s="32"/>
      <c r="L71" s="32"/>
      <c r="M71" s="32"/>
      <c r="N71" s="32"/>
      <c r="O71" s="32"/>
      <c r="P71" s="32"/>
      <c r="Q71" s="32"/>
      <c r="R71" s="32"/>
      <c r="S71" s="32"/>
      <c r="T71" s="32"/>
      <c r="U71" s="32"/>
      <c r="V71" s="32"/>
      <c r="W71" s="32"/>
      <c r="X71" s="32"/>
      <c r="Y71" s="32"/>
      <c r="Z71" s="33">
        <v>5.0464234406999999</v>
      </c>
      <c r="AA71" s="33">
        <v>5.1138050703999998</v>
      </c>
      <c r="AB71" s="33">
        <v>5.3789973736999999</v>
      </c>
      <c r="AC71" s="33">
        <v>5.7869186258000003</v>
      </c>
      <c r="AD71" s="33">
        <v>6.1458677581999996</v>
      </c>
      <c r="AE71" s="33">
        <v>6.4580889891000002</v>
      </c>
      <c r="AF71" s="33">
        <v>6.8676024894000003</v>
      </c>
      <c r="AG71" s="33">
        <v>7.0440946540000002</v>
      </c>
      <c r="AH71" s="33">
        <v>7.2501461436000003</v>
      </c>
      <c r="AI71" s="33">
        <v>7.6674722259000001</v>
      </c>
      <c r="AJ71" s="33">
        <v>8.1671847765999992</v>
      </c>
      <c r="AK71" s="33">
        <v>8.8802416266000002</v>
      </c>
      <c r="AL71" s="33">
        <v>10.3207035973</v>
      </c>
      <c r="AM71" s="33">
        <v>12.6816111066</v>
      </c>
      <c r="AN71" s="33">
        <v>14.5330595415</v>
      </c>
      <c r="AO71" s="33">
        <v>15.8407946843</v>
      </c>
      <c r="AP71" s="33">
        <v>22.071956407399998</v>
      </c>
      <c r="AQ71" s="33">
        <v>24.191843229900002</v>
      </c>
      <c r="AR71" s="33">
        <v>25.5844228759</v>
      </c>
      <c r="AS71" s="33">
        <v>26.277721295199999</v>
      </c>
      <c r="AT71" s="33">
        <v>27.280686915699999</v>
      </c>
      <c r="AU71" s="33">
        <v>27.058068596399998</v>
      </c>
      <c r="AV71" s="33">
        <v>26.840848494500001</v>
      </c>
      <c r="AW71" s="33">
        <v>27.909493384400001</v>
      </c>
      <c r="AX71" s="33">
        <v>29.0636827505</v>
      </c>
      <c r="AY71" s="33">
        <v>29.5241783592</v>
      </c>
      <c r="AZ71" s="33">
        <v>30.832136198299999</v>
      </c>
      <c r="BA71" s="33">
        <v>31.551167362299999</v>
      </c>
      <c r="BB71" s="33">
        <v>34.929328384900003</v>
      </c>
      <c r="BC71" s="32"/>
      <c r="BD71" s="32"/>
      <c r="BE71" s="32"/>
      <c r="BF71" s="32"/>
    </row>
    <row r="72" spans="1:58">
      <c r="A72" s="1">
        <f t="shared" si="0"/>
        <v>56</v>
      </c>
      <c r="B72" s="32" t="s">
        <v>14</v>
      </c>
      <c r="C72" s="32" t="s">
        <v>48</v>
      </c>
      <c r="D72" s="32" t="s">
        <v>71</v>
      </c>
      <c r="E72" s="32" t="s">
        <v>72</v>
      </c>
      <c r="F72" s="32"/>
      <c r="G72" s="32"/>
      <c r="H72" s="32"/>
      <c r="I72" s="32"/>
      <c r="J72" s="32"/>
      <c r="K72" s="32"/>
      <c r="L72" s="32"/>
      <c r="M72" s="32"/>
      <c r="N72" s="32"/>
      <c r="O72" s="32"/>
      <c r="P72" s="32"/>
      <c r="Q72" s="32"/>
      <c r="R72" s="32"/>
      <c r="S72" s="32"/>
      <c r="T72" s="32"/>
      <c r="U72" s="32"/>
      <c r="V72" s="32"/>
      <c r="W72" s="32"/>
      <c r="X72" s="32"/>
      <c r="Y72" s="32"/>
      <c r="Z72" s="31">
        <v>4.4864801523591347E-2</v>
      </c>
      <c r="AA72" s="31">
        <v>4.2694649621025586E-2</v>
      </c>
      <c r="AB72" s="31">
        <v>4.7269011791666142E-2</v>
      </c>
      <c r="AC72" s="31">
        <v>5.1396256765054889E-2</v>
      </c>
      <c r="AD72" s="31">
        <v>5.8291852095690919E-2</v>
      </c>
      <c r="AE72" s="31">
        <v>7.5315037763020995E-2</v>
      </c>
      <c r="AF72" s="31">
        <v>8.303204591540575E-2</v>
      </c>
      <c r="AG72" s="31">
        <v>0.22703378312216263</v>
      </c>
      <c r="AH72" s="31">
        <v>0.3255028345480091</v>
      </c>
      <c r="AI72" s="31">
        <v>0.46220558287303987</v>
      </c>
      <c r="AJ72" s="31">
        <v>0.59654909122515165</v>
      </c>
      <c r="AK72" s="31">
        <v>0.92790334662536778</v>
      </c>
      <c r="AL72" s="31">
        <v>1.2239742300098699</v>
      </c>
      <c r="AM72" s="31">
        <v>1.7476049333160826</v>
      </c>
      <c r="AN72" s="31">
        <v>2.6655586873949111</v>
      </c>
      <c r="AO72" s="31">
        <v>3.9475497699790871</v>
      </c>
      <c r="AP72" s="31">
        <v>6.3855776652969682</v>
      </c>
      <c r="AQ72" s="31">
        <v>6.8373542831590486</v>
      </c>
      <c r="AR72" s="31">
        <v>7.1255181192573565</v>
      </c>
      <c r="AS72" s="31">
        <v>7.3301597398944711</v>
      </c>
      <c r="AT72" s="31">
        <v>8.0380065353836709</v>
      </c>
      <c r="AU72" s="31">
        <v>9.0293825411269815</v>
      </c>
      <c r="AV72" s="31">
        <v>9.6275206315557842</v>
      </c>
      <c r="AW72" s="31">
        <v>9.9159696135813995</v>
      </c>
      <c r="AX72" s="31">
        <v>10.363231270686519</v>
      </c>
      <c r="AY72" s="31">
        <v>10.909449858533101</v>
      </c>
      <c r="AZ72" s="31">
        <v>11.550260154507553</v>
      </c>
      <c r="BA72" s="31">
        <v>11.992144601903361</v>
      </c>
      <c r="BB72" s="31">
        <v>12.696019414958892</v>
      </c>
      <c r="BC72" s="31">
        <v>12.990205062682383</v>
      </c>
      <c r="BD72" s="32"/>
      <c r="BE72" s="32"/>
      <c r="BF72" s="32"/>
    </row>
    <row r="73" spans="1:58">
      <c r="A73" s="1">
        <f t="shared" si="0"/>
        <v>57</v>
      </c>
      <c r="B73" s="23" t="s">
        <v>50</v>
      </c>
      <c r="C73" s="23" t="s">
        <v>74</v>
      </c>
      <c r="D73" s="7" t="s">
        <v>71</v>
      </c>
      <c r="E73" s="7" t="s">
        <v>72</v>
      </c>
      <c r="F73" s="14"/>
      <c r="G73" s="14"/>
      <c r="H73" s="14"/>
      <c r="I73" s="14"/>
      <c r="J73" s="14"/>
      <c r="K73" s="14"/>
      <c r="L73" s="14"/>
      <c r="M73" s="14"/>
      <c r="N73" s="14"/>
      <c r="O73" s="14"/>
      <c r="P73" s="14"/>
      <c r="Q73" s="14"/>
      <c r="R73" s="14"/>
      <c r="S73" s="14"/>
      <c r="T73" s="14"/>
      <c r="U73" s="14"/>
      <c r="V73" s="14"/>
      <c r="W73" s="14"/>
      <c r="X73" s="14"/>
      <c r="Y73" s="14"/>
      <c r="Z73" s="23">
        <v>0.55398925300000001</v>
      </c>
      <c r="AA73" s="23">
        <v>0.55669730770000003</v>
      </c>
      <c r="AB73" s="23">
        <v>0.59786555949999998</v>
      </c>
      <c r="AC73" s="23">
        <v>0.67041308769999997</v>
      </c>
      <c r="AD73" s="23">
        <v>0.72058474080000001</v>
      </c>
      <c r="AE73" s="23">
        <v>0.81658163719999999</v>
      </c>
      <c r="AF73" s="23">
        <v>0.93505847320000002</v>
      </c>
      <c r="AG73" s="23">
        <v>1.0418524383000001</v>
      </c>
      <c r="AH73" s="23">
        <v>1.1602413933</v>
      </c>
      <c r="AI73" s="23">
        <v>1.3107490307</v>
      </c>
      <c r="AJ73" s="23">
        <v>1.4578125313999999</v>
      </c>
      <c r="AK73" s="23">
        <v>1.630092074</v>
      </c>
      <c r="AL73" s="23">
        <v>1.8255787271999999</v>
      </c>
      <c r="AM73" s="23">
        <v>2.0181375363999998</v>
      </c>
      <c r="AN73" s="23">
        <v>2.1660740956</v>
      </c>
      <c r="AO73" s="23">
        <v>2.3403800643000001</v>
      </c>
      <c r="AP73" s="23">
        <v>2.4824477837000001</v>
      </c>
      <c r="AQ73" s="23">
        <v>2.6395948768999999</v>
      </c>
      <c r="AR73" s="23">
        <v>2.8118778711000001</v>
      </c>
      <c r="AS73" s="23">
        <v>2.9678844538</v>
      </c>
      <c r="AT73" s="23">
        <v>3.1604492491</v>
      </c>
      <c r="AU73" s="23">
        <v>3.3227194247999998</v>
      </c>
      <c r="AV73" s="23">
        <v>3.6092250410000002</v>
      </c>
      <c r="AW73" s="23">
        <v>3.6967520782999999</v>
      </c>
      <c r="AX73" s="23">
        <v>3.7929103394000001</v>
      </c>
      <c r="AY73" s="23">
        <v>3.8719751259000001</v>
      </c>
      <c r="AZ73" s="23">
        <v>4.0259913297000001</v>
      </c>
      <c r="BA73" s="23">
        <v>4.2730714719999998</v>
      </c>
      <c r="BB73" s="23">
        <v>4.6368220868999996</v>
      </c>
    </row>
    <row r="74" spans="1:58">
      <c r="A74" s="1">
        <f t="shared" si="0"/>
        <v>58</v>
      </c>
      <c r="B74" s="23" t="s">
        <v>53</v>
      </c>
      <c r="C74" s="23" t="s">
        <v>54</v>
      </c>
      <c r="D74" s="7" t="s">
        <v>71</v>
      </c>
      <c r="E74" s="7" t="s">
        <v>72</v>
      </c>
      <c r="F74" s="14"/>
      <c r="G74" s="14"/>
      <c r="H74" s="14"/>
      <c r="I74" s="14"/>
      <c r="J74" s="14"/>
      <c r="K74" s="14"/>
      <c r="L74" s="14"/>
      <c r="M74" s="14"/>
      <c r="N74" s="14"/>
      <c r="O74" s="14"/>
      <c r="P74" s="14"/>
      <c r="Q74" s="14"/>
      <c r="R74" s="14"/>
      <c r="S74" s="14"/>
      <c r="T74" s="14"/>
      <c r="U74" s="14"/>
      <c r="V74" s="14"/>
      <c r="W74" s="14"/>
      <c r="X74" s="14"/>
      <c r="Y74" s="14"/>
      <c r="Z74" s="24"/>
      <c r="AA74" s="24"/>
      <c r="AB74" s="23">
        <v>1.0302349393000001</v>
      </c>
      <c r="AC74" s="23">
        <v>1.4463736163000001</v>
      </c>
      <c r="AD74" s="23">
        <v>1.7463930449</v>
      </c>
      <c r="AE74" s="23">
        <v>3.7333311643</v>
      </c>
      <c r="AF74" s="23">
        <v>8.6653078036999993</v>
      </c>
      <c r="AG74" s="23">
        <v>23.6942608216</v>
      </c>
      <c r="AH74" s="23">
        <v>66.428869234999993</v>
      </c>
      <c r="AI74" s="23">
        <v>137.8867307166</v>
      </c>
      <c r="AJ74" s="23">
        <v>191.6676333906</v>
      </c>
      <c r="AK74" s="23">
        <v>233.37937956280001</v>
      </c>
      <c r="AL74" s="23">
        <v>330.93824743319999</v>
      </c>
      <c r="AM74" s="23">
        <v>421.00030595099997</v>
      </c>
      <c r="AN74" s="23">
        <v>440.54133667650001</v>
      </c>
      <c r="AO74" s="23">
        <v>472.21880691379999</v>
      </c>
      <c r="AP74" s="23">
        <v>484.58564890719998</v>
      </c>
      <c r="AQ74" s="23">
        <v>491.37714386049998</v>
      </c>
      <c r="AR74" s="23">
        <v>528.67429061029998</v>
      </c>
      <c r="AS74" s="23">
        <v>520.55451048990005</v>
      </c>
      <c r="AT74" s="23">
        <v>552.70926816040003</v>
      </c>
      <c r="AU74" s="23">
        <v>565.46488008430003</v>
      </c>
      <c r="AV74" s="23">
        <v>549.89804017610004</v>
      </c>
      <c r="AW74" s="23">
        <v>580.45729288840005</v>
      </c>
      <c r="AX74" s="23">
        <v>650.88876996680006</v>
      </c>
      <c r="AY74" s="23">
        <v>619.64012658750005</v>
      </c>
      <c r="AZ74" s="23">
        <v>614.44768296910001</v>
      </c>
      <c r="BA74" s="23">
        <v>641.89908455579996</v>
      </c>
      <c r="BB74" s="23">
        <v>667.97676481830001</v>
      </c>
    </row>
    <row r="75" spans="1:58">
      <c r="A75" s="1">
        <f t="shared" si="0"/>
        <v>59</v>
      </c>
      <c r="B75" s="23" t="s">
        <v>56</v>
      </c>
      <c r="C75" s="23" t="s">
        <v>57</v>
      </c>
      <c r="D75" s="7" t="s">
        <v>71</v>
      </c>
      <c r="E75" s="7" t="s">
        <v>72</v>
      </c>
      <c r="F75" s="14"/>
      <c r="G75" s="14"/>
      <c r="H75" s="14"/>
      <c r="I75" s="14"/>
      <c r="J75" s="14"/>
      <c r="K75" s="14"/>
      <c r="L75" s="14"/>
      <c r="M75" s="14"/>
      <c r="N75" s="14"/>
      <c r="O75" s="14"/>
      <c r="P75" s="14"/>
      <c r="Q75" s="14"/>
      <c r="R75" s="14"/>
      <c r="S75" s="14"/>
      <c r="T75" s="14"/>
      <c r="U75" s="14"/>
      <c r="V75" s="14"/>
      <c r="W75" s="14"/>
      <c r="X75" s="14"/>
      <c r="Y75" s="14"/>
      <c r="Z75" s="23">
        <v>0.49396646999999999</v>
      </c>
      <c r="AA75" s="23">
        <v>0.50303297400000002</v>
      </c>
      <c r="AB75" s="23">
        <v>0.50926616800000002</v>
      </c>
      <c r="AC75" s="23">
        <v>0.516798549</v>
      </c>
      <c r="AD75" s="23">
        <v>0.52099301499999995</v>
      </c>
      <c r="AE75" s="23">
        <v>0.53509001700000003</v>
      </c>
      <c r="AF75" s="23">
        <v>0.54130535199999996</v>
      </c>
      <c r="AG75" s="23">
        <v>0.55400430499999997</v>
      </c>
      <c r="AH75" s="23">
        <v>0.56913217900000002</v>
      </c>
      <c r="AI75" s="23">
        <v>0.58852649199999996</v>
      </c>
      <c r="AJ75" s="23">
        <v>0.61041782600000005</v>
      </c>
      <c r="AK75" s="23">
        <v>0.627594553</v>
      </c>
      <c r="AL75" s="23">
        <v>0.63608661099999997</v>
      </c>
      <c r="AM75" s="23">
        <v>0.64032739100000002</v>
      </c>
      <c r="AN75" s="23">
        <v>0.63712780000000002</v>
      </c>
      <c r="AO75" s="23">
        <v>0.64095413000000001</v>
      </c>
      <c r="AP75" s="23">
        <v>0.64186933199999996</v>
      </c>
      <c r="AQ75" s="23">
        <v>0.63486009499999996</v>
      </c>
      <c r="AR75" s="23">
        <v>0.64509329000000004</v>
      </c>
      <c r="AS75" s="23">
        <v>0.65264435799999998</v>
      </c>
      <c r="AT75" s="23">
        <v>0.63600269300000001</v>
      </c>
      <c r="AU75" s="23">
        <v>0.62669821800000003</v>
      </c>
      <c r="AV75" s="23">
        <v>0.62762742800000004</v>
      </c>
      <c r="AW75" s="23">
        <v>0.64121563800000003</v>
      </c>
      <c r="AX75" s="23">
        <v>0.63239500599999998</v>
      </c>
      <c r="AY75" s="23">
        <v>0.63617311200000004</v>
      </c>
      <c r="AZ75" s="23">
        <v>0.64200440999999997</v>
      </c>
      <c r="BA75" s="23">
        <v>0.65628766599999999</v>
      </c>
      <c r="BB75" s="23">
        <v>0.66243579200000002</v>
      </c>
    </row>
    <row r="76" spans="1:58">
      <c r="A76" s="1">
        <f t="shared" si="0"/>
        <v>60</v>
      </c>
      <c r="B76" s="23" t="s">
        <v>62</v>
      </c>
      <c r="C76" s="23" t="s">
        <v>63</v>
      </c>
      <c r="D76" s="7" t="s">
        <v>71</v>
      </c>
      <c r="E76" s="7" t="s">
        <v>72</v>
      </c>
      <c r="F76" s="14"/>
      <c r="G76" s="14"/>
      <c r="H76" s="14"/>
      <c r="I76" s="14"/>
      <c r="J76" s="14"/>
      <c r="K76" s="14"/>
      <c r="L76" s="14"/>
      <c r="M76" s="14"/>
      <c r="N76" s="14"/>
      <c r="O76" s="14"/>
      <c r="P76" s="14"/>
      <c r="Q76" s="14"/>
      <c r="R76" s="14"/>
      <c r="S76" s="14"/>
      <c r="T76" s="14"/>
      <c r="U76" s="14"/>
      <c r="V76" s="14"/>
      <c r="W76" s="14"/>
      <c r="X76" s="14"/>
      <c r="Y76" s="14"/>
      <c r="Z76" s="24"/>
      <c r="AA76" s="24"/>
      <c r="AB76" s="24"/>
      <c r="AC76" s="24"/>
      <c r="AD76" s="24"/>
      <c r="AE76" s="23">
        <v>4.0148588669</v>
      </c>
      <c r="AF76" s="23">
        <v>19.560867772600002</v>
      </c>
      <c r="AG76" s="23">
        <v>88.048932372699994</v>
      </c>
      <c r="AH76" s="23">
        <v>435.042992857</v>
      </c>
      <c r="AI76" s="23">
        <v>711.23129969590002</v>
      </c>
      <c r="AJ76" s="23">
        <v>972.99127019169998</v>
      </c>
      <c r="AK76" s="23">
        <v>1622.1512332322</v>
      </c>
      <c r="AL76" s="23">
        <v>2103.0190348183</v>
      </c>
      <c r="AM76" s="23">
        <v>2413.8028601926999</v>
      </c>
      <c r="AN76" s="23">
        <v>2764.6901191937</v>
      </c>
      <c r="AO76" s="23">
        <v>3171.1319491271001</v>
      </c>
      <c r="AP76" s="23">
        <v>3382.5233520587999</v>
      </c>
      <c r="AQ76" s="23">
        <v>3546.4441068033998</v>
      </c>
      <c r="AR76" s="23">
        <v>3817.4602126064001</v>
      </c>
      <c r="AS76" s="23">
        <v>3978.8876327060998</v>
      </c>
      <c r="AT76" s="23">
        <v>4026.7437874449001</v>
      </c>
      <c r="AU76" s="23">
        <v>4008.6376033181</v>
      </c>
      <c r="AV76" s="23">
        <v>4094.8752004089001</v>
      </c>
      <c r="AW76" s="23">
        <v>4277.5173523501999</v>
      </c>
      <c r="AX76" s="23">
        <v>4498.1460561980002</v>
      </c>
      <c r="AY76" s="23">
        <v>4712.6882084689996</v>
      </c>
      <c r="AZ76" s="23">
        <v>4897.5594065163996</v>
      </c>
      <c r="BA76" s="23">
        <v>5162.3075891386998</v>
      </c>
      <c r="BB76" s="23">
        <v>6149.6752056705</v>
      </c>
    </row>
    <row r="77" spans="1:58">
      <c r="A77" s="1">
        <f t="shared" si="0"/>
        <v>61</v>
      </c>
    </row>
    <row r="78" spans="1:58">
      <c r="A78" s="1">
        <f t="shared" si="0"/>
        <v>62</v>
      </c>
      <c r="B78" s="26" t="s">
        <v>75</v>
      </c>
      <c r="C78" s="26"/>
      <c r="D78" s="26"/>
    </row>
    <row r="79" spans="1:58">
      <c r="A79" s="1">
        <f t="shared" si="0"/>
        <v>63</v>
      </c>
      <c r="B79" s="7" t="s">
        <v>69</v>
      </c>
      <c r="D79" s="3">
        <v>60</v>
      </c>
    </row>
    <row r="80" spans="1:58">
      <c r="A80" s="1">
        <f t="shared" si="0"/>
        <v>64</v>
      </c>
      <c r="B80" s="7" t="s">
        <v>76</v>
      </c>
      <c r="D80" s="34" t="s">
        <v>77</v>
      </c>
    </row>
    <row r="81" spans="1:58">
      <c r="A81" s="1">
        <f t="shared" si="0"/>
        <v>65</v>
      </c>
      <c r="B81" s="7" t="s">
        <v>78</v>
      </c>
      <c r="D81" s="31">
        <v>0.99628348247107346</v>
      </c>
      <c r="E81" s="7" t="s">
        <v>79</v>
      </c>
    </row>
    <row r="82" spans="1:58">
      <c r="A82" s="1">
        <f t="shared" si="0"/>
        <v>66</v>
      </c>
      <c r="B82" s="7" t="s">
        <v>80</v>
      </c>
      <c r="D82" s="35">
        <v>60.223822893442446</v>
      </c>
    </row>
    <row r="83" spans="1:58">
      <c r="A83" s="1">
        <f t="shared" si="0"/>
        <v>67</v>
      </c>
    </row>
    <row r="84" spans="1:58">
      <c r="A84" s="1">
        <f t="shared" ref="A84:A103" si="3">+A83+1</f>
        <v>68</v>
      </c>
      <c r="B84" s="36" t="s">
        <v>81</v>
      </c>
      <c r="C84" s="37"/>
      <c r="D84" s="37"/>
      <c r="E84" s="37"/>
      <c r="F84" s="37">
        <v>5</v>
      </c>
      <c r="G84" s="37">
        <f>+F84+1</f>
        <v>6</v>
      </c>
      <c r="H84" s="37">
        <f t="shared" ref="H84:BF84" si="4">+G84+1</f>
        <v>7</v>
      </c>
      <c r="I84" s="37">
        <f t="shared" si="4"/>
        <v>8</v>
      </c>
      <c r="J84" s="37">
        <f t="shared" si="4"/>
        <v>9</v>
      </c>
      <c r="K84" s="37">
        <f t="shared" si="4"/>
        <v>10</v>
      </c>
      <c r="L84" s="37">
        <f t="shared" si="4"/>
        <v>11</v>
      </c>
      <c r="M84" s="37">
        <f t="shared" si="4"/>
        <v>12</v>
      </c>
      <c r="N84" s="37">
        <f t="shared" si="4"/>
        <v>13</v>
      </c>
      <c r="O84" s="37">
        <f t="shared" si="4"/>
        <v>14</v>
      </c>
      <c r="P84" s="37">
        <f t="shared" si="4"/>
        <v>15</v>
      </c>
      <c r="Q84" s="37">
        <f t="shared" si="4"/>
        <v>16</v>
      </c>
      <c r="R84" s="37">
        <f t="shared" si="4"/>
        <v>17</v>
      </c>
      <c r="S84" s="37">
        <f t="shared" si="4"/>
        <v>18</v>
      </c>
      <c r="T84" s="37">
        <f t="shared" si="4"/>
        <v>19</v>
      </c>
      <c r="U84" s="37">
        <f t="shared" si="4"/>
        <v>20</v>
      </c>
      <c r="V84" s="37">
        <f t="shared" si="4"/>
        <v>21</v>
      </c>
      <c r="W84" s="37">
        <f t="shared" si="4"/>
        <v>22</v>
      </c>
      <c r="X84" s="37">
        <f t="shared" si="4"/>
        <v>23</v>
      </c>
      <c r="Y84" s="37">
        <f t="shared" si="4"/>
        <v>24</v>
      </c>
      <c r="Z84" s="37">
        <f t="shared" si="4"/>
        <v>25</v>
      </c>
      <c r="AA84" s="37">
        <f t="shared" si="4"/>
        <v>26</v>
      </c>
      <c r="AB84" s="37">
        <f t="shared" si="4"/>
        <v>27</v>
      </c>
      <c r="AC84" s="37">
        <f t="shared" si="4"/>
        <v>28</v>
      </c>
      <c r="AD84" s="37">
        <f t="shared" si="4"/>
        <v>29</v>
      </c>
      <c r="AE84" s="37">
        <f t="shared" si="4"/>
        <v>30</v>
      </c>
      <c r="AF84" s="37">
        <f t="shared" si="4"/>
        <v>31</v>
      </c>
      <c r="AG84" s="37">
        <f t="shared" si="4"/>
        <v>32</v>
      </c>
      <c r="AH84" s="37">
        <f t="shared" si="4"/>
        <v>33</v>
      </c>
      <c r="AI84" s="37">
        <f t="shared" si="4"/>
        <v>34</v>
      </c>
      <c r="AJ84" s="37">
        <f t="shared" si="4"/>
        <v>35</v>
      </c>
      <c r="AK84" s="37">
        <f t="shared" si="4"/>
        <v>36</v>
      </c>
      <c r="AL84" s="37">
        <f t="shared" si="4"/>
        <v>37</v>
      </c>
      <c r="AM84" s="37">
        <f t="shared" si="4"/>
        <v>38</v>
      </c>
      <c r="AN84" s="37">
        <f t="shared" si="4"/>
        <v>39</v>
      </c>
      <c r="AO84" s="37">
        <f t="shared" si="4"/>
        <v>40</v>
      </c>
      <c r="AP84" s="37">
        <f t="shared" si="4"/>
        <v>41</v>
      </c>
      <c r="AQ84" s="37">
        <f t="shared" si="4"/>
        <v>42</v>
      </c>
      <c r="AR84" s="37">
        <f t="shared" si="4"/>
        <v>43</v>
      </c>
      <c r="AS84" s="37">
        <f t="shared" si="4"/>
        <v>44</v>
      </c>
      <c r="AT84" s="37">
        <f t="shared" si="4"/>
        <v>45</v>
      </c>
      <c r="AU84" s="37">
        <f t="shared" si="4"/>
        <v>46</v>
      </c>
      <c r="AV84" s="37">
        <f t="shared" si="4"/>
        <v>47</v>
      </c>
      <c r="AW84" s="37">
        <f t="shared" si="4"/>
        <v>48</v>
      </c>
      <c r="AX84" s="37">
        <f t="shared" si="4"/>
        <v>49</v>
      </c>
      <c r="AY84" s="37">
        <f t="shared" si="4"/>
        <v>50</v>
      </c>
      <c r="AZ84" s="37">
        <f t="shared" si="4"/>
        <v>51</v>
      </c>
      <c r="BA84" s="37">
        <f t="shared" si="4"/>
        <v>52</v>
      </c>
      <c r="BB84" s="37">
        <f t="shared" si="4"/>
        <v>53</v>
      </c>
      <c r="BC84" s="37">
        <f t="shared" si="4"/>
        <v>54</v>
      </c>
      <c r="BD84" s="37">
        <f t="shared" si="4"/>
        <v>55</v>
      </c>
      <c r="BE84" s="37">
        <f t="shared" si="4"/>
        <v>56</v>
      </c>
      <c r="BF84" s="37">
        <f t="shared" si="4"/>
        <v>57</v>
      </c>
    </row>
    <row r="85" spans="1:58">
      <c r="A85" s="1">
        <f t="shared" si="3"/>
        <v>69</v>
      </c>
      <c r="B85" s="23" t="s">
        <v>25</v>
      </c>
      <c r="C85" s="23" t="s">
        <v>26</v>
      </c>
      <c r="D85" s="23" t="s">
        <v>27</v>
      </c>
      <c r="E85" s="23" t="s">
        <v>28</v>
      </c>
      <c r="F85" s="38">
        <v>1960</v>
      </c>
      <c r="G85" s="38">
        <v>1961</v>
      </c>
      <c r="H85" s="38">
        <v>1962</v>
      </c>
      <c r="I85" s="38">
        <v>1963</v>
      </c>
      <c r="J85" s="38">
        <v>1964</v>
      </c>
      <c r="K85" s="38">
        <v>1965</v>
      </c>
      <c r="L85" s="38">
        <v>1966</v>
      </c>
      <c r="M85" s="38">
        <v>1967</v>
      </c>
      <c r="N85" s="38">
        <v>1968</v>
      </c>
      <c r="O85" s="38">
        <v>1969</v>
      </c>
      <c r="P85" s="38">
        <v>1970</v>
      </c>
      <c r="Q85" s="38">
        <v>1971</v>
      </c>
      <c r="R85" s="38">
        <v>1972</v>
      </c>
      <c r="S85" s="38">
        <v>1973</v>
      </c>
      <c r="T85" s="38">
        <v>1974</v>
      </c>
      <c r="U85" s="38">
        <v>1975</v>
      </c>
      <c r="V85" s="38">
        <v>1976</v>
      </c>
      <c r="W85" s="38">
        <v>1977</v>
      </c>
      <c r="X85" s="38">
        <v>1978</v>
      </c>
      <c r="Y85" s="38">
        <v>1979</v>
      </c>
      <c r="Z85" s="38">
        <v>1980</v>
      </c>
      <c r="AA85" s="38">
        <v>1981</v>
      </c>
      <c r="AB85" s="38">
        <v>1982</v>
      </c>
      <c r="AC85" s="38">
        <v>1983</v>
      </c>
      <c r="AD85" s="38">
        <v>1984</v>
      </c>
      <c r="AE85" s="38">
        <v>1985</v>
      </c>
      <c r="AF85" s="38">
        <v>1986</v>
      </c>
      <c r="AG85" s="38">
        <v>1987</v>
      </c>
      <c r="AH85" s="38">
        <v>1988</v>
      </c>
      <c r="AI85" s="38">
        <v>1989</v>
      </c>
      <c r="AJ85" s="38">
        <v>1990</v>
      </c>
      <c r="AK85" s="38">
        <v>1991</v>
      </c>
      <c r="AL85" s="38">
        <v>1992</v>
      </c>
      <c r="AM85" s="38">
        <v>1993</v>
      </c>
      <c r="AN85" s="38">
        <v>1994</v>
      </c>
      <c r="AO85" s="38">
        <v>1995</v>
      </c>
      <c r="AP85" s="38">
        <v>1996</v>
      </c>
      <c r="AQ85" s="38">
        <v>1997</v>
      </c>
      <c r="AR85" s="38">
        <v>1998</v>
      </c>
      <c r="AS85" s="38">
        <v>1999</v>
      </c>
      <c r="AT85" s="38">
        <v>2000</v>
      </c>
      <c r="AU85" s="38">
        <v>2001</v>
      </c>
      <c r="AV85" s="38">
        <v>2002</v>
      </c>
      <c r="AW85" s="38">
        <v>2003</v>
      </c>
      <c r="AX85" s="38">
        <v>2004</v>
      </c>
      <c r="AY85" s="38">
        <v>2005</v>
      </c>
      <c r="AZ85" s="38">
        <v>2006</v>
      </c>
      <c r="BA85" s="38">
        <v>2007</v>
      </c>
      <c r="BB85" s="38">
        <v>2008</v>
      </c>
      <c r="BC85" s="38">
        <v>2009</v>
      </c>
      <c r="BD85" s="7">
        <v>2010</v>
      </c>
      <c r="BE85" s="7">
        <v>2011</v>
      </c>
      <c r="BF85" s="7">
        <v>2012</v>
      </c>
    </row>
    <row r="86" spans="1:58">
      <c r="A86" s="1">
        <f t="shared" si="3"/>
        <v>70</v>
      </c>
      <c r="B86" s="13" t="s">
        <v>29</v>
      </c>
      <c r="C86" s="13" t="s">
        <v>30</v>
      </c>
      <c r="D86" s="23" t="s">
        <v>82</v>
      </c>
      <c r="E86" s="23" t="s">
        <v>83</v>
      </c>
      <c r="F86" s="13"/>
      <c r="G86" s="13"/>
      <c r="H86" s="13"/>
      <c r="I86" s="13"/>
      <c r="J86" s="13"/>
      <c r="K86" s="13"/>
      <c r="L86" s="13"/>
      <c r="M86" s="13"/>
      <c r="N86" s="13"/>
      <c r="O86" s="13"/>
      <c r="P86" s="13"/>
      <c r="Q86" s="13">
        <v>7.8688425850291202</v>
      </c>
      <c r="R86" s="13">
        <v>7.7001841681494998</v>
      </c>
      <c r="S86" s="13">
        <v>7.8498159993174204</v>
      </c>
      <c r="T86" s="13">
        <v>8.2260022412153795</v>
      </c>
      <c r="U86" s="13">
        <v>12.186180036989001</v>
      </c>
      <c r="V86" s="13">
        <v>15.3991686037548</v>
      </c>
      <c r="W86" s="13">
        <v>15.375099999416699</v>
      </c>
      <c r="X86" s="13">
        <v>15.016116665749999</v>
      </c>
      <c r="Y86" s="13">
        <v>15.5519249993333</v>
      </c>
      <c r="Z86" s="13">
        <v>15.454058332500001</v>
      </c>
      <c r="AA86" s="13">
        <v>17.986691665833298</v>
      </c>
      <c r="AB86" s="13">
        <v>22.1178833323333</v>
      </c>
      <c r="AC86" s="13">
        <v>24.6154249995</v>
      </c>
      <c r="AD86" s="13">
        <v>25.353933385083302</v>
      </c>
      <c r="AE86" s="13">
        <v>27.9945916666667</v>
      </c>
      <c r="AF86" s="13">
        <v>30.4069</v>
      </c>
      <c r="AG86" s="13">
        <v>30.949833333333299</v>
      </c>
      <c r="AH86" s="13">
        <v>31.7332485981559</v>
      </c>
      <c r="AI86" s="13">
        <v>32.270000000000003</v>
      </c>
      <c r="AJ86" s="13">
        <v>34.568808333333301</v>
      </c>
      <c r="AK86" s="13">
        <v>36.5961833333333</v>
      </c>
      <c r="AL86" s="13">
        <v>38.950758333333297</v>
      </c>
      <c r="AM86" s="13">
        <v>39.567257499999997</v>
      </c>
      <c r="AN86" s="13">
        <v>40.211739166666703</v>
      </c>
      <c r="AO86" s="13">
        <v>40.278318333333303</v>
      </c>
      <c r="AP86" s="13">
        <v>41.794168333333303</v>
      </c>
      <c r="AQ86" s="13">
        <v>43.8921158333333</v>
      </c>
      <c r="AR86" s="13">
        <v>46.905651666666699</v>
      </c>
      <c r="AS86" s="13">
        <v>49.0854</v>
      </c>
      <c r="AT86" s="13">
        <v>52.141666666666701</v>
      </c>
      <c r="AU86" s="13">
        <v>55.8066666666667</v>
      </c>
      <c r="AV86" s="13">
        <v>57.887999999999998</v>
      </c>
      <c r="AW86" s="13">
        <v>58.150039999999997</v>
      </c>
      <c r="AX86" s="13">
        <v>59.512658333333299</v>
      </c>
      <c r="AY86" s="13">
        <v>64.327475000000007</v>
      </c>
      <c r="AZ86" s="13">
        <v>68.933233333333305</v>
      </c>
      <c r="BA86" s="13">
        <v>68.874875000000003</v>
      </c>
      <c r="BB86" s="13">
        <v>68.598275000000001</v>
      </c>
      <c r="BC86" s="13">
        <v>69.039066666666699</v>
      </c>
      <c r="BD86" s="23"/>
      <c r="BE86" s="23"/>
      <c r="BF86" s="23"/>
    </row>
    <row r="87" spans="1:58">
      <c r="A87" s="1">
        <f t="shared" si="3"/>
        <v>71</v>
      </c>
      <c r="B87" s="33" t="s">
        <v>19</v>
      </c>
      <c r="C87" s="33" t="s">
        <v>34</v>
      </c>
      <c r="D87" s="33" t="s">
        <v>82</v>
      </c>
      <c r="E87" s="33" t="s">
        <v>83</v>
      </c>
      <c r="F87" s="33">
        <v>245.19510139835899</v>
      </c>
      <c r="G87" s="33">
        <v>245.26010162116</v>
      </c>
      <c r="H87" s="33">
        <v>245.013850686544</v>
      </c>
      <c r="I87" s="33">
        <v>245.01635069607499</v>
      </c>
      <c r="J87" s="33">
        <v>245.027184079042</v>
      </c>
      <c r="K87" s="33">
        <v>245.06093420770699</v>
      </c>
      <c r="L87" s="33">
        <v>245.67843655764301</v>
      </c>
      <c r="M87" s="33">
        <v>246.00093779128099</v>
      </c>
      <c r="N87" s="33">
        <v>247.56469375695099</v>
      </c>
      <c r="O87" s="33">
        <v>259.960574351236</v>
      </c>
      <c r="P87" s="33">
        <v>276.403137026845</v>
      </c>
      <c r="Q87" s="33">
        <v>275.35645668533198</v>
      </c>
      <c r="R87" s="33">
        <v>252.02762746264901</v>
      </c>
      <c r="S87" s="33">
        <v>222.88918305322699</v>
      </c>
      <c r="T87" s="33">
        <v>240.70466763782301</v>
      </c>
      <c r="U87" s="33">
        <v>214.31290034121901</v>
      </c>
      <c r="V87" s="33">
        <v>238.95049426705901</v>
      </c>
      <c r="W87" s="33">
        <v>245.67968656657499</v>
      </c>
      <c r="X87" s="33">
        <v>225.65586023395699</v>
      </c>
      <c r="Y87" s="33">
        <v>212.721644262377</v>
      </c>
      <c r="Z87" s="33">
        <v>211.27955541470499</v>
      </c>
      <c r="AA87" s="33">
        <v>271.73145255032699</v>
      </c>
      <c r="AB87" s="33">
        <v>328.60625269898998</v>
      </c>
      <c r="AC87" s="33">
        <v>381.06603602462798</v>
      </c>
      <c r="AD87" s="33">
        <v>436.95666578800802</v>
      </c>
      <c r="AE87" s="33">
        <v>449.26296271160697</v>
      </c>
      <c r="AF87" s="33">
        <v>346.305903554493</v>
      </c>
      <c r="AG87" s="33">
        <v>300.536562401477</v>
      </c>
      <c r="AH87" s="33">
        <v>297.84821881937802</v>
      </c>
      <c r="AI87" s="33">
        <v>319.008299487903</v>
      </c>
      <c r="AJ87" s="33">
        <v>272.264787954393</v>
      </c>
      <c r="AK87" s="33">
        <v>282.10690880881998</v>
      </c>
      <c r="AL87" s="33">
        <v>264.69180075057898</v>
      </c>
      <c r="AM87" s="33">
        <v>283.16257950001801</v>
      </c>
      <c r="AN87" s="33">
        <v>555.20469565569704</v>
      </c>
      <c r="AO87" s="33">
        <v>499.14842590131002</v>
      </c>
      <c r="AP87" s="33">
        <v>511.55243027251601</v>
      </c>
      <c r="AQ87" s="33">
        <v>583.66937235339606</v>
      </c>
      <c r="AR87" s="33">
        <v>589.951774567332</v>
      </c>
      <c r="AS87" s="33">
        <v>615.69913197380595</v>
      </c>
      <c r="AT87" s="33">
        <v>711.97627443083297</v>
      </c>
      <c r="AU87" s="33">
        <v>733.03850707000004</v>
      </c>
      <c r="AV87" s="33">
        <v>696.98820361166702</v>
      </c>
      <c r="AW87" s="33">
        <v>581.20031386416701</v>
      </c>
      <c r="AX87" s="33">
        <v>528.28480930499995</v>
      </c>
      <c r="AY87" s="33">
        <v>527.46814284000004</v>
      </c>
      <c r="AZ87" s="33">
        <v>522.89010961083295</v>
      </c>
      <c r="BA87" s="33">
        <v>479.26678258750002</v>
      </c>
      <c r="BB87" s="33">
        <v>447.80525556077299</v>
      </c>
      <c r="BC87" s="1">
        <v>472.18629075489298</v>
      </c>
      <c r="BD87" s="1">
        <v>495.27702157239605</v>
      </c>
      <c r="BE87" s="33"/>
      <c r="BF87" s="33"/>
    </row>
    <row r="88" spans="1:58">
      <c r="A88" s="1">
        <f t="shared" si="3"/>
        <v>72</v>
      </c>
      <c r="B88" s="31" t="s">
        <v>36</v>
      </c>
      <c r="C88" s="31" t="s">
        <v>37</v>
      </c>
      <c r="D88" s="33" t="s">
        <v>82</v>
      </c>
      <c r="E88" s="33" t="s">
        <v>83</v>
      </c>
      <c r="F88" s="31">
        <v>2.4844700014844698</v>
      </c>
      <c r="G88" s="31">
        <v>2.4844700014844698</v>
      </c>
      <c r="H88" s="31">
        <v>2.4844700014844698</v>
      </c>
      <c r="I88" s="31">
        <v>2.4844699989999999</v>
      </c>
      <c r="J88" s="31">
        <v>2.5000000015000001</v>
      </c>
      <c r="K88" s="31">
        <v>2.5000000015000001</v>
      </c>
      <c r="L88" s="31">
        <v>2.5000000015000001</v>
      </c>
      <c r="M88" s="31">
        <v>2.5000000015000001</v>
      </c>
      <c r="N88" s="31">
        <v>2.5000000015000001</v>
      </c>
      <c r="O88" s="31">
        <v>2.5000000015000001</v>
      </c>
      <c r="P88" s="31">
        <v>2.5000000015000001</v>
      </c>
      <c r="Q88" s="31">
        <v>2.49347500129167</v>
      </c>
      <c r="R88" s="31">
        <v>2.2999999990000002</v>
      </c>
      <c r="S88" s="31">
        <v>2.0987499989999998</v>
      </c>
      <c r="T88" s="31">
        <v>2.0699999990000002</v>
      </c>
      <c r="U88" s="31">
        <v>2.0699999990000002</v>
      </c>
      <c r="V88" s="31">
        <v>2.0699999990000002</v>
      </c>
      <c r="W88" s="31">
        <v>2.0699999990000002</v>
      </c>
      <c r="X88" s="31">
        <v>2.0699999990000002</v>
      </c>
      <c r="Y88" s="31">
        <v>2.0699999990000002</v>
      </c>
      <c r="Z88" s="31">
        <v>2.0699999990000002</v>
      </c>
      <c r="AA88" s="31">
        <v>2.0699999990000002</v>
      </c>
      <c r="AB88" s="31">
        <v>2.0699999990000002</v>
      </c>
      <c r="AC88" s="31">
        <v>2.0699999990000002</v>
      </c>
      <c r="AD88" s="31">
        <v>2.06999999958333</v>
      </c>
      <c r="AE88" s="31">
        <v>2.0699999999999998</v>
      </c>
      <c r="AF88" s="31">
        <v>2.0699999999999998</v>
      </c>
      <c r="AG88" s="31">
        <v>2.0699999999999998</v>
      </c>
      <c r="AH88" s="31">
        <v>2.0699999999999998</v>
      </c>
      <c r="AI88" s="31">
        <v>2.0699999999999998</v>
      </c>
      <c r="AJ88" s="31">
        <v>2.0699999999999998</v>
      </c>
      <c r="AK88" s="31">
        <v>2.0699999999999998</v>
      </c>
      <c r="AL88" s="31">
        <v>2.8025000000000002</v>
      </c>
      <c r="AM88" s="31">
        <v>5</v>
      </c>
      <c r="AN88" s="31">
        <v>5.4649999999999999</v>
      </c>
      <c r="AO88" s="31">
        <v>6.1583333333333297</v>
      </c>
      <c r="AP88" s="31">
        <v>6.3516750000000002</v>
      </c>
      <c r="AQ88" s="31">
        <v>6.7093416666666696</v>
      </c>
      <c r="AR88" s="31">
        <v>7.1159083333333299</v>
      </c>
      <c r="AS88" s="31">
        <v>7.9422499999999996</v>
      </c>
      <c r="AT88" s="31">
        <v>8.21725833333333</v>
      </c>
      <c r="AU88" s="31">
        <v>8.4574916666666695</v>
      </c>
      <c r="AV88" s="31">
        <v>8.5677500000000002</v>
      </c>
      <c r="AW88" s="31">
        <v>8.5996833333333296</v>
      </c>
      <c r="AX88" s="31">
        <v>8.6355833333333294</v>
      </c>
      <c r="AY88" s="31">
        <v>8.6664416666666693</v>
      </c>
      <c r="AZ88" s="31">
        <v>8.6986158333333297</v>
      </c>
      <c r="BA88" s="31">
        <v>8.9659499999999994</v>
      </c>
      <c r="BB88" s="31">
        <v>9.5997416666666702</v>
      </c>
      <c r="BC88" s="31"/>
      <c r="BD88" s="33"/>
      <c r="BE88" s="33"/>
      <c r="BF88" s="33"/>
    </row>
    <row r="89" spans="1:58" s="71" customFormat="1">
      <c r="A89" s="71">
        <f t="shared" si="3"/>
        <v>73</v>
      </c>
      <c r="B89" s="83" t="s">
        <v>20</v>
      </c>
      <c r="C89" s="83" t="s">
        <v>41</v>
      </c>
      <c r="D89" s="83" t="s">
        <v>82</v>
      </c>
      <c r="E89" s="83" t="s">
        <v>83</v>
      </c>
      <c r="F89" s="83">
        <v>7.1391596674247305E-5</v>
      </c>
      <c r="G89" s="83">
        <v>7.1391596674247305E-5</v>
      </c>
      <c r="H89" s="83">
        <v>7.1391596674247305E-5</v>
      </c>
      <c r="I89" s="83">
        <v>7.1391596674247305E-5</v>
      </c>
      <c r="J89" s="83">
        <v>7.1391596674247305E-5</v>
      </c>
      <c r="K89" s="83">
        <v>7.1391596674247305E-5</v>
      </c>
      <c r="L89" s="83">
        <v>7.1391596674247305E-5</v>
      </c>
      <c r="M89" s="83">
        <v>8.6081194792526894E-5</v>
      </c>
      <c r="N89" s="83">
        <v>1.01985139685E-4</v>
      </c>
      <c r="O89" s="83">
        <v>1.01985139685E-4</v>
      </c>
      <c r="P89" s="83">
        <v>1.01985139685E-4</v>
      </c>
      <c r="Q89" s="83">
        <v>1.0342936280328E-4</v>
      </c>
      <c r="R89" s="83">
        <v>1.33267478842706E-4</v>
      </c>
      <c r="S89" s="83">
        <v>1.16437365491452E-4</v>
      </c>
      <c r="T89" s="83">
        <v>1.14938171943065E-4</v>
      </c>
      <c r="U89" s="83">
        <v>1.14938171943065E-4</v>
      </c>
      <c r="V89" s="83">
        <v>1.14938171943065E-4</v>
      </c>
      <c r="W89" s="83">
        <v>1.14938171943065E-4</v>
      </c>
      <c r="X89" s="83">
        <v>1.7626318381266601E-4</v>
      </c>
      <c r="Y89" s="83">
        <v>2.7485215053763402E-4</v>
      </c>
      <c r="Z89" s="83">
        <v>2.7485215053763402E-4</v>
      </c>
      <c r="AA89" s="83">
        <v>2.7485215053763402E-4</v>
      </c>
      <c r="AB89" s="83">
        <v>2.7485215053763402E-4</v>
      </c>
      <c r="AC89" s="83">
        <v>8.8252277014463205E-4</v>
      </c>
      <c r="AD89" s="83">
        <v>3.5966844251375698E-3</v>
      </c>
      <c r="AE89" s="83">
        <v>5.4335771505376303E-3</v>
      </c>
      <c r="AF89" s="83">
        <v>8.9156207437275994E-3</v>
      </c>
      <c r="AG89" s="83">
        <v>1.5365068100358399E-2</v>
      </c>
      <c r="AH89" s="83">
        <v>2.0223704525089599E-2</v>
      </c>
      <c r="AI89" s="83">
        <v>2.6985483870967698E-2</v>
      </c>
      <c r="AJ89" s="83">
        <v>3.2615621953404998E-2</v>
      </c>
      <c r="AK89" s="83">
        <v>3.67633074820789E-2</v>
      </c>
      <c r="AL89" s="83">
        <v>4.3685167383512503E-2</v>
      </c>
      <c r="AM89" s="83">
        <v>6.4871187589605694E-2</v>
      </c>
      <c r="AN89" s="83">
        <v>9.5568238854515902E-2</v>
      </c>
      <c r="AO89" s="83">
        <v>0.119913872960145</v>
      </c>
      <c r="AP89" s="83">
        <v>0.16354716757520099</v>
      </c>
      <c r="AQ89" s="83">
        <v>0.204796277898216</v>
      </c>
      <c r="AR89" s="83">
        <v>0.23116590058234099</v>
      </c>
      <c r="AS89" s="83">
        <v>0.26664297240719098</v>
      </c>
      <c r="AT89" s="83">
        <v>0.54491917586876604</v>
      </c>
      <c r="AU89" s="83">
        <v>0.71630515780899495</v>
      </c>
      <c r="AV89" s="83">
        <v>0.79241708431316704</v>
      </c>
      <c r="AW89" s="83">
        <v>0.86676432652534496</v>
      </c>
      <c r="AX89" s="83">
        <v>0.89949485400706297</v>
      </c>
      <c r="AY89" s="83">
        <v>0.90627897003822699</v>
      </c>
      <c r="AZ89" s="83">
        <v>0.91645177271303002</v>
      </c>
      <c r="BA89" s="83">
        <v>0.93524784557480201</v>
      </c>
      <c r="BB89" s="83">
        <v>1.05785833333333</v>
      </c>
      <c r="BC89" s="71">
        <v>1.4088000000000001</v>
      </c>
      <c r="BD89" s="71">
        <v>1.431025</v>
      </c>
      <c r="BE89" s="83"/>
      <c r="BF89" s="83"/>
    </row>
    <row r="90" spans="1:58">
      <c r="A90" s="1">
        <f t="shared" si="3"/>
        <v>74</v>
      </c>
      <c r="B90" s="33" t="s">
        <v>21</v>
      </c>
      <c r="C90" s="33" t="s">
        <v>43</v>
      </c>
      <c r="D90" s="33" t="s">
        <v>82</v>
      </c>
      <c r="E90" s="33" t="s">
        <v>83</v>
      </c>
      <c r="F90" s="33">
        <v>4.7619000037618999</v>
      </c>
      <c r="G90" s="33">
        <v>4.7619000037618999</v>
      </c>
      <c r="H90" s="33">
        <v>4.7619000037618999</v>
      </c>
      <c r="I90" s="33">
        <v>4.7619000037618999</v>
      </c>
      <c r="J90" s="33">
        <v>4.7619000037618999</v>
      </c>
      <c r="K90" s="33">
        <v>4.7619000037618999</v>
      </c>
      <c r="L90" s="33">
        <v>6.35912500535912</v>
      </c>
      <c r="M90" s="33">
        <v>7.5000000064999996</v>
      </c>
      <c r="N90" s="33">
        <v>7.5000000064999996</v>
      </c>
      <c r="O90" s="33">
        <v>7.5000000064999996</v>
      </c>
      <c r="P90" s="33">
        <v>7.5000000064999996</v>
      </c>
      <c r="Q90" s="33">
        <v>7.4919352309682399</v>
      </c>
      <c r="R90" s="33">
        <v>7.5944683739493604</v>
      </c>
      <c r="S90" s="33">
        <v>7.7420385621496797</v>
      </c>
      <c r="T90" s="33">
        <v>8.1016032272182894</v>
      </c>
      <c r="U90" s="33">
        <v>8.3758919456538603</v>
      </c>
      <c r="V90" s="33">
        <v>8.9604127281239201</v>
      </c>
      <c r="W90" s="33">
        <v>8.7385761713145698</v>
      </c>
      <c r="X90" s="33">
        <v>8.1928403484039301</v>
      </c>
      <c r="Y90" s="33">
        <v>8.12579094635689</v>
      </c>
      <c r="Z90" s="33">
        <v>7.8629447011379803</v>
      </c>
      <c r="AA90" s="33">
        <v>8.6585228170931696</v>
      </c>
      <c r="AB90" s="33">
        <v>9.4551319334863901</v>
      </c>
      <c r="AC90" s="33">
        <v>10.098898244046101</v>
      </c>
      <c r="AD90" s="33">
        <v>11.3625833326667</v>
      </c>
      <c r="AE90" s="33">
        <v>12.368749999583301</v>
      </c>
      <c r="AF90" s="33">
        <v>12.61083333325</v>
      </c>
      <c r="AG90" s="33">
        <v>12.961499999999999</v>
      </c>
      <c r="AH90" s="33">
        <v>13.9170833333333</v>
      </c>
      <c r="AI90" s="33">
        <v>16.2255</v>
      </c>
      <c r="AJ90" s="33">
        <v>17.503499999999999</v>
      </c>
      <c r="AK90" s="33">
        <v>22.742433333333299</v>
      </c>
      <c r="AL90" s="33">
        <v>25.9180833333333</v>
      </c>
      <c r="AM90" s="33">
        <v>30.4932916666667</v>
      </c>
      <c r="AN90" s="33">
        <v>31.373742499999999</v>
      </c>
      <c r="AO90" s="33">
        <v>32.4270766666667</v>
      </c>
      <c r="AP90" s="33">
        <v>35.433173333333301</v>
      </c>
      <c r="AQ90" s="33">
        <v>36.313285833333303</v>
      </c>
      <c r="AR90" s="33">
        <v>41.259365000000003</v>
      </c>
      <c r="AS90" s="33">
        <v>43.055428333333303</v>
      </c>
      <c r="AT90" s="33">
        <v>44.941605000000003</v>
      </c>
      <c r="AU90" s="33">
        <v>47.186414166666701</v>
      </c>
      <c r="AV90" s="33">
        <v>48.610319166666699</v>
      </c>
      <c r="AW90" s="33">
        <v>46.583284166666701</v>
      </c>
      <c r="AX90" s="33">
        <v>45.316466666666699</v>
      </c>
      <c r="AY90" s="33">
        <v>44.099975000000001</v>
      </c>
      <c r="AZ90" s="33">
        <v>45.3070083333333</v>
      </c>
      <c r="BA90" s="33">
        <v>41.3485333333333</v>
      </c>
      <c r="BB90" s="33">
        <v>43.505183333333299</v>
      </c>
      <c r="BC90" s="1">
        <v>48.405266666666698</v>
      </c>
      <c r="BD90" s="1">
        <v>45.725812121212108</v>
      </c>
      <c r="BE90" s="33"/>
      <c r="BF90" s="33"/>
    </row>
    <row r="91" spans="1:58">
      <c r="A91" s="1">
        <f t="shared" si="3"/>
        <v>75</v>
      </c>
      <c r="B91" s="31" t="s">
        <v>45</v>
      </c>
      <c r="C91" s="31" t="s">
        <v>46</v>
      </c>
      <c r="D91" s="33" t="s">
        <v>82</v>
      </c>
      <c r="E91" s="33" t="s">
        <v>83</v>
      </c>
      <c r="F91" s="31">
        <v>7.1428600061428602</v>
      </c>
      <c r="G91" s="31">
        <v>7.1428600061428602</v>
      </c>
      <c r="H91" s="31">
        <v>7.1428600061428602</v>
      </c>
      <c r="I91" s="31">
        <v>7.1428600061428602</v>
      </c>
      <c r="J91" s="31">
        <v>7.1428600061428602</v>
      </c>
      <c r="K91" s="31">
        <v>7.1428600061428602</v>
      </c>
      <c r="L91" s="31">
        <v>7.1428600061428602</v>
      </c>
      <c r="M91" s="31">
        <v>7.1428600061428602</v>
      </c>
      <c r="N91" s="31">
        <v>7.1428600061428602</v>
      </c>
      <c r="O91" s="31">
        <v>7.1428600061428602</v>
      </c>
      <c r="P91" s="31">
        <v>7.1428600061428602</v>
      </c>
      <c r="Q91" s="31">
        <v>7.1428599977626002</v>
      </c>
      <c r="R91" s="31">
        <v>7.1428599989999997</v>
      </c>
      <c r="S91" s="31">
        <v>7.0203836880377004</v>
      </c>
      <c r="T91" s="31">
        <v>7.1348111007360204</v>
      </c>
      <c r="U91" s="31">
        <v>7.34319333233333</v>
      </c>
      <c r="V91" s="31">
        <v>8.3671449991666709</v>
      </c>
      <c r="W91" s="31">
        <v>8.2765608324166706</v>
      </c>
      <c r="X91" s="31">
        <v>7.7293833323333301</v>
      </c>
      <c r="Y91" s="31">
        <v>7.4753091656666699</v>
      </c>
      <c r="Z91" s="31">
        <v>7.4201874989999999</v>
      </c>
      <c r="AA91" s="31">
        <v>9.0474983325833307</v>
      </c>
      <c r="AB91" s="31">
        <v>10.9223249994167</v>
      </c>
      <c r="AC91" s="31">
        <v>13.311516665916701</v>
      </c>
      <c r="AD91" s="31">
        <v>14.4138749994167</v>
      </c>
      <c r="AE91" s="31">
        <v>16.432116666500001</v>
      </c>
      <c r="AF91" s="31">
        <v>16.225741666499999</v>
      </c>
      <c r="AG91" s="31">
        <v>16.454491666666701</v>
      </c>
      <c r="AH91" s="31">
        <v>17.7471</v>
      </c>
      <c r="AI91" s="31">
        <v>20.572466666666699</v>
      </c>
      <c r="AJ91" s="31">
        <v>22.914766666666701</v>
      </c>
      <c r="AK91" s="31">
        <v>27.5078666666667</v>
      </c>
      <c r="AL91" s="31">
        <v>32.216833333333298</v>
      </c>
      <c r="AM91" s="31">
        <v>58.001333333333299</v>
      </c>
      <c r="AN91" s="31">
        <v>56.050575000000002</v>
      </c>
      <c r="AO91" s="31">
        <v>51.429833333333299</v>
      </c>
      <c r="AP91" s="31">
        <v>57.1148666666667</v>
      </c>
      <c r="AQ91" s="31">
        <v>58.731841666666703</v>
      </c>
      <c r="AR91" s="31">
        <v>60.366700000000002</v>
      </c>
      <c r="AS91" s="31">
        <v>70.326216666666696</v>
      </c>
      <c r="AT91" s="31">
        <v>76.175541666666703</v>
      </c>
      <c r="AU91" s="31">
        <v>78.563194999999993</v>
      </c>
      <c r="AV91" s="31">
        <v>78.749141666666702</v>
      </c>
      <c r="AW91" s="31">
        <v>75.935569444444397</v>
      </c>
      <c r="AX91" s="31">
        <v>79.173876064213601</v>
      </c>
      <c r="AY91" s="31">
        <v>75.554109451431103</v>
      </c>
      <c r="AZ91" s="31">
        <v>72.100835017862096</v>
      </c>
      <c r="BA91" s="31">
        <v>67.317638124285693</v>
      </c>
      <c r="BB91" s="31">
        <v>69.175319816225993</v>
      </c>
      <c r="BC91" s="31"/>
      <c r="BD91" s="33"/>
      <c r="BE91" s="33"/>
      <c r="BF91" s="33"/>
    </row>
    <row r="92" spans="1:58">
      <c r="A92" s="1">
        <f t="shared" si="3"/>
        <v>76</v>
      </c>
      <c r="B92" s="33" t="s">
        <v>14</v>
      </c>
      <c r="C92" s="33" t="s">
        <v>48</v>
      </c>
      <c r="D92" s="33" t="s">
        <v>82</v>
      </c>
      <c r="E92" s="33" t="s">
        <v>83</v>
      </c>
      <c r="F92" s="33">
        <v>2.875000002875E-2</v>
      </c>
      <c r="G92" s="33">
        <v>2.875000002875E-2</v>
      </c>
      <c r="H92" s="33">
        <v>2.875000002875E-2</v>
      </c>
      <c r="I92" s="33">
        <v>2.875000002875E-2</v>
      </c>
      <c r="J92" s="33">
        <v>2.875000002875E-2</v>
      </c>
      <c r="K92" s="33">
        <v>2.875000002875E-2</v>
      </c>
      <c r="L92" s="33">
        <v>2.875000002875E-2</v>
      </c>
      <c r="M92" s="33">
        <v>2.875000002875E-2</v>
      </c>
      <c r="N92" s="33">
        <v>2.875000002875E-2</v>
      </c>
      <c r="O92" s="33">
        <v>2.875000002875E-2</v>
      </c>
      <c r="P92" s="33">
        <v>2.875000002875E-2</v>
      </c>
      <c r="Q92" s="33">
        <v>2.8312083349854199E-2</v>
      </c>
      <c r="R92" s="33">
        <v>2.7053416666500001E-2</v>
      </c>
      <c r="S92" s="33">
        <v>2.4515166666416701E-2</v>
      </c>
      <c r="T92" s="33">
        <v>2.5408166665666702E-2</v>
      </c>
      <c r="U92" s="33">
        <v>2.5552749999E-2</v>
      </c>
      <c r="V92" s="33">
        <v>3.0229083332583302E-2</v>
      </c>
      <c r="W92" s="33">
        <v>3.04072499998333E-2</v>
      </c>
      <c r="X92" s="33">
        <v>0.03</v>
      </c>
      <c r="Y92" s="33">
        <v>0.03</v>
      </c>
      <c r="Z92" s="33">
        <v>3.2400249999999998E-2</v>
      </c>
      <c r="AA92" s="33">
        <v>3.5349499999999999E-2</v>
      </c>
      <c r="AB92" s="33">
        <v>3.7769749999999998E-2</v>
      </c>
      <c r="AC92" s="33">
        <v>4.01833333333333E-2</v>
      </c>
      <c r="AD92" s="33">
        <v>4.2442750000000001E-2</v>
      </c>
      <c r="AE92" s="33">
        <v>4.3180666666666701E-2</v>
      </c>
      <c r="AF92" s="33">
        <v>4.0428916666666703E-2</v>
      </c>
      <c r="AG92" s="33">
        <v>0.29073125</v>
      </c>
      <c r="AH92" s="33">
        <v>0.52464466666666698</v>
      </c>
      <c r="AI92" s="33">
        <v>0.74491808333333298</v>
      </c>
      <c r="AJ92" s="33">
        <v>0.92908883333333303</v>
      </c>
      <c r="AK92" s="33">
        <v>1.4344675</v>
      </c>
      <c r="AL92" s="33">
        <v>2.51655416666667</v>
      </c>
      <c r="AM92" s="33">
        <v>3.8742366666666701</v>
      </c>
      <c r="AN92" s="33">
        <v>6.0385883333333297</v>
      </c>
      <c r="AO92" s="33">
        <v>9.0243333333333293</v>
      </c>
      <c r="AP92" s="33">
        <v>11.293749999999999</v>
      </c>
      <c r="AQ92" s="33">
        <v>11.5435833333333</v>
      </c>
      <c r="AR92" s="33">
        <v>11.8745833333333</v>
      </c>
      <c r="AS92" s="33">
        <v>12.7751116666667</v>
      </c>
      <c r="AT92" s="33">
        <v>15.22725</v>
      </c>
      <c r="AU92" s="33">
        <v>20.703640833333299</v>
      </c>
      <c r="AV92" s="33">
        <v>23.677956666666699</v>
      </c>
      <c r="AW92" s="33">
        <v>23.7822675</v>
      </c>
      <c r="AX92" s="33">
        <v>22.581342500000002</v>
      </c>
      <c r="AY92" s="33">
        <v>23.060964999999999</v>
      </c>
      <c r="AZ92" s="33">
        <v>25.400779166666702</v>
      </c>
      <c r="BA92" s="33">
        <v>25.840341450216499</v>
      </c>
      <c r="BB92" s="33">
        <v>24.300642472865299</v>
      </c>
      <c r="BC92" s="1">
        <v>27.518299963924999</v>
      </c>
      <c r="BD92" s="1">
        <v>33.954262328026317</v>
      </c>
    </row>
    <row r="93" spans="1:58">
      <c r="A93" s="1">
        <f t="shared" si="3"/>
        <v>77</v>
      </c>
      <c r="B93" s="13" t="s">
        <v>73</v>
      </c>
      <c r="C93" s="13" t="s">
        <v>84</v>
      </c>
      <c r="D93" s="23" t="s">
        <v>82</v>
      </c>
      <c r="E93" s="23" t="s">
        <v>83</v>
      </c>
      <c r="F93" s="13">
        <v>1.7243647604458801</v>
      </c>
      <c r="G93" s="13">
        <v>1.6562977304103601</v>
      </c>
      <c r="H93" s="13">
        <v>1.6426843244032601</v>
      </c>
      <c r="I93" s="13">
        <v>1.6426843244032601</v>
      </c>
      <c r="J93" s="13">
        <v>1.6426843244032601</v>
      </c>
      <c r="K93" s="13">
        <v>1.6426843244032601</v>
      </c>
      <c r="L93" s="13">
        <v>1.6426843244032601</v>
      </c>
      <c r="M93" s="13">
        <v>1.6426843244032601</v>
      </c>
      <c r="N93" s="13">
        <v>1.6426843244032601</v>
      </c>
      <c r="O93" s="13">
        <v>1.6426843244032601</v>
      </c>
      <c r="P93" s="13">
        <v>1.6426843244032601</v>
      </c>
      <c r="Q93" s="13">
        <v>1.59598150959014</v>
      </c>
      <c r="R93" s="13">
        <v>1.4564075507496701</v>
      </c>
      <c r="S93" s="13">
        <v>1.2685652370873199</v>
      </c>
      <c r="T93" s="13">
        <v>1.21993512563943</v>
      </c>
      <c r="U93" s="13">
        <v>1.14760634333351</v>
      </c>
      <c r="V93" s="13">
        <v>1.1997683772607399</v>
      </c>
      <c r="W93" s="13">
        <v>1.1136900549013899</v>
      </c>
      <c r="X93" s="13">
        <v>0.98179127690677204</v>
      </c>
      <c r="Y93" s="13">
        <v>0.91027929884701098</v>
      </c>
      <c r="Z93" s="13">
        <v>0.90216797785152003</v>
      </c>
      <c r="AA93" s="13">
        <v>1.1322723540825099</v>
      </c>
      <c r="AB93" s="13">
        <v>1.2116876705461901</v>
      </c>
      <c r="AC93" s="13">
        <v>1.29514541225179</v>
      </c>
      <c r="AD93" s="13">
        <v>1.4560369638512201</v>
      </c>
      <c r="AE93" s="13">
        <v>1.50718555555916</v>
      </c>
      <c r="AF93" s="13">
        <v>1.11177283393546</v>
      </c>
      <c r="AG93" s="13">
        <v>0.91922255070036596</v>
      </c>
      <c r="AH93" s="13">
        <v>0.89693437988769198</v>
      </c>
      <c r="AI93" s="13">
        <v>0.96234868643724003</v>
      </c>
      <c r="AJ93" s="13">
        <v>0.82630727329313702</v>
      </c>
      <c r="AK93" s="13">
        <v>0.84841771352756301</v>
      </c>
      <c r="AL93" s="13">
        <v>0.79795720405162995</v>
      </c>
      <c r="AM93" s="13">
        <v>0.84280830958794495</v>
      </c>
      <c r="AN93" s="13">
        <v>0.82587773251902596</v>
      </c>
      <c r="AO93" s="13">
        <v>0.72862363573157296</v>
      </c>
      <c r="AP93" s="13">
        <v>0.76502656402846203</v>
      </c>
      <c r="AQ93" s="13">
        <v>0.88544765261550196</v>
      </c>
      <c r="AR93" s="13">
        <v>0.90017875705607397</v>
      </c>
      <c r="AS93" s="13">
        <v>0.93862727583333305</v>
      </c>
      <c r="AT93" s="13">
        <v>1.08540083333333</v>
      </c>
      <c r="AU93" s="13">
        <v>1.11751</v>
      </c>
      <c r="AV93" s="13">
        <v>1.0625516666666699</v>
      </c>
      <c r="AW93" s="13">
        <v>0.88603416666666701</v>
      </c>
      <c r="AX93" s="13">
        <v>0.805365</v>
      </c>
      <c r="AY93" s="13">
        <v>0.80411999999999995</v>
      </c>
      <c r="AZ93" s="13">
        <v>0.79714083333333297</v>
      </c>
      <c r="BA93" s="13">
        <v>0.73063750000000005</v>
      </c>
      <c r="BB93" s="13">
        <v>0.682674711239873</v>
      </c>
      <c r="BC93" s="13">
        <v>0.71984335978561498</v>
      </c>
    </row>
    <row r="94" spans="1:58">
      <c r="A94" s="1">
        <f t="shared" si="3"/>
        <v>78</v>
      </c>
      <c r="B94" s="13" t="s">
        <v>50</v>
      </c>
      <c r="C94" s="13" t="s">
        <v>74</v>
      </c>
      <c r="D94" s="23" t="s">
        <v>82</v>
      </c>
      <c r="E94" s="23" t="s">
        <v>83</v>
      </c>
      <c r="F94" s="13">
        <v>0.71428599971428597</v>
      </c>
      <c r="G94" s="13">
        <v>0.71428599971428597</v>
      </c>
      <c r="H94" s="13">
        <v>0.71428599971428597</v>
      </c>
      <c r="I94" s="13">
        <v>0.71428599971428597</v>
      </c>
      <c r="J94" s="13">
        <v>0.71428599971428597</v>
      </c>
      <c r="K94" s="13">
        <v>0.71428599971428597</v>
      </c>
      <c r="L94" s="13">
        <v>0.71428599971428597</v>
      </c>
      <c r="M94" s="13">
        <v>0.71428599971428597</v>
      </c>
      <c r="N94" s="13">
        <v>0.71428599971428597</v>
      </c>
      <c r="O94" s="13">
        <v>0.71428599971428597</v>
      </c>
      <c r="P94" s="13">
        <v>0.71428599971428597</v>
      </c>
      <c r="Q94" s="13">
        <v>0.71521699900000002</v>
      </c>
      <c r="R94" s="13">
        <v>0.76870451342999402</v>
      </c>
      <c r="S94" s="13">
        <v>0.69395909802109201</v>
      </c>
      <c r="T94" s="13">
        <v>0.67947700357025098</v>
      </c>
      <c r="U94" s="13">
        <v>0.73950775529633594</v>
      </c>
      <c r="V94" s="13">
        <v>0.86956521814744803</v>
      </c>
      <c r="W94" s="13">
        <v>0.86956521814744803</v>
      </c>
      <c r="X94" s="13">
        <v>0.86956521814744803</v>
      </c>
      <c r="Y94" s="13">
        <v>0.84202260193494305</v>
      </c>
      <c r="Z94" s="13">
        <v>0.77883373727604199</v>
      </c>
      <c r="AA94" s="13">
        <v>0.87757894275815296</v>
      </c>
      <c r="AB94" s="13">
        <v>1.0858158330833301</v>
      </c>
      <c r="AC94" s="13">
        <v>1.1140999997500001</v>
      </c>
      <c r="AD94" s="13">
        <v>1.47527749975</v>
      </c>
      <c r="AE94" s="13">
        <v>2.2286749994166701</v>
      </c>
      <c r="AF94" s="13">
        <v>2.2850316664166699</v>
      </c>
      <c r="AG94" s="13">
        <v>2.03603333333333</v>
      </c>
      <c r="AH94" s="13">
        <v>2.2734675000000002</v>
      </c>
      <c r="AI94" s="13">
        <v>2.6226775</v>
      </c>
      <c r="AJ94" s="13">
        <v>2.58732083333333</v>
      </c>
      <c r="AK94" s="13">
        <v>2.7613150000000002</v>
      </c>
      <c r="AL94" s="13">
        <v>2.8520141666666698</v>
      </c>
      <c r="AM94" s="13">
        <v>3.2677415833333301</v>
      </c>
      <c r="AN94" s="13">
        <v>3.5507983333333302</v>
      </c>
      <c r="AO94" s="13">
        <v>3.6270850000000001</v>
      </c>
      <c r="AP94" s="13">
        <v>4.2993491666666701</v>
      </c>
      <c r="AQ94" s="13">
        <v>4.6079616666666698</v>
      </c>
      <c r="AR94" s="13">
        <v>5.52828416666667</v>
      </c>
      <c r="AS94" s="13">
        <v>6.1094841666666699</v>
      </c>
      <c r="AT94" s="13">
        <v>6.9398283333333302</v>
      </c>
      <c r="AU94" s="13">
        <v>8.6091808333333297</v>
      </c>
      <c r="AV94" s="13">
        <v>10.540746666666699</v>
      </c>
      <c r="AW94" s="13">
        <v>7.5647491666666697</v>
      </c>
      <c r="AX94" s="13">
        <v>6.4596925000000001</v>
      </c>
      <c r="AY94" s="13">
        <v>6.3593283333333304</v>
      </c>
      <c r="AZ94" s="13">
        <v>6.7715491666666701</v>
      </c>
      <c r="BA94" s="13">
        <v>7.0453650000000003</v>
      </c>
      <c r="BB94" s="13">
        <v>8.26122333333333</v>
      </c>
      <c r="BC94" s="13">
        <v>8.4736741582488797</v>
      </c>
    </row>
    <row r="95" spans="1:58">
      <c r="A95" s="1">
        <f t="shared" si="3"/>
        <v>79</v>
      </c>
      <c r="B95" s="13" t="s">
        <v>53</v>
      </c>
      <c r="C95" s="13" t="s">
        <v>54</v>
      </c>
      <c r="D95" s="23" t="s">
        <v>82</v>
      </c>
      <c r="E95" s="23" t="s">
        <v>83</v>
      </c>
      <c r="F95" s="13">
        <v>7.1430000071429994E-2</v>
      </c>
      <c r="G95" s="13">
        <v>7.1430000071429994E-2</v>
      </c>
      <c r="H95" s="13">
        <v>7.1430000071429994E-2</v>
      </c>
      <c r="I95" s="13">
        <v>7.1430000071429994E-2</v>
      </c>
      <c r="J95" s="13">
        <v>7.1430000071429994E-2</v>
      </c>
      <c r="K95" s="13">
        <v>7.1430000071429994E-2</v>
      </c>
      <c r="L95" s="13">
        <v>7.1430000071429994E-2</v>
      </c>
      <c r="M95" s="13">
        <v>7.1430000071429994E-2</v>
      </c>
      <c r="N95" s="13">
        <v>7.1430000071429994E-2</v>
      </c>
      <c r="O95" s="13">
        <v>7.1430000071429994E-2</v>
      </c>
      <c r="P95" s="13">
        <v>7.1430000071429994E-2</v>
      </c>
      <c r="Q95" s="13">
        <v>7.1429995890081102E-2</v>
      </c>
      <c r="R95" s="13">
        <v>7.1429999990000007E-2</v>
      </c>
      <c r="S95" s="13">
        <v>7.0214499989999998E-2</v>
      </c>
      <c r="T95" s="13">
        <v>7.1359499990000005E-2</v>
      </c>
      <c r="U95" s="13">
        <v>7.421924999E-2</v>
      </c>
      <c r="V95" s="13">
        <v>8.2661666662499994E-2</v>
      </c>
      <c r="W95" s="13">
        <v>8.2589999993333302E-2</v>
      </c>
      <c r="X95" s="13">
        <v>7.7356666656666698E-2</v>
      </c>
      <c r="Y95" s="13">
        <v>7.4828333323333301E-2</v>
      </c>
      <c r="Z95" s="13">
        <v>7.4169999989999999E-2</v>
      </c>
      <c r="AA95" s="13">
        <v>0.50052333332666699</v>
      </c>
      <c r="AB95" s="13">
        <v>0.94046666666166701</v>
      </c>
      <c r="AC95" s="13">
        <v>1.5386249999924999</v>
      </c>
      <c r="AD95" s="13">
        <v>3.5970249999949999</v>
      </c>
      <c r="AE95" s="13">
        <v>6.7202000000058302</v>
      </c>
      <c r="AF95" s="13">
        <v>14</v>
      </c>
      <c r="AG95" s="13">
        <v>42.841266666666698</v>
      </c>
      <c r="AH95" s="13">
        <v>106.135833333333</v>
      </c>
      <c r="AI95" s="13">
        <v>223.09160630809001</v>
      </c>
      <c r="AJ95" s="13">
        <v>428.85466666666701</v>
      </c>
      <c r="AK95" s="13">
        <v>734.00991666666698</v>
      </c>
      <c r="AL95" s="13">
        <v>1133.8343333333301</v>
      </c>
      <c r="AM95" s="13">
        <v>1195.01675</v>
      </c>
      <c r="AN95" s="13">
        <v>979.44541666666703</v>
      </c>
      <c r="AO95" s="13">
        <v>968.91666666666697</v>
      </c>
      <c r="AP95" s="13">
        <v>1046.08475</v>
      </c>
      <c r="AQ95" s="13">
        <v>1083.00866666667</v>
      </c>
      <c r="AR95" s="13">
        <v>1240.3058333333299</v>
      </c>
      <c r="AS95" s="13">
        <v>1454.8271666666701</v>
      </c>
      <c r="AT95" s="13">
        <v>1644.4753333333299</v>
      </c>
      <c r="AU95" s="13">
        <v>1755.6587500000001</v>
      </c>
      <c r="AV95" s="13">
        <v>1797.5505000000001</v>
      </c>
      <c r="AW95" s="13">
        <v>1963.72008333333</v>
      </c>
      <c r="AX95" s="13">
        <v>1810.3047136515099</v>
      </c>
      <c r="AY95" s="13">
        <v>1780.6657768939399</v>
      </c>
      <c r="AZ95" s="13">
        <v>1831.45340494586</v>
      </c>
      <c r="BA95" s="13">
        <v>1723.4917723430001</v>
      </c>
      <c r="BB95" s="13">
        <v>1720.4438833177701</v>
      </c>
      <c r="BC95" s="13"/>
    </row>
    <row r="96" spans="1:58">
      <c r="A96" s="1">
        <f t="shared" si="3"/>
        <v>80</v>
      </c>
      <c r="B96" s="13" t="s">
        <v>56</v>
      </c>
      <c r="C96" s="13" t="s">
        <v>57</v>
      </c>
      <c r="D96" s="23" t="s">
        <v>82</v>
      </c>
      <c r="E96" s="23" t="s">
        <v>83</v>
      </c>
      <c r="F96" s="13">
        <v>0.357142999357143</v>
      </c>
      <c r="G96" s="13">
        <v>0.357142999357143</v>
      </c>
      <c r="H96" s="13">
        <v>0.357142999357143</v>
      </c>
      <c r="I96" s="13">
        <v>0.357142999357143</v>
      </c>
      <c r="J96" s="13">
        <v>0.357142999357143</v>
      </c>
      <c r="K96" s="13">
        <v>0.357142999357143</v>
      </c>
      <c r="L96" s="13">
        <v>0.357142999357143</v>
      </c>
      <c r="M96" s="13">
        <v>0.36210333266567502</v>
      </c>
      <c r="N96" s="13">
        <v>0.41666699941666702</v>
      </c>
      <c r="O96" s="13">
        <v>0.41666699941666702</v>
      </c>
      <c r="P96" s="13">
        <v>0.41666699941666702</v>
      </c>
      <c r="Q96" s="13">
        <v>0.41092023742942502</v>
      </c>
      <c r="R96" s="13">
        <v>0.40039046153000801</v>
      </c>
      <c r="S96" s="13">
        <v>0.40817094529930797</v>
      </c>
      <c r="T96" s="13">
        <v>0.42775643974766298</v>
      </c>
      <c r="U96" s="13">
        <v>0.45204116566666702</v>
      </c>
      <c r="V96" s="13">
        <v>0.55650983233333295</v>
      </c>
      <c r="W96" s="13">
        <v>0.57327199900000003</v>
      </c>
      <c r="X96" s="13">
        <v>0.52150458233333297</v>
      </c>
      <c r="Y96" s="13">
        <v>0.47218116566666701</v>
      </c>
      <c r="Z96" s="13">
        <v>0.43029499900000001</v>
      </c>
      <c r="AA96" s="13">
        <v>0.49764133233333302</v>
      </c>
      <c r="AB96" s="13">
        <v>0.57244683233333304</v>
      </c>
      <c r="AC96" s="13">
        <v>0.65972458233333298</v>
      </c>
      <c r="AD96" s="13">
        <v>0.75180666625000003</v>
      </c>
      <c r="AE96" s="13">
        <v>0.77924599974999997</v>
      </c>
      <c r="AF96" s="13">
        <v>0.68219733333333299</v>
      </c>
      <c r="AG96" s="13">
        <v>0.61192650000000004</v>
      </c>
      <c r="AH96" s="13">
        <v>0.56217016666666697</v>
      </c>
      <c r="AI96" s="13">
        <v>0.61117275000000004</v>
      </c>
      <c r="AJ96" s="13">
        <v>0.56317716666666695</v>
      </c>
      <c r="AK96" s="13">
        <v>0.56701533333333298</v>
      </c>
      <c r="AL96" s="13">
        <v>0.56977416666666703</v>
      </c>
      <c r="AM96" s="13">
        <v>0.66675655333333295</v>
      </c>
      <c r="AN96" s="13">
        <v>0.65342660416666698</v>
      </c>
      <c r="AO96" s="13">
        <v>0.63366811999999995</v>
      </c>
      <c r="AP96" s="13">
        <v>0.64095825500000003</v>
      </c>
      <c r="AQ96" s="13">
        <v>0.61083611416666705</v>
      </c>
      <c r="AR96" s="13">
        <v>0.60382359416666698</v>
      </c>
      <c r="AS96" s="13">
        <v>0.61805684500000002</v>
      </c>
      <c r="AT96" s="13">
        <v>0.66093083333333302</v>
      </c>
      <c r="AU96" s="13">
        <v>0.69465500000000002</v>
      </c>
      <c r="AV96" s="13">
        <v>0.66722333333333295</v>
      </c>
      <c r="AW96" s="13">
        <v>0.61247249999999998</v>
      </c>
      <c r="AX96" s="13">
        <v>0.54618</v>
      </c>
      <c r="AY96" s="13">
        <v>0.54999833333333303</v>
      </c>
      <c r="AZ96" s="13">
        <v>0.54348666666666701</v>
      </c>
      <c r="BA96" s="13">
        <v>0.499771666666667</v>
      </c>
      <c r="BB96" s="13">
        <v>0.54396624999999998</v>
      </c>
      <c r="BC96" s="13">
        <v>0.64191926349599604</v>
      </c>
    </row>
    <row r="97" spans="1:58">
      <c r="A97" s="1">
        <f t="shared" si="3"/>
        <v>81</v>
      </c>
      <c r="B97" s="13" t="s">
        <v>62</v>
      </c>
      <c r="C97" s="13" t="s">
        <v>63</v>
      </c>
      <c r="D97" s="23" t="s">
        <v>82</v>
      </c>
      <c r="E97" s="23" t="s">
        <v>83</v>
      </c>
      <c r="F97" s="13"/>
      <c r="G97" s="13"/>
      <c r="H97" s="13"/>
      <c r="I97" s="13"/>
      <c r="J97" s="13"/>
      <c r="K97" s="13"/>
      <c r="L97" s="13"/>
      <c r="M97" s="13"/>
      <c r="N97" s="13"/>
      <c r="O97" s="13"/>
      <c r="P97" s="13"/>
      <c r="Q97" s="13"/>
      <c r="R97" s="13"/>
      <c r="S97" s="13"/>
      <c r="T97" s="13"/>
      <c r="U97" s="13"/>
      <c r="V97" s="13"/>
      <c r="W97" s="13"/>
      <c r="X97" s="13"/>
      <c r="Y97" s="13"/>
      <c r="Z97" s="13"/>
      <c r="AA97" s="13"/>
      <c r="AB97" s="13"/>
      <c r="AC97" s="13">
        <v>1.0017709226849301</v>
      </c>
      <c r="AD97" s="13"/>
      <c r="AE97" s="13"/>
      <c r="AF97" s="13">
        <v>22.7444347826086</v>
      </c>
      <c r="AG97" s="13">
        <v>78.291398840579504</v>
      </c>
      <c r="AH97" s="13">
        <v>606.51826086956396</v>
      </c>
      <c r="AI97" s="13">
        <v>4463.9459694565103</v>
      </c>
      <c r="AJ97" s="13">
        <v>6482.7957028985302</v>
      </c>
      <c r="AK97" s="13">
        <v>10037.034830917801</v>
      </c>
      <c r="AL97" s="13">
        <v>11202.1916666667</v>
      </c>
      <c r="AM97" s="13">
        <v>10640.958333333299</v>
      </c>
      <c r="AN97" s="13">
        <v>10965.666666666701</v>
      </c>
      <c r="AO97" s="13">
        <v>11038.25</v>
      </c>
      <c r="AP97" s="13">
        <v>11032.583333333299</v>
      </c>
      <c r="AQ97" s="13">
        <v>11683.333333333299</v>
      </c>
      <c r="AR97" s="13">
        <v>13268</v>
      </c>
      <c r="AS97" s="13">
        <v>13943.166666666701</v>
      </c>
      <c r="AT97" s="13">
        <v>14167.75</v>
      </c>
      <c r="AU97" s="13">
        <v>14725.166666666701</v>
      </c>
      <c r="AV97" s="13">
        <v>15279.5</v>
      </c>
      <c r="AW97" s="13">
        <v>15509.583333333299</v>
      </c>
      <c r="AX97" s="13">
        <v>15746</v>
      </c>
      <c r="AY97" s="13">
        <v>15858.916666666701</v>
      </c>
      <c r="AZ97" s="13">
        <v>15994.25</v>
      </c>
      <c r="BA97" s="13">
        <v>16105.125</v>
      </c>
      <c r="BB97" s="13">
        <v>16302.25</v>
      </c>
      <c r="BC97" s="13"/>
    </row>
    <row r="98" spans="1:58">
      <c r="A98" s="1">
        <f t="shared" si="3"/>
        <v>82</v>
      </c>
      <c r="B98" s="31" t="s">
        <v>59</v>
      </c>
      <c r="C98" s="31" t="s">
        <v>90</v>
      </c>
      <c r="D98" s="23"/>
      <c r="E98" s="23"/>
      <c r="F98" s="31">
        <v>1</v>
      </c>
      <c r="G98" s="31">
        <v>1</v>
      </c>
      <c r="H98" s="31">
        <v>1</v>
      </c>
      <c r="I98" s="31">
        <v>1</v>
      </c>
      <c r="J98" s="31">
        <v>1</v>
      </c>
      <c r="K98" s="31">
        <v>1</v>
      </c>
      <c r="L98" s="31">
        <v>1</v>
      </c>
      <c r="M98" s="31">
        <v>1</v>
      </c>
      <c r="N98" s="31">
        <v>1</v>
      </c>
      <c r="O98" s="31">
        <v>1</v>
      </c>
      <c r="P98" s="31">
        <v>1</v>
      </c>
      <c r="Q98" s="31">
        <v>1</v>
      </c>
      <c r="R98" s="31">
        <v>1</v>
      </c>
      <c r="S98" s="31">
        <v>1</v>
      </c>
      <c r="T98" s="31">
        <v>1</v>
      </c>
      <c r="U98" s="31">
        <v>1</v>
      </c>
      <c r="V98" s="31">
        <v>1</v>
      </c>
      <c r="W98" s="31">
        <v>1</v>
      </c>
      <c r="X98" s="31">
        <v>1</v>
      </c>
      <c r="Y98" s="31">
        <v>1</v>
      </c>
      <c r="Z98" s="31">
        <v>1</v>
      </c>
      <c r="AA98" s="31">
        <v>1</v>
      </c>
      <c r="AB98" s="31">
        <v>1</v>
      </c>
      <c r="AC98" s="31">
        <v>1</v>
      </c>
      <c r="AD98" s="31">
        <v>1</v>
      </c>
      <c r="AE98" s="31">
        <v>1</v>
      </c>
      <c r="AF98" s="31">
        <v>1</v>
      </c>
      <c r="AG98" s="31">
        <v>1</v>
      </c>
      <c r="AH98" s="31">
        <v>1</v>
      </c>
      <c r="AI98" s="31">
        <v>1</v>
      </c>
      <c r="AJ98" s="31">
        <v>1</v>
      </c>
      <c r="AK98" s="31">
        <v>1</v>
      </c>
      <c r="AL98" s="31">
        <v>1</v>
      </c>
      <c r="AM98" s="31">
        <v>1</v>
      </c>
      <c r="AN98" s="31">
        <v>1</v>
      </c>
      <c r="AO98" s="31">
        <v>1</v>
      </c>
      <c r="AP98" s="31">
        <v>1</v>
      </c>
      <c r="AQ98" s="31">
        <v>1</v>
      </c>
      <c r="AR98" s="31">
        <v>1</v>
      </c>
      <c r="AS98" s="31">
        <v>1</v>
      </c>
      <c r="AT98" s="31">
        <v>1</v>
      </c>
      <c r="AU98" s="31">
        <v>1</v>
      </c>
      <c r="AV98" s="31">
        <v>1</v>
      </c>
      <c r="AW98" s="31">
        <v>1</v>
      </c>
      <c r="AX98" s="31">
        <v>1</v>
      </c>
      <c r="AY98" s="31">
        <v>1</v>
      </c>
      <c r="AZ98" s="31">
        <v>1</v>
      </c>
      <c r="BA98" s="31">
        <v>1</v>
      </c>
      <c r="BB98" s="31">
        <v>1</v>
      </c>
      <c r="BC98" s="31">
        <v>1</v>
      </c>
      <c r="BD98" s="31">
        <v>1</v>
      </c>
      <c r="BE98" s="31">
        <v>1</v>
      </c>
      <c r="BF98" s="31">
        <v>1</v>
      </c>
    </row>
    <row r="99" spans="1:58">
      <c r="A99" s="1">
        <f t="shared" si="3"/>
        <v>83</v>
      </c>
      <c r="B99" s="39" t="s">
        <v>85</v>
      </c>
      <c r="C99" s="39"/>
      <c r="D99" s="39"/>
      <c r="E99" s="23" t="s">
        <v>86</v>
      </c>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row>
    <row r="100" spans="1:58">
      <c r="A100" s="1">
        <f t="shared" si="3"/>
        <v>84</v>
      </c>
      <c r="B100" s="23" t="s">
        <v>87</v>
      </c>
      <c r="C100" s="23"/>
      <c r="D100" s="40">
        <v>60</v>
      </c>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row>
    <row r="101" spans="1:58">
      <c r="A101" s="1">
        <f t="shared" si="3"/>
        <v>85</v>
      </c>
      <c r="B101" s="23" t="s">
        <v>88</v>
      </c>
      <c r="C101" s="23"/>
      <c r="D101" s="41" t="s">
        <v>77</v>
      </c>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row>
    <row r="102" spans="1:58">
      <c r="A102" s="1">
        <f t="shared" si="3"/>
        <v>86</v>
      </c>
      <c r="B102" s="23" t="s">
        <v>89</v>
      </c>
      <c r="C102" s="23"/>
      <c r="D102" s="42">
        <v>1.056</v>
      </c>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row>
    <row r="103" spans="1:58">
      <c r="A103" s="1">
        <f t="shared" si="3"/>
        <v>87</v>
      </c>
      <c r="B103" s="23" t="s">
        <v>88</v>
      </c>
      <c r="C103" s="23"/>
      <c r="D103" s="43">
        <v>56.818181818181813</v>
      </c>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row>
    <row r="113" spans="1:1">
      <c r="A113" s="61" t="e">
        <f>3056160*'Data Reference Sheet'!#REF!</f>
        <v>#REF!</v>
      </c>
    </row>
    <row r="114" spans="1:1">
      <c r="A114" s="50" t="e">
        <f>'Data Reference Sheet'!#REF!*5911381.19</f>
        <v>#REF!</v>
      </c>
    </row>
    <row r="115" spans="1:1">
      <c r="A115" s="61" t="e">
        <f>'Data Reference Sheet'!#REF!*3870992.19</f>
        <v>#REF!</v>
      </c>
    </row>
    <row r="116" spans="1:1">
      <c r="A116" s="50" t="e">
        <f>'Data Reference Sheet'!#REF!*3626492.19</f>
        <v>#REF!</v>
      </c>
    </row>
    <row r="117" spans="1:1">
      <c r="A117" s="61" t="e">
        <f>'Data Reference Sheet'!#REF!*1954000</f>
        <v>#REF!</v>
      </c>
    </row>
    <row r="118" spans="1:1">
      <c r="A118" s="50" t="e">
        <f>'Data Reference Sheet'!#REF!*1727000</f>
        <v>#REF!</v>
      </c>
    </row>
    <row r="119" spans="1:1">
      <c r="A119" s="61" t="e">
        <f>'Data Reference Sheet'!#REF!*1595580</f>
        <v>#REF!</v>
      </c>
    </row>
    <row r="120" spans="1:1">
      <c r="A120" s="50" t="e">
        <f>'Data Reference Sheet'!#REF!*2993760</f>
        <v>#REF!</v>
      </c>
    </row>
    <row r="121" spans="1:1">
      <c r="A121" s="61" t="e">
        <f>'Data Reference Sheet'!#REF!*2499520</f>
        <v>#REF!</v>
      </c>
    </row>
    <row r="122" spans="1:1">
      <c r="A122" s="50" t="e">
        <f>'Data Reference Sheet'!#REF!*2237270</f>
        <v>#REF!</v>
      </c>
    </row>
    <row r="123" spans="1:1">
      <c r="A123" s="61" t="e">
        <f>'Data Reference Sheet'!#REF!*1985127.1</f>
        <v>#REF!</v>
      </c>
    </row>
    <row r="124" spans="1:1">
      <c r="A124" s="50" t="e">
        <f>'Data Reference Sheet'!#REF!*1857187.5</f>
        <v>#REF!</v>
      </c>
    </row>
    <row r="125" spans="1:1">
      <c r="A125" s="61" t="e">
        <f>'Data Reference Sheet'!#REF!*1772563.77</f>
        <v>#REF!</v>
      </c>
    </row>
    <row r="126" spans="1:1">
      <c r="A126" s="50" t="e">
        <f>'Data Reference Sheet'!#REF!*1725893.2</f>
        <v>#REF!</v>
      </c>
    </row>
    <row r="127" spans="1:1">
      <c r="A127" s="61" t="e">
        <f>'Data Reference Sheet'!#REF!*1828312.5</f>
        <v>#REF!</v>
      </c>
    </row>
    <row r="128" spans="1:1">
      <c r="A128" s="50" t="e">
        <f>'Data Reference Sheet'!#REF!*1232146</f>
        <v>#REF!</v>
      </c>
    </row>
    <row r="129" spans="1:1">
      <c r="A129" s="61" t="e">
        <f>'Data Reference Sheet'!#REF!*1225159.5</f>
        <v>#REF!</v>
      </c>
    </row>
    <row r="130" spans="1:1">
      <c r="A130" s="50" t="e">
        <f>'Data Reference Sheet'!#REF!*1184799</f>
        <v>#REF!</v>
      </c>
    </row>
    <row r="131" spans="1:1">
      <c r="A131" s="61" t="e">
        <f>'Data Reference Sheet'!#REF!*1170389</f>
        <v>#REF!</v>
      </c>
    </row>
    <row r="132" spans="1:1">
      <c r="A132" s="50" t="e">
        <f>'Data Reference Sheet'!#REF!*845250</f>
        <v>#REF!</v>
      </c>
    </row>
    <row r="133" spans="1:1">
      <c r="A133" s="61" t="e">
        <f>'Data Reference Sheet'!#REF!*2188057.2</f>
        <v>#REF!</v>
      </c>
    </row>
    <row r="134" spans="1:1">
      <c r="A134" s="50" t="e">
        <f>'Data Reference Sheet'!#REF!*1913628.6</f>
        <v>#REF!</v>
      </c>
    </row>
    <row r="135" spans="1:1">
      <c r="A135" s="61" t="e">
        <f>'Data Reference Sheet'!#REF!*2155216</f>
        <v>#REF!</v>
      </c>
    </row>
    <row r="136" spans="1:1">
      <c r="A136" s="50" t="e">
        <f>'Data Reference Sheet'!#REF!*1954000</f>
        <v>#REF!</v>
      </c>
    </row>
    <row r="137" spans="1:1">
      <c r="A137" s="61" t="e">
        <f>'Data Reference Sheet'!#REF!*1954000</f>
        <v>#REF!</v>
      </c>
    </row>
    <row r="138" spans="1:1">
      <c r="A138" s="50" t="e">
        <f>'Data Reference Sheet'!#REF!*1727000</f>
        <v>#REF!</v>
      </c>
    </row>
    <row r="139" spans="1:1">
      <c r="A139" s="61" t="e">
        <f>'Data Reference Sheet'!#REF!*1595580</f>
        <v>#REF!</v>
      </c>
    </row>
    <row r="140" spans="1:1">
      <c r="A140" s="50" t="e">
        <f>'Data Reference Sheet'!#REF!*1553540</f>
        <v>#REF!</v>
      </c>
    </row>
    <row r="141" spans="1:1">
      <c r="A141" s="61" t="e">
        <f>'Data Reference Sheet'!#REF!*1828312.5</f>
        <v>#REF!</v>
      </c>
    </row>
    <row r="142" spans="1:1">
      <c r="A142" s="50" t="e">
        <f>'Data Reference Sheet'!#REF!*1232146</f>
        <v>#REF!</v>
      </c>
    </row>
    <row r="143" spans="1:1">
      <c r="A143" s="61" t="e">
        <f>'Data Reference Sheet'!#REF!*1225159.5</f>
        <v>#REF!</v>
      </c>
    </row>
    <row r="144" spans="1:1">
      <c r="A144" s="50" t="e">
        <f>'Data Reference Sheet'!#REF!*1184799</f>
        <v>#REF!</v>
      </c>
    </row>
    <row r="145" spans="1:1">
      <c r="A145" s="61" t="e">
        <f>'Data Reference Sheet'!#REF!*1170389</f>
        <v>#REF!</v>
      </c>
    </row>
    <row r="146" spans="1:1">
      <c r="A146" s="50" t="e">
        <f>'Data Reference Sheet'!#REF!*845250</f>
        <v>#REF!</v>
      </c>
    </row>
    <row r="147" spans="1:1">
      <c r="A147" s="61" t="e">
        <f>+'Data Reference Sheet'!#REF!*3807347.65</f>
        <v>#REF!</v>
      </c>
    </row>
    <row r="148" spans="1:1">
      <c r="A148" s="50" t="e">
        <f>+'Data Reference Sheet'!#REF!*3912814</f>
        <v>#REF!</v>
      </c>
    </row>
    <row r="149" spans="1:1">
      <c r="A149" s="61" t="e">
        <f>+'Data Reference Sheet'!#REF!*4286267.75</f>
        <v>#REF!</v>
      </c>
    </row>
    <row r="150" spans="1:1">
      <c r="A150" s="50" t="e">
        <f>+'Data Reference Sheet'!#REF!*4342425.75</f>
        <v>#REF!</v>
      </c>
    </row>
    <row r="151" spans="1:1">
      <c r="A151" s="61" t="e">
        <f>+'Data Reference Sheet'!#REF!*4230105.75</f>
        <v>#REF!</v>
      </c>
    </row>
    <row r="152" spans="1:1">
      <c r="A152" s="50" t="e">
        <f>+'Data Reference Sheet'!#REF!*3599997.87</f>
        <v>#REF!</v>
      </c>
    </row>
    <row r="153" spans="1:1">
      <c r="A153" s="61" t="e">
        <f>+'Data Reference Sheet'!#REF!*3562186</f>
        <v>#REF!</v>
      </c>
    </row>
    <row r="154" spans="1:1">
      <c r="A154" s="50" t="e">
        <f>+'Data Reference Sheet'!#REF!*3358953</f>
        <v>#REF!</v>
      </c>
    </row>
    <row r="155" spans="1:1">
      <c r="A155" s="61" t="e">
        <f>+'Data Reference Sheet'!#REF!*3501133.5</f>
        <v>#REF!</v>
      </c>
    </row>
    <row r="156" spans="1:1">
      <c r="A156" s="50" t="e">
        <f>+'Data Reference Sheet'!#REF!*3345216</f>
        <v>#REF!</v>
      </c>
    </row>
    <row r="157" spans="1:1">
      <c r="A157" s="61" t="e">
        <f>+'Data Reference Sheet'!#REF!*3401775</f>
        <v>#REF!</v>
      </c>
    </row>
    <row r="158" spans="1:1">
      <c r="A158" s="50" t="e">
        <f>+'Data Reference Sheet'!#REF!*2167654.5</f>
        <v>#REF!</v>
      </c>
    </row>
    <row r="159" spans="1:1">
      <c r="A159" s="61" t="e">
        <f>+'Data Reference Sheet'!#REF!*3142346</f>
        <v>#REF!</v>
      </c>
    </row>
    <row r="160" spans="1:1">
      <c r="A160" s="50" t="e">
        <f>+'Data Reference Sheet'!#REF!*3176197.5</f>
        <v>#REF!</v>
      </c>
    </row>
    <row r="161" spans="1:1">
      <c r="A161" s="61" t="e">
        <f>+'Data Reference Sheet'!#REF!*2304665</f>
        <v>#REF!</v>
      </c>
    </row>
    <row r="162" spans="1:1">
      <c r="A162" s="50" t="e">
        <f>+'Data Reference Sheet'!#REF!*2852566.5</f>
        <v>#REF!</v>
      </c>
    </row>
    <row r="163" spans="1:1">
      <c r="A163" s="61" t="e">
        <f>+'Data Reference Sheet'!#REF!*2534070</f>
        <v>#REF!</v>
      </c>
    </row>
    <row r="164" spans="1:1">
      <c r="A164" s="50" t="e">
        <f>+'Data Reference Sheet'!#REF!*4194780</f>
        <v>#REF!</v>
      </c>
    </row>
    <row r="165" spans="1:1">
      <c r="A165" s="61" t="e">
        <f>+'Data Reference Sheet'!#REF!*3099800</f>
        <v>#REF!</v>
      </c>
    </row>
    <row r="166" spans="1:1">
      <c r="A166" s="50" t="e">
        <f>+'Data Reference Sheet'!#REF!*2706000</f>
        <v>#REF!</v>
      </c>
    </row>
    <row r="167" spans="1:1">
      <c r="A167" s="61" t="e">
        <f>+'Data Reference Sheet'!#REF!*3496000</f>
        <v>#REF!</v>
      </c>
    </row>
    <row r="168" spans="1:1">
      <c r="A168" s="50" t="e">
        <f>+'Data Reference Sheet'!#REF!*3491335</f>
        <v>#REF!</v>
      </c>
    </row>
    <row r="169" spans="1:1">
      <c r="A169" s="61" t="e">
        <f>+'Data Reference Sheet'!#REF!*3382534</f>
        <v>#REF!</v>
      </c>
    </row>
    <row r="170" spans="1:1">
      <c r="A170" s="50" t="e">
        <f>+'Data Reference Sheet'!#REF!*2937600</f>
        <v>#REF!</v>
      </c>
    </row>
    <row r="171" spans="1:1">
      <c r="A171" s="61" t="e">
        <f>+'Data Reference Sheet'!#REF!*3659766.67</f>
        <v>#REF!</v>
      </c>
    </row>
    <row r="172" spans="1:1">
      <c r="A172" s="50" t="e">
        <f>+'Data Reference Sheet'!#REF!*3618275</f>
        <v>#REF!</v>
      </c>
    </row>
    <row r="173" spans="1:1">
      <c r="A173" s="61" t="e">
        <f>+'Data Reference Sheet'!#REF!*3498915.42</f>
        <v>#REF!</v>
      </c>
    </row>
    <row r="174" spans="1:1">
      <c r="A174" s="50" t="e">
        <f>+'Data Reference Sheet'!#REF!*3486900</f>
        <v>#REF!</v>
      </c>
    </row>
    <row r="175" spans="1:1">
      <c r="A175" s="61" t="e">
        <f>+'Data Reference Sheet'!#REF!*3620391.67</f>
        <v>#REF!</v>
      </c>
    </row>
    <row r="176" spans="1:1">
      <c r="A176" s="50" t="e">
        <f>+'Data Reference Sheet'!#REF!*3692125</f>
        <v>#REF!</v>
      </c>
    </row>
    <row r="177" spans="1:1">
      <c r="A177" s="61" t="e">
        <f>+'Data Reference Sheet'!#REF!*4585491.25</f>
        <v>#REF!</v>
      </c>
    </row>
    <row r="178" spans="1:1">
      <c r="A178" s="50" t="e">
        <f>+'Data Reference Sheet'!#REF!*2498137.2</f>
        <v>#REF!</v>
      </c>
    </row>
    <row r="179" spans="1:1">
      <c r="A179" s="61" t="e">
        <f>+'Data Reference Sheet'!#REF!*3417180</f>
        <v>#REF!</v>
      </c>
    </row>
    <row r="180" spans="1:1">
      <c r="A180" s="50" t="e">
        <f>+'Data Reference Sheet'!#REF!*3134670</f>
        <v>#REF!</v>
      </c>
    </row>
    <row r="181" spans="1:1">
      <c r="A181" s="61" t="e">
        <f>+'Data Reference Sheet'!#REF!*4274276.99</f>
        <v>#REF!</v>
      </c>
    </row>
    <row r="182" spans="1:1">
      <c r="A182" s="62" t="e">
        <f>+'Data Reference Sheet'!#REF!*2863569.62</f>
        <v>#REF!</v>
      </c>
    </row>
  </sheetData>
  <mergeCells count="1">
    <mergeCell ref="B59:C5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sheetPr>
    <tabColor theme="5" tint="-0.249977111117893"/>
  </sheetPr>
  <dimension ref="A1:AG224"/>
  <sheetViews>
    <sheetView zoomScale="80" zoomScaleNormal="80" workbookViewId="0"/>
  </sheetViews>
  <sheetFormatPr defaultRowHeight="15"/>
  <cols>
    <col min="1" max="1" width="51.5703125" customWidth="1"/>
    <col min="2" max="2" width="24" customWidth="1"/>
    <col min="3" max="3" width="35.85546875" bestFit="1" customWidth="1"/>
    <col min="4" max="4" width="19.7109375" bestFit="1" customWidth="1"/>
    <col min="5" max="5" width="19.5703125" customWidth="1"/>
    <col min="6" max="6" width="26.85546875" customWidth="1"/>
    <col min="7" max="7" width="24.85546875" bestFit="1" customWidth="1"/>
    <col min="8" max="8" width="33.85546875" customWidth="1"/>
    <col min="9" max="9" width="18.85546875" bestFit="1" customWidth="1"/>
    <col min="10" max="10" width="31.140625" customWidth="1"/>
    <col min="11" max="11" width="12" customWidth="1"/>
    <col min="12" max="12" width="10.7109375" customWidth="1"/>
  </cols>
  <sheetData>
    <row r="1" spans="1:10">
      <c r="A1" s="76" t="s">
        <v>2428</v>
      </c>
      <c r="D1" s="58" t="s">
        <v>20</v>
      </c>
      <c r="E1" s="56" t="s">
        <v>2431</v>
      </c>
      <c r="F1" s="56">
        <v>1.431025</v>
      </c>
    </row>
    <row r="3" spans="1:10">
      <c r="A3" s="1" t="s">
        <v>1</v>
      </c>
      <c r="B3" s="1" t="s">
        <v>434</v>
      </c>
      <c r="C3" s="1" t="s">
        <v>486</v>
      </c>
      <c r="E3" s="45"/>
    </row>
    <row r="4" spans="1:10">
      <c r="A4" s="225" t="s">
        <v>2426</v>
      </c>
      <c r="B4" s="1" t="s">
        <v>435</v>
      </c>
      <c r="C4" s="69">
        <v>1500</v>
      </c>
      <c r="E4" s="45"/>
      <c r="F4" s="45"/>
      <c r="G4" s="90"/>
    </row>
    <row r="5" spans="1:10" s="1" customFormat="1">
      <c r="A5" s="225" t="s">
        <v>2426</v>
      </c>
      <c r="B5" s="1" t="s">
        <v>436</v>
      </c>
      <c r="C5" s="69">
        <v>1708.6925396637371</v>
      </c>
      <c r="D5"/>
      <c r="E5" s="45"/>
      <c r="F5" s="45"/>
      <c r="G5" s="90"/>
    </row>
    <row r="6" spans="1:10" s="1" customFormat="1">
      <c r="A6" s="225" t="s">
        <v>2426</v>
      </c>
      <c r="B6" s="1" t="s">
        <v>429</v>
      </c>
      <c r="C6" s="69">
        <v>1216.2573944958981</v>
      </c>
      <c r="D6"/>
      <c r="E6" s="45"/>
      <c r="F6" s="45"/>
      <c r="G6" s="90"/>
    </row>
    <row r="7" spans="1:10" s="1" customFormat="1">
      <c r="A7" s="225" t="s">
        <v>2427</v>
      </c>
      <c r="B7" s="1" t="s">
        <v>431</v>
      </c>
      <c r="C7" s="69">
        <v>1200</v>
      </c>
      <c r="D7"/>
      <c r="E7" s="45"/>
      <c r="F7" s="45"/>
      <c r="G7" s="90"/>
    </row>
    <row r="8" spans="1:10" s="1" customFormat="1">
      <c r="A8" s="225" t="s">
        <v>2427</v>
      </c>
      <c r="B8" s="1" t="s">
        <v>429</v>
      </c>
      <c r="C8" s="69">
        <v>1000</v>
      </c>
      <c r="D8"/>
      <c r="E8" s="45"/>
      <c r="F8" s="45"/>
      <c r="G8" s="48"/>
    </row>
    <row r="9" spans="1:10" s="1" customFormat="1">
      <c r="A9"/>
      <c r="B9"/>
      <c r="C9"/>
      <c r="D9"/>
      <c r="E9" s="45"/>
      <c r="F9" s="45"/>
      <c r="G9" s="48"/>
    </row>
    <row r="10" spans="1:10" s="1" customFormat="1">
      <c r="A10" s="222" t="s">
        <v>2429</v>
      </c>
      <c r="B10" s="65"/>
    </row>
    <row r="11" spans="1:10" s="1" customFormat="1">
      <c r="A11" s="65" t="s">
        <v>7</v>
      </c>
      <c r="B11" s="65" t="s">
        <v>418</v>
      </c>
      <c r="C11" s="1" t="s">
        <v>419</v>
      </c>
      <c r="D11" s="1" t="s">
        <v>420</v>
      </c>
      <c r="E11" s="1" t="s">
        <v>421</v>
      </c>
      <c r="F11" s="1" t="s">
        <v>422</v>
      </c>
      <c r="G11" s="1" t="s">
        <v>423</v>
      </c>
      <c r="H11" s="220"/>
      <c r="I11" s="220"/>
      <c r="J11" s="220"/>
    </row>
    <row r="12" spans="1:10" s="1" customFormat="1">
      <c r="A12" s="65" t="s">
        <v>424</v>
      </c>
      <c r="B12" s="65">
        <v>11</v>
      </c>
      <c r="C12" s="1">
        <v>298</v>
      </c>
      <c r="D12" s="95">
        <v>9550.3147722358372</v>
      </c>
      <c r="E12" s="95">
        <v>10488.957575606511</v>
      </c>
      <c r="F12" s="95">
        <v>7784.6893055555547</v>
      </c>
      <c r="G12" s="95">
        <v>10899.213577696821</v>
      </c>
      <c r="H12" s="88"/>
      <c r="I12" s="88"/>
      <c r="J12" s="88"/>
    </row>
    <row r="13" spans="1:10" s="1" customFormat="1">
      <c r="A13" s="65" t="s">
        <v>2432</v>
      </c>
      <c r="B13" s="65">
        <v>6</v>
      </c>
      <c r="C13" s="1">
        <v>80</v>
      </c>
      <c r="D13" s="95">
        <v>1478.2279652759612</v>
      </c>
      <c r="E13" s="95">
        <v>1429.223974464144</v>
      </c>
      <c r="F13" s="95">
        <v>1319.9016406043393</v>
      </c>
      <c r="G13" s="95">
        <v>1538.1149216483313</v>
      </c>
      <c r="H13" s="88"/>
      <c r="I13" s="88"/>
      <c r="J13" s="88"/>
    </row>
    <row r="14" spans="1:10" s="1" customFormat="1">
      <c r="A14" s="65" t="s">
        <v>426</v>
      </c>
      <c r="B14" s="65">
        <v>4</v>
      </c>
      <c r="C14" s="1">
        <v>865</v>
      </c>
      <c r="D14" s="95">
        <v>1548.2712000000001</v>
      </c>
      <c r="E14" s="95">
        <v>1731.4152000000001</v>
      </c>
      <c r="F14" s="95">
        <v>1603.6652823444879</v>
      </c>
      <c r="G14" s="95">
        <v>1905.497923516732</v>
      </c>
      <c r="H14" s="88"/>
      <c r="I14" s="88"/>
      <c r="J14" s="88"/>
    </row>
    <row r="15" spans="1:10" s="1" customFormat="1">
      <c r="A15" s="65" t="s">
        <v>427</v>
      </c>
      <c r="B15" s="65">
        <v>1</v>
      </c>
      <c r="C15" s="1">
        <v>25</v>
      </c>
      <c r="D15" s="95">
        <v>360.99095200577432</v>
      </c>
      <c r="E15" s="95">
        <v>360.99095200577432</v>
      </c>
      <c r="F15" s="95">
        <v>360.99095200577432</v>
      </c>
      <c r="G15" s="95">
        <v>360.99095200577432</v>
      </c>
      <c r="H15" s="88"/>
      <c r="I15" s="88"/>
      <c r="J15" s="88"/>
    </row>
    <row r="16" spans="1:10" s="1" customFormat="1">
      <c r="A16" s="68" t="s">
        <v>93</v>
      </c>
      <c r="B16" s="68"/>
      <c r="C16" s="68"/>
      <c r="D16" s="103">
        <f>SUM(D12:D15)</f>
        <v>12937.804889517571</v>
      </c>
      <c r="E16" s="103">
        <f>SUM(E12:E15)</f>
        <v>14010.587702076429</v>
      </c>
      <c r="F16" s="103">
        <f>SUM(F12:F15)</f>
        <v>11069.247180510154</v>
      </c>
      <c r="G16" s="103">
        <f>SUM(G12:G15)</f>
        <v>14703.817374867658</v>
      </c>
      <c r="H16" s="88"/>
      <c r="I16" s="88"/>
      <c r="J16" s="88"/>
    </row>
    <row r="17" spans="1:10" s="1" customFormat="1">
      <c r="A17" s="65" t="s">
        <v>2423</v>
      </c>
      <c r="B17" s="65">
        <v>1</v>
      </c>
      <c r="C17" s="65">
        <v>6</v>
      </c>
      <c r="D17" s="221">
        <v>3049.7889946543692</v>
      </c>
      <c r="E17" s="221">
        <v>3049.7889946543673</v>
      </c>
      <c r="F17" s="221">
        <v>3049.7889946543692</v>
      </c>
      <c r="G17" s="221">
        <v>3049.7889946543692</v>
      </c>
      <c r="H17" s="88"/>
      <c r="I17" s="88"/>
      <c r="J17" s="88"/>
    </row>
    <row r="18" spans="1:10" s="1" customFormat="1">
      <c r="H18" s="60"/>
      <c r="I18" s="60"/>
      <c r="J18" s="60"/>
    </row>
    <row r="19" spans="1:10" s="1" customFormat="1">
      <c r="A19" s="222" t="s">
        <v>2430</v>
      </c>
      <c r="B19" s="65"/>
      <c r="D19" s="59"/>
      <c r="E19" s="59"/>
      <c r="F19" s="59"/>
      <c r="G19" s="59"/>
      <c r="H19" s="44"/>
      <c r="I19" s="44"/>
      <c r="J19" s="44"/>
    </row>
    <row r="20" spans="1:10" s="1" customFormat="1">
      <c r="A20" s="65" t="s">
        <v>7</v>
      </c>
      <c r="B20" s="65" t="s">
        <v>418</v>
      </c>
      <c r="C20" s="1" t="s">
        <v>419</v>
      </c>
      <c r="D20" s="59" t="s">
        <v>420</v>
      </c>
      <c r="E20" s="59" t="s">
        <v>421</v>
      </c>
      <c r="F20" s="59" t="s">
        <v>422</v>
      </c>
      <c r="G20" s="59" t="s">
        <v>423</v>
      </c>
      <c r="H20" s="220"/>
      <c r="I20" s="220"/>
      <c r="J20" s="220"/>
    </row>
    <row r="21" spans="1:10" s="1" customFormat="1">
      <c r="A21" s="65" t="s">
        <v>424</v>
      </c>
      <c r="B21" s="65">
        <v>10</v>
      </c>
      <c r="C21" s="1">
        <v>192</v>
      </c>
      <c r="D21" s="95">
        <v>8455.2649581034129</v>
      </c>
      <c r="E21" s="95">
        <v>9067.5957988963764</v>
      </c>
      <c r="F21" s="95">
        <v>8464.9929166666661</v>
      </c>
      <c r="G21" s="95">
        <v>9647.5312499999982</v>
      </c>
      <c r="H21" s="88"/>
      <c r="I21" s="88"/>
      <c r="J21" s="88"/>
    </row>
    <row r="22" spans="1:10" s="1" customFormat="1">
      <c r="A22" s="65" t="s">
        <v>2432</v>
      </c>
      <c r="B22" s="65">
        <v>5</v>
      </c>
      <c r="C22" s="1">
        <v>143</v>
      </c>
      <c r="D22" s="95">
        <v>942.34344235584035</v>
      </c>
      <c r="E22" s="95">
        <v>874.14285714285711</v>
      </c>
      <c r="F22" s="95">
        <v>838.95056923425091</v>
      </c>
      <c r="G22" s="95">
        <v>1031.9350436100071</v>
      </c>
      <c r="H22" s="88"/>
      <c r="I22" s="88"/>
      <c r="J22" s="88"/>
    </row>
    <row r="23" spans="1:10" s="1" customFormat="1">
      <c r="A23" s="65" t="s">
        <v>426</v>
      </c>
      <c r="B23" s="65">
        <v>2</v>
      </c>
      <c r="C23" s="1">
        <v>2</v>
      </c>
      <c r="D23" s="95">
        <v>1100</v>
      </c>
      <c r="E23" s="95">
        <v>1100</v>
      </c>
      <c r="F23" s="95">
        <v>1050</v>
      </c>
      <c r="G23" s="95">
        <v>1150</v>
      </c>
      <c r="H23" s="88"/>
      <c r="I23" s="88"/>
      <c r="J23" s="88"/>
    </row>
    <row r="24" spans="1:10" s="1" customFormat="1">
      <c r="A24" s="68" t="s">
        <v>93</v>
      </c>
      <c r="B24" s="68"/>
      <c r="C24" s="68"/>
      <c r="D24" s="103">
        <f>SUM(D21:D23)</f>
        <v>10497.608400459254</v>
      </c>
      <c r="E24" s="103">
        <f>SUM(E21:E23)</f>
        <v>11041.738656039233</v>
      </c>
      <c r="F24" s="103">
        <f>SUM(F21:F23)</f>
        <v>10353.943485900916</v>
      </c>
      <c r="G24" s="103">
        <f>SUM(G21:G23)</f>
        <v>11829.466293610005</v>
      </c>
      <c r="H24" s="88"/>
      <c r="I24" s="88"/>
      <c r="J24" s="88"/>
    </row>
    <row r="25" spans="1:10" s="1" customFormat="1">
      <c r="A25" s="74" t="s">
        <v>433</v>
      </c>
      <c r="B25" s="74"/>
      <c r="C25" s="74"/>
      <c r="D25" s="104">
        <f>D24+D15</f>
        <v>10858.599352465028</v>
      </c>
      <c r="E25" s="104">
        <f>E24+E15</f>
        <v>11402.729608045007</v>
      </c>
      <c r="F25" s="104">
        <f>F24+F15</f>
        <v>10714.93443790669</v>
      </c>
      <c r="G25" s="104">
        <f>G24+G15</f>
        <v>12190.457245615778</v>
      </c>
      <c r="H25" s="88"/>
      <c r="I25" s="88"/>
      <c r="J25" s="88"/>
    </row>
    <row r="26" spans="1:10" s="1" customFormat="1">
      <c r="A26" s="65"/>
      <c r="B26" s="65"/>
      <c r="H26" s="73"/>
      <c r="I26" s="73"/>
      <c r="J26" s="73"/>
    </row>
    <row r="27" spans="1:10" s="1" customFormat="1">
      <c r="A27" s="222" t="s">
        <v>2424</v>
      </c>
    </row>
    <row r="28" spans="1:10" s="1" customFormat="1">
      <c r="A28" s="1" t="s">
        <v>1</v>
      </c>
      <c r="B28" s="45" t="s">
        <v>2433</v>
      </c>
      <c r="C28" s="45" t="s">
        <v>447</v>
      </c>
      <c r="D28" s="45"/>
    </row>
    <row r="29" spans="1:10" s="1" customFormat="1">
      <c r="A29" s="1" t="s">
        <v>439</v>
      </c>
      <c r="B29" s="224" t="s">
        <v>448</v>
      </c>
      <c r="C29" s="78">
        <v>2309.3703539726025</v>
      </c>
      <c r="D29" s="93"/>
    </row>
    <row r="30" spans="1:10" s="1" customFormat="1">
      <c r="A30" s="1" t="s">
        <v>439</v>
      </c>
      <c r="B30" s="224" t="s">
        <v>449</v>
      </c>
      <c r="C30" s="78">
        <v>1675.8128832876714</v>
      </c>
      <c r="D30" s="93"/>
    </row>
    <row r="31" spans="1:10" s="1" customFormat="1">
      <c r="A31" s="1" t="s">
        <v>439</v>
      </c>
      <c r="B31" s="224" t="s">
        <v>450</v>
      </c>
      <c r="C31" s="78">
        <v>988.99848767123217</v>
      </c>
      <c r="D31" s="93"/>
    </row>
    <row r="32" spans="1:10" s="1" customFormat="1">
      <c r="A32" s="1" t="s">
        <v>439</v>
      </c>
      <c r="B32" s="224" t="s">
        <v>451</v>
      </c>
      <c r="C32" s="78">
        <v>147.21315068493149</v>
      </c>
      <c r="D32" s="93"/>
    </row>
    <row r="33" spans="1:33" s="1" customFormat="1">
      <c r="A33" s="1" t="s">
        <v>439</v>
      </c>
      <c r="B33" s="224" t="s">
        <v>452</v>
      </c>
      <c r="C33" s="78">
        <v>454.83859894625914</v>
      </c>
      <c r="D33" s="93"/>
    </row>
    <row r="34" spans="1:33" s="1" customFormat="1">
      <c r="A34" s="1" t="s">
        <v>439</v>
      </c>
      <c r="B34" s="250" t="s">
        <v>2434</v>
      </c>
      <c r="C34" s="78">
        <v>2.7388493150684927</v>
      </c>
      <c r="D34" s="93"/>
      <c r="G34" s="45"/>
      <c r="H34" s="45"/>
      <c r="I34" s="45"/>
    </row>
    <row r="35" spans="1:33" s="1" customFormat="1">
      <c r="A35" s="1" t="s">
        <v>439</v>
      </c>
      <c r="B35" s="224" t="s">
        <v>453</v>
      </c>
      <c r="C35" s="78">
        <v>1280.7407167123267</v>
      </c>
      <c r="D35" s="93"/>
      <c r="G35" s="45"/>
      <c r="H35" s="79"/>
      <c r="I35" s="46"/>
    </row>
    <row r="36" spans="1:33" s="1" customFormat="1">
      <c r="A36" s="68" t="s">
        <v>93</v>
      </c>
      <c r="B36" s="80"/>
      <c r="C36" s="103">
        <f>SUM(C29:C35)</f>
        <v>6859.7130405900925</v>
      </c>
      <c r="D36" s="93"/>
      <c r="G36" s="45"/>
      <c r="H36" s="79"/>
      <c r="I36" s="46"/>
    </row>
    <row r="37" spans="1:33">
      <c r="F37" s="45"/>
      <c r="G37" s="45"/>
      <c r="H37" s="79"/>
      <c r="I37" s="46"/>
    </row>
    <row r="39" spans="1:33" ht="15.75">
      <c r="A39" s="99"/>
      <c r="B39" s="99"/>
      <c r="C39" s="44"/>
      <c r="D39" s="44"/>
      <c r="E39" s="99"/>
      <c r="F39" s="99"/>
      <c r="G39" s="44"/>
      <c r="H39" s="44"/>
      <c r="I39" s="48"/>
      <c r="K39" s="44"/>
      <c r="M39" s="44"/>
      <c r="N39" s="44"/>
      <c r="O39" s="44"/>
      <c r="P39" s="44"/>
      <c r="Q39" s="99"/>
      <c r="R39" s="44"/>
      <c r="S39" s="99"/>
      <c r="T39" s="99"/>
      <c r="U39" s="99"/>
      <c r="V39" s="99"/>
      <c r="W39" s="99"/>
      <c r="X39" s="44"/>
      <c r="Y39" s="44"/>
      <c r="Z39" s="99"/>
      <c r="AA39" s="102"/>
      <c r="AB39" s="102"/>
      <c r="AC39" s="102"/>
      <c r="AD39" s="99"/>
      <c r="AE39" s="99"/>
      <c r="AF39" s="99"/>
      <c r="AG39" s="99"/>
    </row>
    <row r="40" spans="1:33">
      <c r="A40" s="223" t="s">
        <v>2425</v>
      </c>
      <c r="B40" s="77"/>
      <c r="C40" s="44"/>
      <c r="D40" s="44"/>
      <c r="E40" s="44"/>
      <c r="F40" s="44"/>
      <c r="G40" s="77"/>
      <c r="H40" s="65"/>
      <c r="I40" s="65"/>
      <c r="K40" s="44"/>
      <c r="M40" s="44"/>
      <c r="N40" s="44"/>
      <c r="O40" s="44"/>
      <c r="P40" s="44"/>
      <c r="Q40" s="77"/>
      <c r="R40" s="44"/>
      <c r="S40" s="44"/>
      <c r="T40" s="44"/>
      <c r="U40" s="60"/>
      <c r="V40" s="44"/>
      <c r="W40" s="60"/>
      <c r="X40" s="44"/>
      <c r="Y40" s="44"/>
      <c r="Z40" s="44"/>
      <c r="AA40" s="67"/>
      <c r="AB40" s="67"/>
      <c r="AC40" s="67"/>
      <c r="AD40" s="44"/>
      <c r="AE40" s="60"/>
      <c r="AF40" s="44"/>
      <c r="AG40" s="60"/>
    </row>
    <row r="41" spans="1:33">
      <c r="A41" s="98" t="s">
        <v>4</v>
      </c>
      <c r="B41" s="98" t="s">
        <v>457</v>
      </c>
      <c r="C41" s="98" t="s">
        <v>3</v>
      </c>
      <c r="D41" s="98" t="s">
        <v>459</v>
      </c>
      <c r="E41" s="98" t="s">
        <v>1</v>
      </c>
      <c r="F41" s="98" t="s">
        <v>2</v>
      </c>
      <c r="G41" s="98" t="s">
        <v>6</v>
      </c>
      <c r="H41" s="98" t="s">
        <v>492</v>
      </c>
      <c r="I41" s="98" t="s">
        <v>489</v>
      </c>
      <c r="J41" s="98" t="s">
        <v>488</v>
      </c>
      <c r="K41" s="44"/>
      <c r="M41" s="44"/>
      <c r="N41" s="44"/>
      <c r="O41" s="44"/>
      <c r="P41" s="44"/>
      <c r="Q41" s="77"/>
      <c r="R41" s="44"/>
      <c r="S41" s="44"/>
      <c r="T41" s="44"/>
      <c r="U41" s="60"/>
      <c r="V41" s="44"/>
      <c r="W41" s="60"/>
      <c r="X41" s="44"/>
      <c r="Y41" s="44"/>
      <c r="Z41" s="44"/>
      <c r="AA41" s="67"/>
      <c r="AB41" s="67"/>
      <c r="AC41" s="67"/>
      <c r="AD41" s="44"/>
      <c r="AE41" s="60"/>
      <c r="AF41" s="44"/>
      <c r="AG41" s="60"/>
    </row>
    <row r="42" spans="1:33">
      <c r="A42" s="229" t="s">
        <v>15</v>
      </c>
      <c r="B42" s="97" t="s">
        <v>334</v>
      </c>
      <c r="C42" s="97" t="s">
        <v>105</v>
      </c>
      <c r="D42" s="97">
        <v>1467</v>
      </c>
      <c r="E42" s="97" t="s">
        <v>439</v>
      </c>
      <c r="F42" s="97" t="s">
        <v>437</v>
      </c>
      <c r="G42" s="97" t="s">
        <v>475</v>
      </c>
      <c r="H42" s="56" t="s">
        <v>96</v>
      </c>
      <c r="I42" s="97">
        <f>VLOOKUP($B42,'[11]summary reliability @ com level'!$A$2:$G$32,4,FALSE)</f>
        <v>1</v>
      </c>
      <c r="J42" s="97">
        <f>VLOOKUP($B42,'[11]summary reliability @ com level'!$A$2:$G$32,6,FALSE)</f>
        <v>1</v>
      </c>
      <c r="K42" s="97" t="s">
        <v>334</v>
      </c>
      <c r="M42" s="44"/>
      <c r="N42" s="44"/>
      <c r="O42" s="44"/>
      <c r="P42" s="44"/>
      <c r="Q42" s="77"/>
      <c r="R42" s="44"/>
      <c r="S42" s="44"/>
      <c r="T42" s="44"/>
      <c r="U42" s="60"/>
      <c r="V42" s="44"/>
      <c r="W42" s="60"/>
      <c r="X42" s="44"/>
      <c r="Y42" s="44"/>
      <c r="Z42" s="44"/>
      <c r="AA42" s="67"/>
      <c r="AB42" s="67"/>
      <c r="AC42" s="67"/>
      <c r="AD42" s="44"/>
      <c r="AE42" s="60"/>
      <c r="AF42" s="44"/>
      <c r="AG42" s="60"/>
    </row>
    <row r="43" spans="1:33">
      <c r="A43" s="230"/>
      <c r="B43" s="97" t="s">
        <v>344</v>
      </c>
      <c r="C43" s="97" t="s">
        <v>178</v>
      </c>
      <c r="D43" s="97">
        <v>530</v>
      </c>
      <c r="E43" s="97" t="s">
        <v>472</v>
      </c>
      <c r="F43" s="97" t="s">
        <v>438</v>
      </c>
      <c r="G43" s="97" t="s">
        <v>475</v>
      </c>
      <c r="H43" s="56" t="s">
        <v>96</v>
      </c>
      <c r="I43" s="97">
        <f>VLOOKUP(B43,'[11]summary reliability @ com level'!$A$2:$G$32,4,FALSE)</f>
        <v>5</v>
      </c>
      <c r="J43" s="97">
        <f>VLOOKUP($B43,'[11]summary reliability @ com level'!$A$2:$G$32,6,FALSE)</f>
        <v>5</v>
      </c>
      <c r="K43" s="97" t="s">
        <v>344</v>
      </c>
      <c r="M43" s="44"/>
      <c r="N43" s="44"/>
      <c r="O43" s="44"/>
      <c r="P43" s="44"/>
      <c r="Q43" s="77"/>
      <c r="R43" s="44"/>
      <c r="S43" s="44"/>
      <c r="T43" s="44"/>
      <c r="U43" s="60"/>
      <c r="V43" s="44"/>
      <c r="W43" s="60"/>
      <c r="X43" s="44"/>
      <c r="Y43" s="44"/>
      <c r="Z43" s="44"/>
      <c r="AA43" s="67"/>
      <c r="AB43" s="67"/>
      <c r="AC43" s="67"/>
      <c r="AD43" s="44"/>
      <c r="AE43" s="60"/>
      <c r="AF43" s="44"/>
      <c r="AG43" s="60"/>
    </row>
    <row r="44" spans="1:33">
      <c r="A44" s="230"/>
      <c r="B44" s="97" t="s">
        <v>335</v>
      </c>
      <c r="C44" s="97" t="s">
        <v>169</v>
      </c>
      <c r="D44" s="97">
        <v>983</v>
      </c>
      <c r="E44" s="97" t="s">
        <v>439</v>
      </c>
      <c r="F44" s="97" t="s">
        <v>437</v>
      </c>
      <c r="G44" s="97" t="s">
        <v>475</v>
      </c>
      <c r="H44" s="56" t="s">
        <v>96</v>
      </c>
      <c r="I44" s="97">
        <f>VLOOKUP(B44,'[11]summary reliability @ com level'!$A$2:$G$32,4,FALSE)</f>
        <v>7</v>
      </c>
      <c r="J44" s="97">
        <f>VLOOKUP($B44,'[11]summary reliability @ com level'!$A$2:$G$32,6,FALSE)</f>
        <v>7</v>
      </c>
      <c r="K44" s="97" t="s">
        <v>335</v>
      </c>
      <c r="M44" s="44"/>
      <c r="N44" s="44"/>
      <c r="O44" s="44"/>
      <c r="P44" s="44"/>
      <c r="Q44" s="77"/>
      <c r="R44" s="44"/>
      <c r="S44" s="44"/>
      <c r="T44" s="44"/>
      <c r="U44" s="60"/>
      <c r="V44" s="44"/>
      <c r="W44" s="60"/>
      <c r="X44" s="44"/>
      <c r="Y44" s="44"/>
      <c r="Z44" s="44"/>
      <c r="AA44" s="44"/>
      <c r="AB44" s="44"/>
      <c r="AC44" s="44"/>
      <c r="AD44" s="44"/>
      <c r="AE44" s="44"/>
      <c r="AF44" s="44"/>
      <c r="AG44" s="44"/>
    </row>
    <row r="45" spans="1:33">
      <c r="A45" s="230"/>
      <c r="B45" s="97" t="s">
        <v>357</v>
      </c>
      <c r="C45" s="97" t="s">
        <v>142</v>
      </c>
      <c r="D45" s="97">
        <v>136</v>
      </c>
      <c r="E45" s="97" t="s">
        <v>473</v>
      </c>
      <c r="F45" s="97" t="s">
        <v>445</v>
      </c>
      <c r="G45" s="97" t="s">
        <v>475</v>
      </c>
      <c r="H45" s="56" t="s">
        <v>96</v>
      </c>
      <c r="I45" s="97">
        <f>VLOOKUP(B45,'[11]summary reliability @ com level'!$A$2:$G$32,4,FALSE)</f>
        <v>3</v>
      </c>
      <c r="J45" s="97">
        <f>VLOOKUP($B45,'[11]summary reliability @ com level'!$A$2:$G$32,6,FALSE)</f>
        <v>3</v>
      </c>
      <c r="K45" s="97" t="s">
        <v>357</v>
      </c>
      <c r="M45" s="44"/>
      <c r="N45" s="44"/>
      <c r="O45" s="44"/>
      <c r="P45" s="44"/>
      <c r="Q45" s="77"/>
      <c r="R45" s="44"/>
      <c r="S45" s="44"/>
      <c r="T45" s="44"/>
      <c r="U45" s="60"/>
      <c r="V45" s="44"/>
      <c r="W45" s="60"/>
      <c r="X45" s="44"/>
      <c r="Y45" s="44"/>
      <c r="Z45" s="44"/>
      <c r="AA45" s="44"/>
      <c r="AB45" s="44"/>
      <c r="AC45" s="44"/>
      <c r="AD45" s="44"/>
      <c r="AE45" s="44"/>
      <c r="AF45" s="44"/>
      <c r="AG45" s="44"/>
    </row>
    <row r="46" spans="1:33">
      <c r="A46" s="230"/>
      <c r="B46" s="97" t="s">
        <v>336</v>
      </c>
      <c r="C46" s="97" t="s">
        <v>152</v>
      </c>
      <c r="D46" s="97">
        <v>433</v>
      </c>
      <c r="E46" s="97" t="s">
        <v>439</v>
      </c>
      <c r="F46" s="97" t="s">
        <v>437</v>
      </c>
      <c r="G46" s="97" t="s">
        <v>475</v>
      </c>
      <c r="H46" s="56" t="s">
        <v>96</v>
      </c>
      <c r="I46" s="97">
        <f>VLOOKUP(B46,'[11]summary reliability @ com level'!$A$2:$G$32,4,FALSE)</f>
        <v>2</v>
      </c>
      <c r="J46" s="97">
        <f>VLOOKUP($B46,'[11]summary reliability @ com level'!$A$2:$G$32,6,FALSE)</f>
        <v>2</v>
      </c>
      <c r="K46" s="97" t="s">
        <v>336</v>
      </c>
      <c r="M46" s="44"/>
      <c r="N46" s="44"/>
      <c r="O46" s="44"/>
      <c r="P46" s="44"/>
      <c r="Q46" s="77"/>
      <c r="R46" s="44"/>
      <c r="S46" s="44"/>
      <c r="T46" s="44"/>
      <c r="U46" s="60"/>
      <c r="V46" s="44"/>
      <c r="W46" s="60"/>
      <c r="X46" s="44"/>
      <c r="Y46" s="44"/>
      <c r="Z46" s="44"/>
      <c r="AA46" s="44"/>
      <c r="AB46" s="44"/>
      <c r="AC46" s="44"/>
      <c r="AD46" s="44"/>
      <c r="AE46" s="44"/>
      <c r="AF46" s="44"/>
      <c r="AG46" s="44"/>
    </row>
    <row r="47" spans="1:33">
      <c r="A47" s="230"/>
      <c r="B47" s="97" t="s">
        <v>345</v>
      </c>
      <c r="C47" s="97" t="s">
        <v>187</v>
      </c>
      <c r="D47" s="97">
        <v>1004</v>
      </c>
      <c r="E47" s="97" t="s">
        <v>472</v>
      </c>
      <c r="F47" s="97" t="s">
        <v>438</v>
      </c>
      <c r="G47" s="97" t="s">
        <v>475</v>
      </c>
      <c r="H47" s="56" t="s">
        <v>96</v>
      </c>
      <c r="I47" s="97">
        <f>VLOOKUP(B47,'[11]summary reliability @ com level'!$A$2:$G$32,4,FALSE)</f>
        <v>1</v>
      </c>
      <c r="J47" s="97">
        <f>VLOOKUP($B47,'[11]summary reliability @ com level'!$A$2:$G$32,6,FALSE)</f>
        <v>1</v>
      </c>
      <c r="K47" s="97" t="s">
        <v>345</v>
      </c>
      <c r="M47" s="44"/>
      <c r="N47" s="44"/>
      <c r="O47" s="44"/>
      <c r="P47" s="44"/>
      <c r="Q47" s="77"/>
      <c r="R47" s="44"/>
      <c r="S47" s="44"/>
      <c r="T47" s="44"/>
      <c r="U47" s="60"/>
      <c r="V47" s="44"/>
      <c r="W47" s="60"/>
      <c r="X47" s="44"/>
      <c r="Y47" s="44"/>
      <c r="Z47" s="44"/>
      <c r="AA47" s="44"/>
      <c r="AB47" s="44"/>
      <c r="AC47" s="44"/>
      <c r="AD47" s="44"/>
      <c r="AE47" s="44"/>
      <c r="AF47" s="44"/>
      <c r="AG47" s="44"/>
    </row>
    <row r="48" spans="1:33">
      <c r="A48" s="230"/>
      <c r="B48" s="97" t="s">
        <v>337</v>
      </c>
      <c r="C48" s="97" t="s">
        <v>164</v>
      </c>
      <c r="D48" s="97">
        <v>1189</v>
      </c>
      <c r="E48" s="97" t="s">
        <v>439</v>
      </c>
      <c r="F48" s="97" t="s">
        <v>437</v>
      </c>
      <c r="G48" s="97" t="s">
        <v>475</v>
      </c>
      <c r="H48" s="56" t="s">
        <v>96</v>
      </c>
      <c r="I48" s="97">
        <f>VLOOKUP(B48,'[11]summary reliability @ com level'!$A$2:$G$32,4,FALSE)</f>
        <v>4</v>
      </c>
      <c r="J48" s="97">
        <f>VLOOKUP($B48,'[11]summary reliability @ com level'!$A$2:$G$32,6,FALSE)</f>
        <v>4</v>
      </c>
      <c r="K48" s="97" t="s">
        <v>337</v>
      </c>
      <c r="M48" s="44"/>
      <c r="N48" s="44"/>
      <c r="O48" s="44"/>
      <c r="P48" s="44"/>
      <c r="Q48" s="77"/>
      <c r="R48" s="44"/>
      <c r="S48" s="44"/>
      <c r="T48" s="44"/>
      <c r="U48" s="60"/>
      <c r="V48" s="44"/>
      <c r="W48" s="60"/>
      <c r="X48" s="44"/>
      <c r="Y48" s="44"/>
      <c r="Z48" s="44"/>
      <c r="AA48" s="44"/>
      <c r="AB48" s="44"/>
      <c r="AC48" s="44"/>
      <c r="AD48" s="44"/>
      <c r="AE48" s="44"/>
      <c r="AF48" s="44"/>
      <c r="AG48" s="44"/>
    </row>
    <row r="49" spans="1:33">
      <c r="A49" s="230"/>
      <c r="B49" s="97" t="s">
        <v>358</v>
      </c>
      <c r="C49" s="97" t="s">
        <v>130</v>
      </c>
      <c r="D49" s="97">
        <v>1240</v>
      </c>
      <c r="E49" s="97" t="s">
        <v>473</v>
      </c>
      <c r="F49" s="97" t="s">
        <v>445</v>
      </c>
      <c r="G49" s="97" t="s">
        <v>475</v>
      </c>
      <c r="H49" s="56" t="s">
        <v>96</v>
      </c>
      <c r="I49" s="97">
        <f>VLOOKUP(B49,'[11]summary reliability @ com level'!$A$2:$G$32,4,FALSE)</f>
        <v>4</v>
      </c>
      <c r="J49" s="97">
        <f>VLOOKUP($B49,'[11]summary reliability @ com level'!$A$2:$G$32,6,FALSE)</f>
        <v>2</v>
      </c>
      <c r="K49" s="97" t="s">
        <v>358</v>
      </c>
      <c r="M49" s="44"/>
      <c r="N49" s="44"/>
      <c r="O49" s="44"/>
      <c r="P49" s="44"/>
      <c r="Q49" s="77"/>
      <c r="R49" s="44"/>
      <c r="S49" s="44"/>
      <c r="T49" s="44"/>
      <c r="U49" s="60"/>
      <c r="V49" s="44"/>
      <c r="W49" s="60"/>
      <c r="X49" s="44"/>
      <c r="Y49" s="44"/>
      <c r="Z49" s="44"/>
      <c r="AA49" s="44"/>
      <c r="AB49" s="44"/>
      <c r="AC49" s="44"/>
      <c r="AD49" s="44"/>
      <c r="AE49" s="44"/>
      <c r="AF49" s="44"/>
      <c r="AG49" s="44"/>
    </row>
    <row r="50" spans="1:33">
      <c r="A50" s="230"/>
      <c r="B50" s="97" t="s">
        <v>338</v>
      </c>
      <c r="C50" s="97" t="s">
        <v>155</v>
      </c>
      <c r="D50" s="97">
        <v>442</v>
      </c>
      <c r="E50" s="97" t="s">
        <v>439</v>
      </c>
      <c r="F50" s="97" t="s">
        <v>437</v>
      </c>
      <c r="G50" s="97" t="s">
        <v>475</v>
      </c>
      <c r="H50" s="56" t="s">
        <v>96</v>
      </c>
      <c r="I50" s="97">
        <f>VLOOKUP(B50,'[11]summary reliability @ com level'!$A$2:$G$32,4,FALSE)</f>
        <v>3</v>
      </c>
      <c r="J50" s="97">
        <f>VLOOKUP($B50,'[11]summary reliability @ com level'!$A$2:$G$32,6,FALSE)</f>
        <v>2</v>
      </c>
      <c r="K50" s="97" t="s">
        <v>338</v>
      </c>
      <c r="M50" s="44"/>
      <c r="N50" s="44"/>
      <c r="O50" s="44"/>
      <c r="P50" s="44"/>
      <c r="Q50" s="77"/>
      <c r="R50" s="44"/>
      <c r="S50" s="44"/>
      <c r="T50" s="44"/>
      <c r="U50" s="60"/>
      <c r="V50" s="44"/>
      <c r="W50" s="60"/>
      <c r="X50" s="44"/>
      <c r="Y50" s="44"/>
      <c r="Z50" s="44"/>
      <c r="AA50" s="44"/>
      <c r="AB50" s="44"/>
      <c r="AC50" s="44"/>
      <c r="AD50" s="44"/>
      <c r="AE50" s="44"/>
      <c r="AF50" s="44"/>
      <c r="AG50" s="44"/>
    </row>
    <row r="51" spans="1:33" ht="15.75">
      <c r="A51" s="230"/>
      <c r="B51" s="97" t="s">
        <v>346</v>
      </c>
      <c r="C51" s="97" t="s">
        <v>107</v>
      </c>
      <c r="D51" s="97">
        <v>410</v>
      </c>
      <c r="E51" s="97" t="s">
        <v>472</v>
      </c>
      <c r="F51" s="97" t="s">
        <v>438</v>
      </c>
      <c r="G51" s="97" t="s">
        <v>475</v>
      </c>
      <c r="H51" s="56" t="s">
        <v>96</v>
      </c>
      <c r="I51" s="97">
        <f>VLOOKUP(B51,'[11]summary reliability @ com level'!$A$2:$G$32,4,FALSE)</f>
        <v>4</v>
      </c>
      <c r="J51" s="97">
        <f>VLOOKUP($B51,'[11]summary reliability @ com level'!$A$2:$G$32,6,FALSE)</f>
        <v>1</v>
      </c>
      <c r="K51" s="97" t="s">
        <v>346</v>
      </c>
      <c r="M51" s="44"/>
      <c r="N51" s="44"/>
      <c r="O51" s="44"/>
      <c r="P51" s="44"/>
      <c r="Q51" s="100"/>
      <c r="R51" s="44"/>
      <c r="S51" s="44"/>
      <c r="T51" s="44"/>
      <c r="U51" s="60"/>
      <c r="V51" s="44"/>
      <c r="W51" s="60"/>
      <c r="X51" s="44"/>
      <c r="Y51" s="44"/>
      <c r="Z51" s="44"/>
      <c r="AA51" s="44"/>
      <c r="AB51" s="44"/>
      <c r="AC51" s="44"/>
      <c r="AD51" s="44"/>
      <c r="AE51" s="44"/>
      <c r="AF51" s="44"/>
      <c r="AG51" s="44"/>
    </row>
    <row r="52" spans="1:33">
      <c r="A52" s="230"/>
      <c r="B52" s="97" t="s">
        <v>417</v>
      </c>
      <c r="C52" s="97" t="s">
        <v>175</v>
      </c>
      <c r="D52" s="97">
        <v>382</v>
      </c>
      <c r="E52" s="97" t="s">
        <v>472</v>
      </c>
      <c r="F52" s="97" t="s">
        <v>438</v>
      </c>
      <c r="G52" s="97" t="s">
        <v>475</v>
      </c>
      <c r="H52" s="56" t="s">
        <v>96</v>
      </c>
      <c r="I52" s="97">
        <v>1</v>
      </c>
      <c r="J52" s="56">
        <v>0</v>
      </c>
      <c r="K52" s="97" t="s">
        <v>417</v>
      </c>
      <c r="M52" s="44"/>
      <c r="N52" s="44"/>
      <c r="O52" s="44"/>
      <c r="P52" s="44"/>
      <c r="Q52" s="77"/>
      <c r="R52" s="44"/>
      <c r="S52" s="44"/>
      <c r="T52" s="44"/>
      <c r="U52" s="60"/>
      <c r="V52" s="44"/>
      <c r="W52" s="60"/>
      <c r="X52" s="44"/>
      <c r="Y52" s="44"/>
      <c r="Z52" s="44"/>
      <c r="AA52" s="44"/>
      <c r="AB52" s="44"/>
      <c r="AC52" s="44"/>
      <c r="AD52" s="44"/>
      <c r="AE52" s="44"/>
      <c r="AF52" s="44"/>
      <c r="AG52" s="44"/>
    </row>
    <row r="53" spans="1:33">
      <c r="A53" s="230"/>
      <c r="B53" s="97" t="s">
        <v>347</v>
      </c>
      <c r="C53" s="97" t="s">
        <v>136</v>
      </c>
      <c r="D53" s="97">
        <v>498</v>
      </c>
      <c r="E53" s="97" t="s">
        <v>472</v>
      </c>
      <c r="F53" s="97" t="s">
        <v>438</v>
      </c>
      <c r="G53" s="97" t="s">
        <v>475</v>
      </c>
      <c r="H53" s="56" t="s">
        <v>96</v>
      </c>
      <c r="I53" s="97">
        <f>VLOOKUP(B53,'[11]summary reliability @ com level'!$A$2:$G$32,4,FALSE)</f>
        <v>3</v>
      </c>
      <c r="J53" s="97">
        <f>VLOOKUP($B53,'[11]summary reliability @ com level'!$A$2:$G$32,6,FALSE)</f>
        <v>1</v>
      </c>
      <c r="K53" s="97" t="s">
        <v>347</v>
      </c>
      <c r="M53" s="44"/>
      <c r="N53" s="44"/>
      <c r="O53" s="44"/>
      <c r="P53" s="44"/>
      <c r="Q53" s="77"/>
      <c r="R53" s="44"/>
      <c r="S53" s="44"/>
      <c r="T53" s="44"/>
      <c r="U53" s="60"/>
      <c r="V53" s="44"/>
      <c r="W53" s="60"/>
      <c r="X53" s="44"/>
      <c r="Y53" s="44"/>
      <c r="Z53" s="44"/>
      <c r="AA53" s="44"/>
      <c r="AB53" s="44"/>
      <c r="AC53" s="44"/>
      <c r="AD53" s="44"/>
      <c r="AE53" s="44"/>
      <c r="AF53" s="44"/>
      <c r="AG53" s="44"/>
    </row>
    <row r="54" spans="1:33">
      <c r="A54" s="230"/>
      <c r="B54" s="97" t="s">
        <v>348</v>
      </c>
      <c r="C54" s="97" t="s">
        <v>140</v>
      </c>
      <c r="D54" s="97">
        <v>1812</v>
      </c>
      <c r="E54" s="97" t="s">
        <v>472</v>
      </c>
      <c r="F54" s="97" t="s">
        <v>438</v>
      </c>
      <c r="G54" s="97" t="s">
        <v>475</v>
      </c>
      <c r="H54" s="56" t="s">
        <v>96</v>
      </c>
      <c r="I54" s="97">
        <f>VLOOKUP(B54,'[11]summary reliability @ com level'!$A$2:$G$32,4,FALSE)</f>
        <v>1</v>
      </c>
      <c r="J54" s="97">
        <f>VLOOKUP($B54,'[11]summary reliability @ com level'!$A$2:$G$32,6,FALSE)</f>
        <v>1</v>
      </c>
      <c r="K54" s="97" t="s">
        <v>348</v>
      </c>
      <c r="M54" s="44"/>
      <c r="N54" s="44"/>
      <c r="O54" s="44"/>
      <c r="P54" s="44"/>
      <c r="Q54" s="101"/>
      <c r="R54" s="44"/>
      <c r="S54" s="44"/>
      <c r="T54" s="44"/>
      <c r="U54" s="60"/>
      <c r="V54" s="44"/>
      <c r="W54" s="60"/>
      <c r="X54" s="44"/>
      <c r="Y54" s="44"/>
      <c r="Z54" s="44"/>
      <c r="AA54" s="44"/>
      <c r="AB54" s="44"/>
      <c r="AC54" s="44"/>
      <c r="AD54" s="44"/>
      <c r="AE54" s="44"/>
      <c r="AF54" s="44"/>
      <c r="AG54" s="44"/>
    </row>
    <row r="55" spans="1:33">
      <c r="A55" s="230"/>
      <c r="B55" s="97" t="s">
        <v>349</v>
      </c>
      <c r="C55" s="97" t="s">
        <v>114</v>
      </c>
      <c r="D55" s="97">
        <v>657</v>
      </c>
      <c r="E55" s="97" t="s">
        <v>472</v>
      </c>
      <c r="F55" s="97" t="s">
        <v>438</v>
      </c>
      <c r="G55" s="97" t="s">
        <v>475</v>
      </c>
      <c r="H55" s="56" t="s">
        <v>96</v>
      </c>
      <c r="I55" s="97">
        <f>VLOOKUP(B55,'[11]summary reliability @ com level'!$A$2:$G$32,4,FALSE)</f>
        <v>3</v>
      </c>
      <c r="J55" s="97">
        <f>VLOOKUP($B55,'[11]summary reliability @ com level'!$A$2:$G$32,6,FALSE)</f>
        <v>2</v>
      </c>
      <c r="K55" s="97" t="s">
        <v>349</v>
      </c>
      <c r="M55" s="44"/>
      <c r="N55" s="44"/>
      <c r="O55" s="44"/>
      <c r="P55" s="44"/>
      <c r="Q55" s="77"/>
      <c r="R55" s="44"/>
      <c r="S55" s="44"/>
      <c r="T55" s="44"/>
      <c r="U55" s="60"/>
      <c r="V55" s="44"/>
      <c r="W55" s="60"/>
      <c r="X55" s="44"/>
      <c r="Y55" s="44"/>
      <c r="Z55" s="44"/>
      <c r="AA55" s="44"/>
      <c r="AB55" s="44"/>
      <c r="AC55" s="44"/>
      <c r="AD55" s="44"/>
      <c r="AE55" s="44"/>
      <c r="AF55" s="44"/>
      <c r="AG55" s="44"/>
    </row>
    <row r="56" spans="1:33">
      <c r="A56" s="230"/>
      <c r="B56" s="97" t="s">
        <v>350</v>
      </c>
      <c r="C56" s="97" t="s">
        <v>189</v>
      </c>
      <c r="D56" s="97">
        <v>238</v>
      </c>
      <c r="E56" s="97" t="s">
        <v>472</v>
      </c>
      <c r="F56" s="97" t="s">
        <v>438</v>
      </c>
      <c r="G56" s="97" t="s">
        <v>475</v>
      </c>
      <c r="H56" s="56" t="s">
        <v>96</v>
      </c>
      <c r="I56" s="97">
        <f>VLOOKUP(B56,'[11]summary reliability @ com level'!$A$2:$G$32,4,FALSE)</f>
        <v>1</v>
      </c>
      <c r="J56" s="97">
        <f>VLOOKUP($B56,'[11]summary reliability @ com level'!$A$2:$G$32,6,FALSE)</f>
        <v>1</v>
      </c>
      <c r="K56" s="97" t="s">
        <v>350</v>
      </c>
      <c r="M56" s="44"/>
      <c r="N56" s="44"/>
      <c r="O56" s="44"/>
      <c r="P56" s="44"/>
      <c r="Q56" s="77"/>
      <c r="R56" s="44"/>
      <c r="S56" s="44"/>
      <c r="T56" s="44"/>
      <c r="U56" s="60"/>
      <c r="V56" s="44"/>
      <c r="W56" s="60"/>
      <c r="X56" s="44"/>
      <c r="Y56" s="44"/>
      <c r="Z56" s="44"/>
      <c r="AA56" s="44"/>
      <c r="AB56" s="44"/>
      <c r="AC56" s="44"/>
      <c r="AD56" s="44"/>
      <c r="AE56" s="44"/>
      <c r="AF56" s="44"/>
      <c r="AG56" s="44"/>
    </row>
    <row r="57" spans="1:33">
      <c r="A57" s="230"/>
      <c r="B57" s="97" t="s">
        <v>351</v>
      </c>
      <c r="C57" s="97" t="s">
        <v>123</v>
      </c>
      <c r="D57" s="97">
        <v>2184</v>
      </c>
      <c r="E57" s="97" t="s">
        <v>472</v>
      </c>
      <c r="F57" s="97" t="s">
        <v>438</v>
      </c>
      <c r="G57" s="97" t="s">
        <v>475</v>
      </c>
      <c r="H57" s="56" t="s">
        <v>96</v>
      </c>
      <c r="I57" s="97">
        <f>VLOOKUP(B57,'[11]summary reliability @ com level'!$A$2:$G$32,4,FALSE)</f>
        <v>5</v>
      </c>
      <c r="J57" s="97">
        <f>VLOOKUP($B57,'[11]summary reliability @ com level'!$A$2:$G$32,6,FALSE)</f>
        <v>4</v>
      </c>
      <c r="K57" s="97" t="s">
        <v>351</v>
      </c>
      <c r="M57" s="44"/>
      <c r="N57" s="44"/>
      <c r="O57" s="44"/>
      <c r="P57" s="44"/>
      <c r="Q57" s="77"/>
      <c r="R57" s="44"/>
      <c r="S57" s="44"/>
      <c r="T57" s="44"/>
      <c r="U57" s="60"/>
      <c r="V57" s="44"/>
      <c r="W57" s="60"/>
      <c r="X57" s="44"/>
      <c r="Y57" s="44"/>
      <c r="Z57" s="44"/>
      <c r="AA57" s="44"/>
      <c r="AB57" s="44"/>
      <c r="AC57" s="44"/>
      <c r="AD57" s="44"/>
      <c r="AE57" s="44"/>
      <c r="AF57" s="44"/>
      <c r="AG57" s="44"/>
    </row>
    <row r="58" spans="1:33">
      <c r="A58" s="230"/>
      <c r="B58" s="97" t="s">
        <v>359</v>
      </c>
      <c r="C58" s="97" t="s">
        <v>196</v>
      </c>
      <c r="D58" s="97">
        <v>334</v>
      </c>
      <c r="E58" s="97" t="s">
        <v>473</v>
      </c>
      <c r="F58" s="97" t="s">
        <v>445</v>
      </c>
      <c r="G58" s="97" t="s">
        <v>475</v>
      </c>
      <c r="H58" s="56" t="s">
        <v>96</v>
      </c>
      <c r="I58" s="97">
        <f>VLOOKUP(B58,'[11]summary reliability @ com level'!$A$2:$G$32,4,FALSE)</f>
        <v>4</v>
      </c>
      <c r="J58" s="97">
        <f>VLOOKUP($B58,'[11]summary reliability @ com level'!$A$2:$G$32,6,FALSE)</f>
        <v>4</v>
      </c>
      <c r="K58" s="97" t="s">
        <v>359</v>
      </c>
      <c r="M58" s="44"/>
      <c r="N58" s="44"/>
      <c r="O58" s="44"/>
      <c r="P58" s="44"/>
      <c r="Q58" s="77"/>
      <c r="R58" s="44"/>
      <c r="S58" s="44"/>
      <c r="T58" s="44"/>
      <c r="U58" s="60"/>
      <c r="V58" s="44"/>
      <c r="W58" s="60"/>
      <c r="X58" s="44"/>
      <c r="Y58" s="44"/>
      <c r="Z58" s="44"/>
      <c r="AA58" s="44"/>
      <c r="AB58" s="44"/>
      <c r="AC58" s="44"/>
      <c r="AD58" s="44"/>
      <c r="AE58" s="44"/>
      <c r="AF58" s="44"/>
      <c r="AG58" s="44"/>
    </row>
    <row r="59" spans="1:33">
      <c r="A59" s="230"/>
      <c r="B59" s="97" t="s">
        <v>352</v>
      </c>
      <c r="C59" s="97" t="s">
        <v>121</v>
      </c>
      <c r="D59" s="97">
        <v>338</v>
      </c>
      <c r="E59" s="97" t="s">
        <v>472</v>
      </c>
      <c r="F59" s="97" t="s">
        <v>438</v>
      </c>
      <c r="G59" s="97" t="s">
        <v>475</v>
      </c>
      <c r="H59" s="56" t="s">
        <v>96</v>
      </c>
      <c r="I59" s="97">
        <f>VLOOKUP(B59,'[11]summary reliability @ com level'!$A$2:$G$32,4,FALSE)</f>
        <v>1</v>
      </c>
      <c r="J59" s="97">
        <f>VLOOKUP($B59,'[11]summary reliability @ com level'!$A$2:$G$32,6,FALSE)</f>
        <v>1</v>
      </c>
      <c r="K59" s="97" t="s">
        <v>352</v>
      </c>
      <c r="M59" s="44"/>
      <c r="N59" s="44"/>
      <c r="O59" s="44"/>
      <c r="P59" s="44"/>
      <c r="Q59" s="77"/>
      <c r="R59" s="44"/>
      <c r="S59" s="44"/>
      <c r="T59" s="44"/>
      <c r="U59" s="60"/>
      <c r="V59" s="44"/>
      <c r="W59" s="60"/>
      <c r="X59" s="44"/>
      <c r="Y59" s="44"/>
      <c r="Z59" s="44"/>
      <c r="AA59" s="44"/>
      <c r="AB59" s="44"/>
      <c r="AC59" s="44"/>
      <c r="AD59" s="44"/>
      <c r="AE59" s="44"/>
      <c r="AF59" s="44"/>
      <c r="AG59" s="44"/>
    </row>
    <row r="60" spans="1:33">
      <c r="A60" s="230"/>
      <c r="B60" s="97" t="s">
        <v>353</v>
      </c>
      <c r="C60" s="97" t="s">
        <v>119</v>
      </c>
      <c r="D60" s="97">
        <v>25</v>
      </c>
      <c r="E60" s="97" t="s">
        <v>472</v>
      </c>
      <c r="F60" s="97" t="s">
        <v>438</v>
      </c>
      <c r="G60" s="97" t="s">
        <v>475</v>
      </c>
      <c r="H60" s="56" t="s">
        <v>96</v>
      </c>
      <c r="I60" s="97">
        <f>VLOOKUP(B60,'[11]summary reliability @ com level'!$A$2:$G$32,4,FALSE)</f>
        <v>1</v>
      </c>
      <c r="J60" s="97">
        <f>VLOOKUP($B60,'[11]summary reliability @ com level'!$A$2:$G$32,6,FALSE)</f>
        <v>1</v>
      </c>
      <c r="K60" s="97" t="s">
        <v>353</v>
      </c>
      <c r="M60" s="44"/>
      <c r="N60" s="44"/>
      <c r="O60" s="44"/>
      <c r="P60" s="44"/>
      <c r="Q60" s="101"/>
      <c r="R60" s="44"/>
      <c r="S60" s="44"/>
      <c r="T60" s="44"/>
      <c r="U60" s="60"/>
      <c r="V60" s="44"/>
      <c r="W60" s="60"/>
      <c r="X60" s="44"/>
      <c r="Y60" s="44"/>
      <c r="Z60" s="44"/>
      <c r="AA60" s="44"/>
      <c r="AB60" s="44"/>
      <c r="AC60" s="44"/>
      <c r="AD60" s="44"/>
      <c r="AE60" s="44"/>
      <c r="AF60" s="44"/>
      <c r="AG60" s="44"/>
    </row>
    <row r="61" spans="1:33">
      <c r="A61" s="230"/>
      <c r="B61" s="97" t="s">
        <v>354</v>
      </c>
      <c r="C61" s="97" t="s">
        <v>185</v>
      </c>
      <c r="D61" s="97">
        <v>599</v>
      </c>
      <c r="E61" s="97" t="s">
        <v>472</v>
      </c>
      <c r="F61" s="97" t="s">
        <v>438</v>
      </c>
      <c r="G61" s="97" t="s">
        <v>475</v>
      </c>
      <c r="H61" s="56" t="s">
        <v>96</v>
      </c>
      <c r="I61" s="97">
        <f>VLOOKUP(B61,'[11]summary reliability @ com level'!$A$2:$G$32,4,FALSE)</f>
        <v>1</v>
      </c>
      <c r="J61" s="97">
        <f>VLOOKUP($B61,'[11]summary reliability @ com level'!$A$2:$G$32,6,FALSE)</f>
        <v>0</v>
      </c>
      <c r="K61" s="97" t="s">
        <v>354</v>
      </c>
      <c r="M61" s="44"/>
      <c r="N61" s="44"/>
      <c r="O61" s="44"/>
      <c r="P61" s="44"/>
      <c r="Q61" s="77"/>
      <c r="R61" s="44"/>
      <c r="S61" s="44"/>
      <c r="T61" s="44"/>
      <c r="U61" s="60"/>
      <c r="V61" s="44"/>
      <c r="W61" s="60"/>
      <c r="X61" s="44"/>
      <c r="Y61" s="44"/>
      <c r="Z61" s="44"/>
      <c r="AA61" s="44"/>
      <c r="AB61" s="44"/>
      <c r="AC61" s="44"/>
      <c r="AD61" s="44"/>
      <c r="AE61" s="44"/>
      <c r="AF61" s="44"/>
      <c r="AG61" s="44"/>
    </row>
    <row r="62" spans="1:33">
      <c r="A62" s="230"/>
      <c r="B62" s="97" t="s">
        <v>355</v>
      </c>
      <c r="C62" s="97" t="s">
        <v>183</v>
      </c>
      <c r="D62" s="97">
        <v>443</v>
      </c>
      <c r="E62" s="97" t="s">
        <v>472</v>
      </c>
      <c r="F62" s="97" t="s">
        <v>438</v>
      </c>
      <c r="G62" s="97" t="s">
        <v>475</v>
      </c>
      <c r="H62" s="56" t="s">
        <v>96</v>
      </c>
      <c r="I62" s="97">
        <f>VLOOKUP(B62,'[11]summary reliability @ com level'!$A$2:$G$32,4,FALSE)</f>
        <v>1</v>
      </c>
      <c r="J62" s="97">
        <f>VLOOKUP($B62,'[11]summary reliability @ com level'!$A$2:$G$32,6,FALSE)</f>
        <v>1</v>
      </c>
      <c r="K62" s="97" t="s">
        <v>355</v>
      </c>
      <c r="M62" s="44"/>
      <c r="N62" s="44"/>
      <c r="O62" s="44"/>
      <c r="P62" s="44"/>
      <c r="Q62" s="77"/>
      <c r="R62" s="44"/>
      <c r="S62" s="44"/>
      <c r="T62" s="44"/>
      <c r="U62" s="60"/>
      <c r="V62" s="44"/>
      <c r="W62" s="60"/>
      <c r="X62" s="44"/>
      <c r="Y62" s="44"/>
      <c r="Z62" s="44"/>
      <c r="AA62" s="44"/>
      <c r="AB62" s="44"/>
      <c r="AC62" s="44"/>
      <c r="AD62" s="44"/>
      <c r="AE62" s="44"/>
      <c r="AF62" s="44"/>
      <c r="AG62" s="44"/>
    </row>
    <row r="63" spans="1:33">
      <c r="A63" s="230"/>
      <c r="B63" s="97" t="s">
        <v>356</v>
      </c>
      <c r="C63" s="97" t="s">
        <v>117</v>
      </c>
      <c r="D63" s="97">
        <v>360</v>
      </c>
      <c r="E63" s="97" t="s">
        <v>472</v>
      </c>
      <c r="F63" s="97" t="s">
        <v>438</v>
      </c>
      <c r="G63" s="97" t="s">
        <v>475</v>
      </c>
      <c r="H63" s="56" t="s">
        <v>96</v>
      </c>
      <c r="I63" s="97">
        <f>VLOOKUP(B63,'[11]summary reliability @ com level'!$A$2:$G$32,4,FALSE)</f>
        <v>1</v>
      </c>
      <c r="J63" s="97">
        <f>VLOOKUP($B63,'[11]summary reliability @ com level'!$A$2:$G$32,6,FALSE)</f>
        <v>1</v>
      </c>
      <c r="K63" s="97" t="s">
        <v>356</v>
      </c>
      <c r="M63" s="44"/>
      <c r="N63" s="44"/>
      <c r="O63" s="44"/>
      <c r="P63" s="44"/>
      <c r="Q63" s="77"/>
      <c r="R63" s="44"/>
      <c r="S63" s="44"/>
      <c r="T63" s="44"/>
      <c r="U63" s="60"/>
      <c r="V63" s="44"/>
      <c r="W63" s="60"/>
      <c r="X63" s="44"/>
      <c r="Y63" s="44"/>
      <c r="Z63" s="44"/>
      <c r="AA63" s="44"/>
      <c r="AB63" s="44"/>
      <c r="AC63" s="44"/>
      <c r="AD63" s="44"/>
      <c r="AE63" s="44"/>
      <c r="AF63" s="44"/>
      <c r="AG63" s="44"/>
    </row>
    <row r="64" spans="1:33">
      <c r="A64" s="230"/>
      <c r="B64" s="97" t="s">
        <v>339</v>
      </c>
      <c r="C64" s="97" t="s">
        <v>144</v>
      </c>
      <c r="D64" s="97">
        <v>1050</v>
      </c>
      <c r="E64" s="97" t="s">
        <v>439</v>
      </c>
      <c r="F64" s="97" t="s">
        <v>437</v>
      </c>
      <c r="G64" s="97" t="s">
        <v>475</v>
      </c>
      <c r="H64" s="56" t="s">
        <v>96</v>
      </c>
      <c r="I64" s="97">
        <f>VLOOKUP(B64,'[11]summary reliability @ com level'!$A$2:$G$32,4,FALSE)</f>
        <v>2</v>
      </c>
      <c r="J64" s="97">
        <f>VLOOKUP($B64,'[11]summary reliability @ com level'!$A$2:$G$32,6,FALSE)</f>
        <v>2</v>
      </c>
      <c r="K64" s="97" t="s">
        <v>339</v>
      </c>
      <c r="M64" s="44"/>
      <c r="N64" s="44"/>
      <c r="O64" s="44"/>
      <c r="P64" s="44"/>
      <c r="Q64" s="77"/>
      <c r="R64" s="44"/>
      <c r="S64" s="44"/>
      <c r="T64" s="44"/>
      <c r="U64" s="60"/>
      <c r="V64" s="44"/>
      <c r="W64" s="60"/>
      <c r="X64" s="44"/>
      <c r="Y64" s="44"/>
      <c r="Z64" s="44"/>
      <c r="AA64" s="44"/>
      <c r="AB64" s="44"/>
      <c r="AC64" s="44"/>
      <c r="AD64" s="44"/>
      <c r="AE64" s="44"/>
      <c r="AF64" s="44"/>
      <c r="AG64" s="44"/>
    </row>
    <row r="65" spans="1:33">
      <c r="A65" s="230"/>
      <c r="B65" s="97" t="s">
        <v>340</v>
      </c>
      <c r="C65" s="97" t="s">
        <v>172</v>
      </c>
      <c r="D65" s="97">
        <v>694</v>
      </c>
      <c r="E65" s="97" t="s">
        <v>439</v>
      </c>
      <c r="F65" s="97" t="s">
        <v>437</v>
      </c>
      <c r="G65" s="97" t="s">
        <v>475</v>
      </c>
      <c r="H65" s="56" t="s">
        <v>96</v>
      </c>
      <c r="I65" s="97">
        <f>VLOOKUP(B65,'[11]summary reliability @ com level'!$A$2:$G$32,4,FALSE)</f>
        <v>2</v>
      </c>
      <c r="J65" s="97">
        <f>VLOOKUP($B65,'[11]summary reliability @ com level'!$A$2:$G$32,6,FALSE)</f>
        <v>1</v>
      </c>
      <c r="K65" s="97" t="s">
        <v>340</v>
      </c>
      <c r="M65" s="44"/>
      <c r="N65" s="44"/>
      <c r="O65" s="44"/>
      <c r="P65" s="44"/>
      <c r="Q65" s="77"/>
      <c r="R65" s="44"/>
      <c r="S65" s="44"/>
      <c r="T65" s="44"/>
      <c r="U65" s="60"/>
      <c r="V65" s="44"/>
      <c r="W65" s="60"/>
      <c r="X65" s="44"/>
      <c r="Y65" s="44"/>
      <c r="Z65" s="44"/>
      <c r="AA65" s="44"/>
      <c r="AB65" s="44"/>
      <c r="AC65" s="44"/>
      <c r="AD65" s="44"/>
      <c r="AE65" s="44"/>
      <c r="AF65" s="44"/>
      <c r="AG65" s="44"/>
    </row>
    <row r="66" spans="1:33">
      <c r="A66" s="230"/>
      <c r="B66" s="97" t="s">
        <v>341</v>
      </c>
      <c r="C66" s="97" t="s">
        <v>159</v>
      </c>
      <c r="D66" s="97">
        <v>2611</v>
      </c>
      <c r="E66" s="97" t="s">
        <v>439</v>
      </c>
      <c r="F66" s="97" t="s">
        <v>437</v>
      </c>
      <c r="G66" s="97" t="s">
        <v>475</v>
      </c>
      <c r="H66" s="56" t="s">
        <v>96</v>
      </c>
      <c r="I66" s="97">
        <f>VLOOKUP(B66,'[11]summary reliability @ com level'!$A$2:$G$32,4,FALSE)</f>
        <v>4</v>
      </c>
      <c r="J66" s="97">
        <f>VLOOKUP($B66,'[11]summary reliability @ com level'!$A$2:$G$32,6,FALSE)</f>
        <v>2</v>
      </c>
      <c r="K66" s="97" t="s">
        <v>341</v>
      </c>
      <c r="M66" s="44"/>
      <c r="N66" s="44"/>
      <c r="O66" s="44"/>
      <c r="P66" s="44"/>
      <c r="Q66" s="77"/>
      <c r="R66" s="44"/>
      <c r="S66" s="44"/>
      <c r="T66" s="44"/>
      <c r="U66" s="60"/>
      <c r="V66" s="44"/>
      <c r="W66" s="60"/>
      <c r="X66" s="44"/>
      <c r="Y66" s="44"/>
      <c r="Z66" s="44"/>
      <c r="AA66" s="44"/>
      <c r="AB66" s="44"/>
      <c r="AC66" s="44"/>
      <c r="AD66" s="44"/>
      <c r="AE66" s="44"/>
      <c r="AF66" s="44"/>
      <c r="AG66" s="44"/>
    </row>
    <row r="67" spans="1:33">
      <c r="A67" s="230"/>
      <c r="B67" s="97" t="s">
        <v>342</v>
      </c>
      <c r="C67" s="97" t="s">
        <v>97</v>
      </c>
      <c r="D67" s="97">
        <v>356</v>
      </c>
      <c r="E67" s="97" t="s">
        <v>439</v>
      </c>
      <c r="F67" s="97" t="s">
        <v>437</v>
      </c>
      <c r="G67" s="97" t="s">
        <v>475</v>
      </c>
      <c r="H67" s="56" t="s">
        <v>96</v>
      </c>
      <c r="I67" s="97">
        <f>VLOOKUP(B67,'[11]summary reliability @ com level'!$A$2:$G$32,4,FALSE)</f>
        <v>4</v>
      </c>
      <c r="J67" s="97">
        <f>VLOOKUP($B67,'[11]summary reliability @ com level'!$A$2:$G$32,6,FALSE)</f>
        <v>4</v>
      </c>
      <c r="K67" s="97" t="s">
        <v>342</v>
      </c>
      <c r="M67" s="44"/>
      <c r="N67" s="44"/>
      <c r="O67" s="44"/>
      <c r="P67" s="44"/>
      <c r="Q67" s="77"/>
      <c r="R67" s="44"/>
      <c r="S67" s="44"/>
      <c r="T67" s="44"/>
      <c r="U67" s="60"/>
      <c r="V67" s="44"/>
      <c r="W67" s="60"/>
      <c r="X67" s="44"/>
      <c r="Y67" s="44"/>
      <c r="Z67" s="44"/>
      <c r="AA67" s="44"/>
      <c r="AB67" s="44"/>
      <c r="AC67" s="44"/>
      <c r="AD67" s="44"/>
      <c r="AE67" s="44"/>
      <c r="AF67" s="44"/>
      <c r="AG67" s="44"/>
    </row>
    <row r="68" spans="1:33">
      <c r="A68" s="230"/>
      <c r="B68" s="97" t="s">
        <v>343</v>
      </c>
      <c r="C68" s="97" t="s">
        <v>147</v>
      </c>
      <c r="D68" s="97">
        <v>897</v>
      </c>
      <c r="E68" s="97" t="s">
        <v>439</v>
      </c>
      <c r="F68" s="97" t="s">
        <v>437</v>
      </c>
      <c r="G68" s="97" t="s">
        <v>475</v>
      </c>
      <c r="H68" s="56" t="s">
        <v>96</v>
      </c>
      <c r="I68" s="97">
        <f>VLOOKUP(B68,'[11]summary reliability @ com level'!$A$2:$G$32,4,FALSE)</f>
        <v>4</v>
      </c>
      <c r="J68" s="97">
        <f>VLOOKUP($B68,'[11]summary reliability @ com level'!$A$2:$G$32,6,FALSE)</f>
        <v>3</v>
      </c>
      <c r="K68" s="97" t="s">
        <v>343</v>
      </c>
      <c r="M68" s="44"/>
      <c r="N68" s="44"/>
      <c r="O68" s="44"/>
      <c r="P68" s="44"/>
      <c r="Q68" s="77"/>
      <c r="R68" s="44"/>
      <c r="S68" s="44"/>
      <c r="T68" s="44"/>
      <c r="U68" s="60"/>
      <c r="V68" s="44"/>
      <c r="W68" s="60"/>
      <c r="X68" s="44"/>
      <c r="Y68" s="44"/>
      <c r="Z68" s="44"/>
      <c r="AA68" s="44"/>
      <c r="AB68" s="44"/>
      <c r="AC68" s="44"/>
      <c r="AD68" s="44"/>
      <c r="AE68" s="44"/>
      <c r="AF68" s="44"/>
      <c r="AG68" s="44"/>
    </row>
    <row r="69" spans="1:33">
      <c r="A69" s="231"/>
      <c r="B69" s="97" t="s">
        <v>360</v>
      </c>
      <c r="C69" s="97" t="s">
        <v>191</v>
      </c>
      <c r="D69" s="97">
        <v>551</v>
      </c>
      <c r="E69" s="97" t="s">
        <v>473</v>
      </c>
      <c r="F69" s="97" t="s">
        <v>445</v>
      </c>
      <c r="G69" s="97" t="s">
        <v>475</v>
      </c>
      <c r="H69" s="56" t="s">
        <v>96</v>
      </c>
      <c r="I69" s="97">
        <f>VLOOKUP(B69,'[11]summary reliability @ com level'!$A$2:$G$32,4,FALSE)</f>
        <v>4</v>
      </c>
      <c r="J69" s="97">
        <f>VLOOKUP($B69,'[11]summary reliability @ com level'!$A$2:$G$32,6,FALSE)</f>
        <v>1</v>
      </c>
      <c r="K69" s="97" t="s">
        <v>360</v>
      </c>
      <c r="M69" s="44"/>
      <c r="N69" s="44"/>
      <c r="O69" s="44"/>
      <c r="P69" s="44"/>
      <c r="Q69" s="77"/>
      <c r="R69" s="44"/>
      <c r="S69" s="44"/>
      <c r="T69" s="44"/>
      <c r="U69" s="60"/>
      <c r="V69" s="44"/>
      <c r="W69" s="60"/>
      <c r="X69" s="44"/>
      <c r="Y69" s="44"/>
      <c r="Z69" s="44"/>
      <c r="AA69" s="44"/>
      <c r="AB69" s="44"/>
      <c r="AC69" s="44"/>
      <c r="AD69" s="44"/>
      <c r="AE69" s="44"/>
      <c r="AF69" s="44"/>
      <c r="AG69" s="44"/>
    </row>
    <row r="70" spans="1:33">
      <c r="A70" s="229" t="s">
        <v>202</v>
      </c>
      <c r="B70" s="97" t="s">
        <v>388</v>
      </c>
      <c r="C70" s="97" t="s">
        <v>260</v>
      </c>
      <c r="D70" s="97">
        <v>9032</v>
      </c>
      <c r="E70" s="97" t="s">
        <v>455</v>
      </c>
      <c r="F70" s="97" t="s">
        <v>96</v>
      </c>
      <c r="G70" s="97" t="s">
        <v>94</v>
      </c>
      <c r="H70" s="58" t="s">
        <v>490</v>
      </c>
      <c r="I70" s="56"/>
      <c r="J70" s="56"/>
      <c r="K70" s="97" t="s">
        <v>388</v>
      </c>
      <c r="M70" s="44"/>
      <c r="N70" s="44"/>
      <c r="O70" s="44"/>
      <c r="P70" s="44"/>
      <c r="Q70" s="44"/>
      <c r="R70" s="44"/>
      <c r="S70" s="44"/>
      <c r="T70" s="44"/>
      <c r="U70" s="44"/>
      <c r="V70" s="44"/>
      <c r="W70" s="44"/>
      <c r="X70" s="44"/>
      <c r="Y70" s="44"/>
      <c r="Z70" s="44"/>
      <c r="AA70" s="44"/>
      <c r="AB70" s="44"/>
      <c r="AC70" s="44"/>
      <c r="AD70" s="44"/>
      <c r="AE70" s="44"/>
      <c r="AF70" s="44"/>
      <c r="AG70" s="44"/>
    </row>
    <row r="71" spans="1:33">
      <c r="A71" s="230"/>
      <c r="B71" s="97" t="s">
        <v>406</v>
      </c>
      <c r="C71" s="97" t="s">
        <v>274</v>
      </c>
      <c r="D71" s="97">
        <v>7200</v>
      </c>
      <c r="E71" s="97" t="s">
        <v>473</v>
      </c>
      <c r="F71" s="97" t="s">
        <v>96</v>
      </c>
      <c r="G71" s="97" t="s">
        <v>94</v>
      </c>
      <c r="H71" s="56" t="s">
        <v>490</v>
      </c>
      <c r="I71" s="56"/>
      <c r="J71" s="56"/>
      <c r="K71" s="97" t="s">
        <v>406</v>
      </c>
      <c r="M71" s="44"/>
      <c r="N71" s="44"/>
      <c r="O71" s="44"/>
      <c r="P71" s="44"/>
      <c r="Q71" s="44"/>
      <c r="R71" s="44"/>
      <c r="S71" s="44"/>
      <c r="T71" s="44"/>
      <c r="U71" s="44"/>
      <c r="V71" s="44"/>
      <c r="W71" s="44"/>
      <c r="X71" s="44"/>
      <c r="Y71" s="44"/>
      <c r="Z71" s="44"/>
      <c r="AA71" s="44"/>
      <c r="AB71" s="44"/>
      <c r="AC71" s="44"/>
      <c r="AD71" s="44"/>
      <c r="AE71" s="44"/>
      <c r="AF71" s="44"/>
      <c r="AG71" s="44"/>
    </row>
    <row r="72" spans="1:33">
      <c r="A72" s="230"/>
      <c r="B72" s="97" t="s">
        <v>375</v>
      </c>
      <c r="C72" s="97" t="s">
        <v>232</v>
      </c>
      <c r="D72" s="97">
        <v>2165</v>
      </c>
      <c r="E72" s="97" t="s">
        <v>439</v>
      </c>
      <c r="F72" s="97" t="s">
        <v>96</v>
      </c>
      <c r="G72" s="97" t="s">
        <v>461</v>
      </c>
      <c r="H72" s="58" t="s">
        <v>491</v>
      </c>
      <c r="I72" s="56"/>
      <c r="J72" s="56"/>
      <c r="K72" s="97" t="s">
        <v>375</v>
      </c>
      <c r="M72" s="44"/>
      <c r="N72" s="44"/>
      <c r="O72" s="44"/>
      <c r="P72" s="44"/>
      <c r="Q72" s="44"/>
      <c r="R72" s="44"/>
      <c r="S72" s="44"/>
      <c r="T72" s="44"/>
      <c r="U72" s="44"/>
      <c r="V72" s="44"/>
      <c r="W72" s="44"/>
      <c r="X72" s="44"/>
      <c r="Y72" s="44"/>
      <c r="Z72" s="44"/>
      <c r="AA72" s="44"/>
      <c r="AB72" s="44"/>
      <c r="AC72" s="44"/>
      <c r="AD72" s="44"/>
      <c r="AE72" s="44"/>
      <c r="AF72" s="44"/>
      <c r="AG72" s="44"/>
    </row>
    <row r="73" spans="1:33">
      <c r="A73" s="230"/>
      <c r="B73" s="97" t="s">
        <v>378</v>
      </c>
      <c r="C73" s="97" t="s">
        <v>238</v>
      </c>
      <c r="D73" s="97">
        <v>3163</v>
      </c>
      <c r="E73" s="97" t="s">
        <v>454</v>
      </c>
      <c r="F73" s="97" t="s">
        <v>96</v>
      </c>
      <c r="G73" s="97" t="s">
        <v>461</v>
      </c>
      <c r="H73" s="58" t="s">
        <v>491</v>
      </c>
      <c r="I73" s="56"/>
      <c r="J73" s="56"/>
      <c r="K73" s="97" t="s">
        <v>378</v>
      </c>
      <c r="M73" s="44"/>
      <c r="N73" s="44"/>
      <c r="O73" s="44"/>
      <c r="P73" s="44"/>
      <c r="Q73" s="44"/>
      <c r="R73" s="44"/>
      <c r="S73" s="44"/>
      <c r="T73" s="44"/>
      <c r="U73" s="44"/>
      <c r="V73" s="44"/>
      <c r="W73" s="44"/>
      <c r="X73" s="44"/>
      <c r="Y73" s="44"/>
      <c r="Z73" s="44"/>
      <c r="AA73" s="44"/>
      <c r="AB73" s="44"/>
      <c r="AC73" s="44"/>
      <c r="AD73" s="44"/>
      <c r="AE73" s="44"/>
      <c r="AF73" s="44"/>
      <c r="AG73" s="44"/>
    </row>
    <row r="74" spans="1:33">
      <c r="A74" s="230"/>
      <c r="B74" s="97" t="s">
        <v>369</v>
      </c>
      <c r="C74" s="97" t="s">
        <v>220</v>
      </c>
      <c r="D74" s="97">
        <v>8943</v>
      </c>
      <c r="E74" s="97" t="s">
        <v>439</v>
      </c>
      <c r="F74" s="97" t="s">
        <v>96</v>
      </c>
      <c r="G74" s="97" t="s">
        <v>94</v>
      </c>
      <c r="H74" s="58" t="s">
        <v>491</v>
      </c>
      <c r="I74" s="56"/>
      <c r="J74" s="56"/>
      <c r="K74" s="97" t="s">
        <v>369</v>
      </c>
      <c r="M74" s="44"/>
      <c r="N74" s="44"/>
      <c r="O74" s="44"/>
      <c r="P74" s="44"/>
      <c r="Q74" s="44"/>
      <c r="R74" s="44"/>
      <c r="S74" s="44"/>
      <c r="T74" s="44"/>
      <c r="U74" s="44"/>
      <c r="V74" s="44"/>
      <c r="W74" s="44"/>
      <c r="X74" s="44"/>
      <c r="Y74" s="44"/>
      <c r="Z74" s="44"/>
      <c r="AA74" s="44"/>
      <c r="AB74" s="44"/>
      <c r="AC74" s="44"/>
      <c r="AD74" s="44"/>
      <c r="AE74" s="44"/>
      <c r="AF74" s="44"/>
      <c r="AG74" s="44"/>
    </row>
    <row r="75" spans="1:33">
      <c r="A75" s="230"/>
      <c r="B75" s="97" t="s">
        <v>371</v>
      </c>
      <c r="C75" s="97" t="s">
        <v>224</v>
      </c>
      <c r="D75" s="97">
        <v>3066</v>
      </c>
      <c r="E75" s="97" t="s">
        <v>439</v>
      </c>
      <c r="F75" s="97" t="s">
        <v>96</v>
      </c>
      <c r="G75" s="97" t="s">
        <v>461</v>
      </c>
      <c r="H75" s="58" t="s">
        <v>491</v>
      </c>
      <c r="I75" s="56"/>
      <c r="J75" s="56"/>
      <c r="K75" s="97" t="s">
        <v>371</v>
      </c>
      <c r="M75" s="44"/>
      <c r="N75" s="44"/>
      <c r="O75" s="44"/>
      <c r="P75" s="44"/>
      <c r="Q75" s="44"/>
      <c r="R75" s="44"/>
      <c r="S75" s="44"/>
      <c r="T75" s="44"/>
      <c r="U75" s="44"/>
      <c r="V75" s="44"/>
      <c r="W75" s="44"/>
      <c r="X75" s="44"/>
      <c r="Y75" s="44"/>
      <c r="Z75" s="44"/>
      <c r="AA75" s="44"/>
      <c r="AB75" s="44"/>
      <c r="AC75" s="44"/>
      <c r="AD75" s="44"/>
      <c r="AE75" s="44"/>
      <c r="AF75" s="44"/>
      <c r="AG75" s="44"/>
    </row>
    <row r="76" spans="1:33">
      <c r="A76" s="230"/>
      <c r="B76" s="97" t="s">
        <v>390</v>
      </c>
      <c r="C76" s="97" t="s">
        <v>264</v>
      </c>
      <c r="D76" s="97">
        <v>2968</v>
      </c>
      <c r="E76" s="97" t="s">
        <v>455</v>
      </c>
      <c r="F76" s="97" t="s">
        <v>96</v>
      </c>
      <c r="G76" s="97" t="s">
        <v>461</v>
      </c>
      <c r="H76" s="58" t="s">
        <v>491</v>
      </c>
      <c r="I76" s="56"/>
      <c r="J76" s="56"/>
      <c r="K76" s="97" t="s">
        <v>390</v>
      </c>
      <c r="M76" s="44"/>
      <c r="N76" s="44"/>
      <c r="O76" s="44"/>
      <c r="P76" s="44"/>
      <c r="Q76" s="44"/>
      <c r="R76" s="44"/>
      <c r="S76" s="44"/>
      <c r="T76" s="44"/>
      <c r="U76" s="44"/>
      <c r="V76" s="44"/>
      <c r="W76" s="44"/>
      <c r="X76" s="44"/>
      <c r="Y76" s="44"/>
      <c r="Z76" s="44"/>
      <c r="AA76" s="44"/>
      <c r="AB76" s="44"/>
      <c r="AC76" s="44"/>
      <c r="AD76" s="44"/>
      <c r="AE76" s="44"/>
      <c r="AF76" s="44"/>
      <c r="AG76" s="44"/>
    </row>
    <row r="77" spans="1:33">
      <c r="A77" s="230"/>
      <c r="B77" s="97" t="s">
        <v>377</v>
      </c>
      <c r="C77" s="97" t="s">
        <v>236</v>
      </c>
      <c r="D77" s="97">
        <v>5452</v>
      </c>
      <c r="E77" s="97" t="s">
        <v>454</v>
      </c>
      <c r="F77" s="97" t="s">
        <v>96</v>
      </c>
      <c r="G77" s="97" t="s">
        <v>94</v>
      </c>
      <c r="H77" s="58" t="s">
        <v>491</v>
      </c>
      <c r="I77" s="56"/>
      <c r="J77" s="56"/>
      <c r="K77" s="97" t="s">
        <v>377</v>
      </c>
      <c r="M77" s="44"/>
      <c r="N77" s="44"/>
      <c r="O77" s="44"/>
      <c r="P77" s="44"/>
      <c r="Q77" s="44"/>
      <c r="R77" s="44"/>
      <c r="S77" s="44"/>
      <c r="T77" s="44"/>
      <c r="U77" s="44"/>
      <c r="V77" s="44"/>
      <c r="W77" s="44"/>
      <c r="X77" s="44"/>
      <c r="Y77" s="44"/>
      <c r="Z77" s="44"/>
      <c r="AA77" s="44"/>
      <c r="AB77" s="44"/>
      <c r="AC77" s="44"/>
      <c r="AD77" s="44"/>
      <c r="AE77" s="44"/>
      <c r="AF77" s="44"/>
      <c r="AG77" s="44"/>
    </row>
    <row r="78" spans="1:33">
      <c r="A78" s="230"/>
      <c r="B78" s="97" t="s">
        <v>380</v>
      </c>
      <c r="C78" s="97" t="s">
        <v>243</v>
      </c>
      <c r="D78" s="97">
        <v>4474</v>
      </c>
      <c r="E78" s="97" t="s">
        <v>454</v>
      </c>
      <c r="F78" s="97" t="s">
        <v>96</v>
      </c>
      <c r="G78" s="97" t="s">
        <v>461</v>
      </c>
      <c r="H78" s="58" t="s">
        <v>491</v>
      </c>
      <c r="I78" s="56"/>
      <c r="J78" s="56"/>
      <c r="K78" s="97" t="s">
        <v>380</v>
      </c>
      <c r="M78" s="44"/>
      <c r="N78" s="44"/>
      <c r="O78" s="44"/>
      <c r="P78" s="44"/>
      <c r="Q78" s="44"/>
      <c r="R78" s="44"/>
      <c r="S78" s="44"/>
      <c r="T78" s="44"/>
      <c r="U78" s="44"/>
      <c r="V78" s="44"/>
      <c r="W78" s="44"/>
      <c r="X78" s="44"/>
      <c r="Y78" s="44"/>
      <c r="Z78" s="44"/>
      <c r="AA78" s="44"/>
      <c r="AB78" s="44"/>
      <c r="AC78" s="44"/>
      <c r="AD78" s="44"/>
      <c r="AE78" s="44"/>
      <c r="AF78" s="44"/>
      <c r="AG78" s="44"/>
    </row>
    <row r="79" spans="1:33">
      <c r="A79" s="230"/>
      <c r="B79" s="97" t="s">
        <v>362</v>
      </c>
      <c r="C79" s="97" t="s">
        <v>206</v>
      </c>
      <c r="D79" s="97">
        <v>5008</v>
      </c>
      <c r="E79" s="97" t="s">
        <v>439</v>
      </c>
      <c r="F79" s="97" t="s">
        <v>96</v>
      </c>
      <c r="G79" s="97" t="s">
        <v>94</v>
      </c>
      <c r="H79" s="58" t="s">
        <v>491</v>
      </c>
      <c r="I79" s="56"/>
      <c r="J79" s="56"/>
      <c r="K79" s="97" t="s">
        <v>362</v>
      </c>
      <c r="M79" s="44"/>
      <c r="N79" s="44"/>
      <c r="O79" s="44"/>
      <c r="P79" s="44"/>
      <c r="Q79" s="44"/>
      <c r="R79" s="44"/>
      <c r="S79" s="44"/>
      <c r="T79" s="44"/>
      <c r="U79" s="44"/>
      <c r="V79" s="44"/>
      <c r="W79" s="44"/>
      <c r="X79" s="44"/>
      <c r="Y79" s="44"/>
      <c r="Z79" s="44"/>
      <c r="AA79" s="44"/>
      <c r="AB79" s="44"/>
      <c r="AC79" s="44"/>
      <c r="AD79" s="44"/>
      <c r="AE79" s="44"/>
      <c r="AF79" s="44"/>
      <c r="AG79" s="44"/>
    </row>
    <row r="80" spans="1:33">
      <c r="A80" s="230"/>
      <c r="B80" s="97" t="s">
        <v>397</v>
      </c>
      <c r="C80" s="97" t="s">
        <v>306</v>
      </c>
      <c r="D80" s="97">
        <v>3664</v>
      </c>
      <c r="E80" s="97" t="s">
        <v>472</v>
      </c>
      <c r="F80" s="97" t="s">
        <v>438</v>
      </c>
      <c r="G80" s="97" t="s">
        <v>461</v>
      </c>
      <c r="H80" s="58" t="s">
        <v>491</v>
      </c>
      <c r="I80" s="56"/>
      <c r="J80" s="56"/>
      <c r="K80" s="97" t="s">
        <v>397</v>
      </c>
      <c r="M80" s="44"/>
      <c r="N80" s="44"/>
      <c r="O80" s="44"/>
      <c r="P80" s="44"/>
      <c r="Q80" s="44"/>
      <c r="R80" s="44"/>
      <c r="S80" s="44"/>
      <c r="T80" s="44"/>
      <c r="U80" s="44"/>
      <c r="V80" s="44"/>
      <c r="W80" s="44"/>
      <c r="X80" s="44"/>
      <c r="Y80" s="44"/>
      <c r="Z80" s="44"/>
      <c r="AA80" s="44"/>
      <c r="AB80" s="44"/>
      <c r="AC80" s="44"/>
      <c r="AD80" s="44"/>
      <c r="AE80" s="44"/>
      <c r="AF80" s="44"/>
      <c r="AG80" s="44"/>
    </row>
    <row r="81" spans="1:33">
      <c r="A81" s="230"/>
      <c r="B81" s="97" t="s">
        <v>361</v>
      </c>
      <c r="C81" s="97" t="s">
        <v>204</v>
      </c>
      <c r="D81" s="97">
        <v>4943</v>
      </c>
      <c r="E81" s="97" t="s">
        <v>439</v>
      </c>
      <c r="F81" s="97" t="s">
        <v>96</v>
      </c>
      <c r="G81" s="97" t="s">
        <v>461</v>
      </c>
      <c r="H81" s="58" t="s">
        <v>491</v>
      </c>
      <c r="I81" s="56"/>
      <c r="J81" s="56"/>
      <c r="K81" s="97" t="s">
        <v>361</v>
      </c>
      <c r="M81" s="44"/>
      <c r="N81" s="44"/>
      <c r="O81" s="44"/>
      <c r="P81" s="44"/>
      <c r="Q81" s="44"/>
      <c r="R81" s="44"/>
      <c r="S81" s="44"/>
      <c r="T81" s="44"/>
      <c r="U81" s="44"/>
      <c r="V81" s="44"/>
      <c r="W81" s="44"/>
      <c r="X81" s="44"/>
      <c r="Y81" s="44"/>
      <c r="Z81" s="44"/>
      <c r="AA81" s="44"/>
      <c r="AB81" s="44"/>
      <c r="AC81" s="44"/>
      <c r="AD81" s="44"/>
      <c r="AE81" s="44"/>
      <c r="AF81" s="44"/>
      <c r="AG81" s="44"/>
    </row>
    <row r="82" spans="1:33">
      <c r="A82" s="230"/>
      <c r="B82" s="97" t="s">
        <v>363</v>
      </c>
      <c r="C82" s="97" t="s">
        <v>208</v>
      </c>
      <c r="D82" s="97">
        <v>4546</v>
      </c>
      <c r="E82" s="97" t="s">
        <v>439</v>
      </c>
      <c r="F82" s="97" t="s">
        <v>96</v>
      </c>
      <c r="G82" s="97" t="s">
        <v>461</v>
      </c>
      <c r="H82" s="58" t="s">
        <v>491</v>
      </c>
      <c r="I82" s="56"/>
      <c r="J82" s="56"/>
      <c r="K82" s="97" t="s">
        <v>363</v>
      </c>
      <c r="M82" s="44"/>
      <c r="N82" s="44"/>
      <c r="O82" s="44"/>
      <c r="P82" s="44"/>
      <c r="Q82" s="44"/>
      <c r="R82" s="44"/>
      <c r="S82" s="44"/>
      <c r="T82" s="44"/>
      <c r="U82" s="44"/>
      <c r="V82" s="44"/>
      <c r="W82" s="44"/>
      <c r="X82" s="44"/>
      <c r="Y82" s="44"/>
      <c r="Z82" s="44"/>
      <c r="AA82" s="44"/>
      <c r="AB82" s="44"/>
      <c r="AC82" s="44"/>
      <c r="AD82" s="44"/>
      <c r="AE82" s="44"/>
      <c r="AF82" s="44"/>
      <c r="AG82" s="44"/>
    </row>
    <row r="83" spans="1:33">
      <c r="A83" s="230"/>
      <c r="B83" s="97" t="s">
        <v>403</v>
      </c>
      <c r="C83" s="97" t="s">
        <v>320</v>
      </c>
      <c r="D83" s="97">
        <v>10762</v>
      </c>
      <c r="E83" s="97" t="s">
        <v>472</v>
      </c>
      <c r="F83" s="97" t="s">
        <v>96</v>
      </c>
      <c r="G83" s="97" t="s">
        <v>94</v>
      </c>
      <c r="H83" s="58" t="s">
        <v>491</v>
      </c>
      <c r="I83" s="56"/>
      <c r="J83" s="56"/>
      <c r="K83" s="97" t="s">
        <v>403</v>
      </c>
      <c r="M83" s="44"/>
      <c r="N83" s="44"/>
      <c r="O83" s="44"/>
      <c r="P83" s="44"/>
      <c r="Q83" s="44"/>
      <c r="R83" s="44"/>
      <c r="S83" s="44"/>
      <c r="T83" s="44"/>
      <c r="U83" s="44"/>
      <c r="V83" s="44"/>
      <c r="W83" s="44"/>
      <c r="X83" s="44"/>
      <c r="Y83" s="44"/>
      <c r="Z83" s="44"/>
      <c r="AA83" s="44"/>
      <c r="AB83" s="44"/>
      <c r="AC83" s="44"/>
      <c r="AD83" s="44"/>
      <c r="AE83" s="44"/>
      <c r="AF83" s="44"/>
      <c r="AG83" s="44"/>
    </row>
    <row r="84" spans="1:33">
      <c r="A84" s="230"/>
      <c r="B84" s="97" t="s">
        <v>392</v>
      </c>
      <c r="C84" s="97" t="s">
        <v>296</v>
      </c>
      <c r="D84" s="97">
        <v>2207</v>
      </c>
      <c r="E84" s="97" t="s">
        <v>472</v>
      </c>
      <c r="F84" s="97" t="s">
        <v>96</v>
      </c>
      <c r="G84" s="97" t="s">
        <v>461</v>
      </c>
      <c r="H84" s="58" t="s">
        <v>491</v>
      </c>
      <c r="I84" s="56"/>
      <c r="J84" s="56"/>
      <c r="K84" s="97" t="s">
        <v>392</v>
      </c>
      <c r="M84" s="44"/>
      <c r="N84" s="44"/>
      <c r="O84" s="44"/>
      <c r="P84" s="44"/>
      <c r="Q84" s="44"/>
      <c r="R84" s="44"/>
      <c r="S84" s="44"/>
      <c r="T84" s="44"/>
      <c r="U84" s="44"/>
      <c r="V84" s="44"/>
      <c r="W84" s="44"/>
      <c r="X84" s="44"/>
      <c r="Y84" s="44"/>
      <c r="Z84" s="44"/>
      <c r="AA84" s="44"/>
      <c r="AB84" s="44"/>
      <c r="AC84" s="44"/>
      <c r="AD84" s="44"/>
      <c r="AE84" s="44"/>
      <c r="AF84" s="44"/>
      <c r="AG84" s="44"/>
    </row>
    <row r="85" spans="1:33">
      <c r="A85" s="230"/>
      <c r="B85" s="97" t="s">
        <v>396</v>
      </c>
      <c r="C85" s="97" t="s">
        <v>304</v>
      </c>
      <c r="D85" s="97">
        <v>3000</v>
      </c>
      <c r="E85" s="97" t="s">
        <v>472</v>
      </c>
      <c r="F85" s="97" t="s">
        <v>96</v>
      </c>
      <c r="G85" s="97" t="s">
        <v>461</v>
      </c>
      <c r="H85" s="58" t="s">
        <v>491</v>
      </c>
      <c r="I85" s="56"/>
      <c r="J85" s="56"/>
      <c r="K85" s="97" t="s">
        <v>396</v>
      </c>
      <c r="M85" s="44"/>
      <c r="N85" s="44"/>
      <c r="O85" s="44"/>
      <c r="P85" s="44"/>
      <c r="Q85" s="44"/>
      <c r="R85" s="44"/>
      <c r="S85" s="44"/>
      <c r="T85" s="44"/>
      <c r="U85" s="44"/>
      <c r="V85" s="44"/>
      <c r="W85" s="44"/>
      <c r="X85" s="44"/>
      <c r="Y85" s="44"/>
      <c r="Z85" s="44"/>
      <c r="AA85" s="44"/>
      <c r="AB85" s="44"/>
      <c r="AC85" s="44"/>
      <c r="AD85" s="44"/>
      <c r="AE85" s="44"/>
      <c r="AF85" s="44"/>
      <c r="AG85" s="44"/>
    </row>
    <row r="86" spans="1:33">
      <c r="A86" s="230"/>
      <c r="B86" s="97" t="s">
        <v>412</v>
      </c>
      <c r="C86" s="97" t="s">
        <v>287</v>
      </c>
      <c r="D86" s="97">
        <v>4820</v>
      </c>
      <c r="E86" s="97" t="s">
        <v>473</v>
      </c>
      <c r="F86" s="97" t="s">
        <v>96</v>
      </c>
      <c r="G86" s="97" t="s">
        <v>461</v>
      </c>
      <c r="H86" s="58" t="s">
        <v>491</v>
      </c>
      <c r="I86" s="56"/>
      <c r="J86" s="56"/>
      <c r="K86" s="97" t="s">
        <v>412</v>
      </c>
      <c r="M86" s="44"/>
      <c r="N86" s="44"/>
      <c r="O86" s="44"/>
      <c r="P86" s="44"/>
      <c r="Q86" s="44"/>
      <c r="R86" s="44"/>
      <c r="S86" s="44"/>
      <c r="T86" s="44"/>
      <c r="U86" s="44"/>
      <c r="V86" s="44"/>
      <c r="W86" s="44"/>
      <c r="X86" s="44"/>
      <c r="Y86" s="44"/>
      <c r="Z86" s="44"/>
      <c r="AA86" s="44"/>
      <c r="AB86" s="44"/>
      <c r="AC86" s="44"/>
      <c r="AD86" s="44"/>
      <c r="AE86" s="44"/>
      <c r="AF86" s="44"/>
      <c r="AG86" s="44"/>
    </row>
    <row r="87" spans="1:33">
      <c r="A87" s="230"/>
      <c r="B87" s="97" t="s">
        <v>405</v>
      </c>
      <c r="C87" s="97" t="s">
        <v>271</v>
      </c>
      <c r="D87" s="97">
        <v>23698</v>
      </c>
      <c r="E87" s="97" t="s">
        <v>473</v>
      </c>
      <c r="F87" s="97" t="s">
        <v>96</v>
      </c>
      <c r="G87" s="97" t="s">
        <v>460</v>
      </c>
      <c r="H87" s="56" t="s">
        <v>490</v>
      </c>
      <c r="I87" s="56"/>
      <c r="J87" s="56"/>
      <c r="K87" s="97" t="s">
        <v>405</v>
      </c>
      <c r="M87" s="44"/>
      <c r="N87" s="44"/>
      <c r="O87" s="44"/>
      <c r="P87" s="44"/>
      <c r="Q87" s="44"/>
      <c r="R87" s="44"/>
      <c r="S87" s="44"/>
      <c r="T87" s="44"/>
      <c r="U87" s="44"/>
      <c r="V87" s="44"/>
      <c r="W87" s="44"/>
      <c r="X87" s="44"/>
      <c r="Y87" s="44"/>
      <c r="Z87" s="44"/>
      <c r="AA87" s="44"/>
      <c r="AB87" s="44"/>
      <c r="AC87" s="44"/>
      <c r="AD87" s="44"/>
      <c r="AE87" s="44"/>
      <c r="AF87" s="44"/>
      <c r="AG87" s="44"/>
    </row>
    <row r="88" spans="1:33">
      <c r="A88" s="230"/>
      <c r="B88" s="97" t="s">
        <v>368</v>
      </c>
      <c r="C88" s="97" t="s">
        <v>218</v>
      </c>
      <c r="D88" s="97">
        <v>4312</v>
      </c>
      <c r="E88" s="97" t="s">
        <v>439</v>
      </c>
      <c r="F88" s="97" t="s">
        <v>96</v>
      </c>
      <c r="G88" s="97" t="s">
        <v>461</v>
      </c>
      <c r="H88" s="58" t="s">
        <v>491</v>
      </c>
      <c r="I88" s="56"/>
      <c r="J88" s="56"/>
      <c r="K88" s="97" t="s">
        <v>368</v>
      </c>
      <c r="M88" s="44"/>
      <c r="N88" s="44"/>
      <c r="O88" s="44"/>
      <c r="P88" s="44"/>
      <c r="Q88" s="44"/>
      <c r="R88" s="44"/>
      <c r="S88" s="44"/>
      <c r="T88" s="44"/>
      <c r="U88" s="44"/>
      <c r="V88" s="44"/>
      <c r="W88" s="44"/>
      <c r="X88" s="44"/>
      <c r="Y88" s="44"/>
      <c r="Z88" s="44"/>
      <c r="AA88" s="44"/>
      <c r="AB88" s="44"/>
      <c r="AC88" s="44"/>
      <c r="AD88" s="44"/>
      <c r="AE88" s="44"/>
      <c r="AF88" s="44"/>
      <c r="AG88" s="44"/>
    </row>
    <row r="89" spans="1:33">
      <c r="A89" s="230"/>
      <c r="B89" s="97" t="s">
        <v>381</v>
      </c>
      <c r="C89" s="97" t="s">
        <v>245</v>
      </c>
      <c r="D89" s="97">
        <v>1579</v>
      </c>
      <c r="E89" s="97" t="s">
        <v>454</v>
      </c>
      <c r="F89" s="97" t="s">
        <v>96</v>
      </c>
      <c r="G89" s="97" t="s">
        <v>461</v>
      </c>
      <c r="H89" s="58" t="s">
        <v>491</v>
      </c>
      <c r="I89" s="56"/>
      <c r="J89" s="56"/>
      <c r="K89" s="97" t="s">
        <v>381</v>
      </c>
      <c r="M89" s="44"/>
      <c r="N89" s="44"/>
      <c r="O89" s="44"/>
      <c r="P89" s="44"/>
      <c r="Q89" s="44"/>
      <c r="R89" s="44"/>
      <c r="S89" s="44"/>
      <c r="T89" s="44"/>
      <c r="U89" s="44"/>
      <c r="V89" s="44"/>
      <c r="W89" s="44"/>
      <c r="X89" s="44"/>
      <c r="Y89" s="44"/>
      <c r="Z89" s="44"/>
      <c r="AA89" s="44"/>
      <c r="AB89" s="44"/>
      <c r="AC89" s="44"/>
      <c r="AD89" s="44"/>
      <c r="AE89" s="44"/>
      <c r="AF89" s="44"/>
      <c r="AG89" s="44"/>
    </row>
    <row r="90" spans="1:33">
      <c r="A90" s="230"/>
      <c r="B90" s="97" t="s">
        <v>398</v>
      </c>
      <c r="C90" s="97" t="s">
        <v>308</v>
      </c>
      <c r="D90" s="97">
        <v>11493</v>
      </c>
      <c r="E90" s="97" t="s">
        <v>472</v>
      </c>
      <c r="F90" s="97" t="s">
        <v>96</v>
      </c>
      <c r="G90" s="97" t="s">
        <v>94</v>
      </c>
      <c r="H90" s="58" t="s">
        <v>491</v>
      </c>
      <c r="I90" s="56"/>
      <c r="J90" s="56"/>
      <c r="K90" s="97" t="s">
        <v>398</v>
      </c>
    </row>
    <row r="91" spans="1:33">
      <c r="A91" s="230"/>
      <c r="B91" s="97" t="s">
        <v>386</v>
      </c>
      <c r="C91" s="97" t="s">
        <v>256</v>
      </c>
      <c r="D91" s="97">
        <v>2552</v>
      </c>
      <c r="E91" s="97" t="s">
        <v>454</v>
      </c>
      <c r="F91" s="97" t="s">
        <v>96</v>
      </c>
      <c r="G91" s="97" t="s">
        <v>461</v>
      </c>
      <c r="H91" s="58" t="s">
        <v>491</v>
      </c>
      <c r="I91" s="56"/>
      <c r="J91" s="56"/>
      <c r="K91" s="97" t="s">
        <v>386</v>
      </c>
    </row>
    <row r="92" spans="1:33">
      <c r="A92" s="230"/>
      <c r="B92" s="97" t="s">
        <v>367</v>
      </c>
      <c r="C92" s="97" t="s">
        <v>216</v>
      </c>
      <c r="D92" s="97">
        <v>8305</v>
      </c>
      <c r="E92" s="97" t="s">
        <v>439</v>
      </c>
      <c r="F92" s="97" t="s">
        <v>96</v>
      </c>
      <c r="G92" s="97" t="s">
        <v>94</v>
      </c>
      <c r="H92" s="58" t="s">
        <v>491</v>
      </c>
      <c r="I92" s="56"/>
      <c r="J92" s="56"/>
      <c r="K92" s="97" t="s">
        <v>367</v>
      </c>
    </row>
    <row r="93" spans="1:33">
      <c r="A93" s="230"/>
      <c r="B93" s="97" t="s">
        <v>384</v>
      </c>
      <c r="C93" s="97" t="s">
        <v>252</v>
      </c>
      <c r="D93" s="97">
        <v>1949</v>
      </c>
      <c r="E93" s="97" t="s">
        <v>454</v>
      </c>
      <c r="F93" s="97" t="s">
        <v>96</v>
      </c>
      <c r="G93" s="97" t="s">
        <v>461</v>
      </c>
      <c r="H93" s="58" t="s">
        <v>491</v>
      </c>
      <c r="I93" s="56"/>
      <c r="J93" s="56"/>
      <c r="K93" s="97" t="s">
        <v>384</v>
      </c>
    </row>
    <row r="94" spans="1:33">
      <c r="A94" s="230"/>
      <c r="B94" s="97" t="s">
        <v>401</v>
      </c>
      <c r="C94" s="97" t="s">
        <v>316</v>
      </c>
      <c r="D94" s="97">
        <v>3387</v>
      </c>
      <c r="E94" s="97" t="s">
        <v>472</v>
      </c>
      <c r="F94" s="97" t="s">
        <v>96</v>
      </c>
      <c r="G94" s="97" t="s">
        <v>461</v>
      </c>
      <c r="H94" s="58" t="s">
        <v>491</v>
      </c>
      <c r="I94" s="56"/>
      <c r="J94" s="56"/>
      <c r="K94" s="97" t="s">
        <v>401</v>
      </c>
    </row>
    <row r="95" spans="1:33">
      <c r="A95" s="230"/>
      <c r="B95" s="97" t="s">
        <v>385</v>
      </c>
      <c r="C95" s="97" t="s">
        <v>254</v>
      </c>
      <c r="D95" s="97">
        <v>1407</v>
      </c>
      <c r="E95" s="97" t="s">
        <v>454</v>
      </c>
      <c r="F95" s="97" t="s">
        <v>96</v>
      </c>
      <c r="G95" s="97" t="s">
        <v>461</v>
      </c>
      <c r="H95" s="58" t="s">
        <v>491</v>
      </c>
      <c r="I95" s="56"/>
      <c r="J95" s="56"/>
      <c r="K95" s="97" t="s">
        <v>385</v>
      </c>
    </row>
    <row r="96" spans="1:33">
      <c r="A96" s="230"/>
      <c r="B96" s="97" t="s">
        <v>383</v>
      </c>
      <c r="C96" s="97" t="s">
        <v>250</v>
      </c>
      <c r="D96" s="97">
        <v>3483</v>
      </c>
      <c r="E96" s="97" t="s">
        <v>454</v>
      </c>
      <c r="F96" s="97" t="s">
        <v>96</v>
      </c>
      <c r="G96" s="97" t="s">
        <v>461</v>
      </c>
      <c r="H96" s="58" t="s">
        <v>491</v>
      </c>
      <c r="I96" s="56"/>
      <c r="J96" s="56"/>
      <c r="K96" s="97" t="s">
        <v>383</v>
      </c>
    </row>
    <row r="97" spans="1:11">
      <c r="A97" s="230"/>
      <c r="B97" s="97" t="s">
        <v>373</v>
      </c>
      <c r="C97" s="97" t="s">
        <v>228</v>
      </c>
      <c r="D97" s="97">
        <v>4231</v>
      </c>
      <c r="E97" s="97" t="s">
        <v>439</v>
      </c>
      <c r="F97" s="97" t="s">
        <v>96</v>
      </c>
      <c r="G97" s="97" t="s">
        <v>461</v>
      </c>
      <c r="H97" s="58" t="s">
        <v>491</v>
      </c>
      <c r="I97" s="56"/>
      <c r="J97" s="56"/>
      <c r="K97" s="97" t="s">
        <v>373</v>
      </c>
    </row>
    <row r="98" spans="1:11">
      <c r="A98" s="230"/>
      <c r="B98" s="97" t="s">
        <v>366</v>
      </c>
      <c r="C98" s="97" t="s">
        <v>214</v>
      </c>
      <c r="D98" s="97">
        <v>19477</v>
      </c>
      <c r="E98" s="97" t="s">
        <v>439</v>
      </c>
      <c r="F98" s="97" t="s">
        <v>96</v>
      </c>
      <c r="G98" s="97" t="s">
        <v>460</v>
      </c>
      <c r="H98" s="58" t="s">
        <v>491</v>
      </c>
      <c r="I98" s="56"/>
      <c r="J98" s="56"/>
      <c r="K98" s="97" t="s">
        <v>366</v>
      </c>
    </row>
    <row r="99" spans="1:11">
      <c r="A99" s="230"/>
      <c r="B99" s="97" t="s">
        <v>395</v>
      </c>
      <c r="C99" s="97" t="s">
        <v>302</v>
      </c>
      <c r="D99" s="97">
        <v>2550</v>
      </c>
      <c r="E99" s="97" t="s">
        <v>472</v>
      </c>
      <c r="F99" s="97" t="s">
        <v>96</v>
      </c>
      <c r="G99" s="97" t="s">
        <v>461</v>
      </c>
      <c r="H99" s="58" t="s">
        <v>491</v>
      </c>
      <c r="I99" s="56"/>
      <c r="J99" s="56"/>
      <c r="K99" s="97" t="s">
        <v>395</v>
      </c>
    </row>
    <row r="100" spans="1:11">
      <c r="A100" s="230"/>
      <c r="B100" s="97" t="s">
        <v>404</v>
      </c>
      <c r="C100" s="97" t="s">
        <v>269</v>
      </c>
      <c r="D100" s="97">
        <v>7073</v>
      </c>
      <c r="E100" s="97" t="s">
        <v>473</v>
      </c>
      <c r="F100" s="97" t="s">
        <v>96</v>
      </c>
      <c r="G100" s="97" t="s">
        <v>94</v>
      </c>
      <c r="H100" s="56" t="s">
        <v>490</v>
      </c>
      <c r="I100" s="56"/>
      <c r="J100" s="56"/>
      <c r="K100" s="97" t="s">
        <v>404</v>
      </c>
    </row>
    <row r="101" spans="1:11">
      <c r="A101" s="230"/>
      <c r="B101" s="97" t="s">
        <v>374</v>
      </c>
      <c r="C101" s="97" t="s">
        <v>230</v>
      </c>
      <c r="D101" s="97">
        <v>8378</v>
      </c>
      <c r="E101" s="97" t="s">
        <v>439</v>
      </c>
      <c r="F101" s="97" t="s">
        <v>96</v>
      </c>
      <c r="G101" s="97" t="s">
        <v>94</v>
      </c>
      <c r="H101" s="58" t="s">
        <v>491</v>
      </c>
      <c r="I101" s="56"/>
      <c r="J101" s="56"/>
      <c r="K101" s="97" t="s">
        <v>374</v>
      </c>
    </row>
    <row r="102" spans="1:11">
      <c r="A102" s="230"/>
      <c r="B102" s="97" t="s">
        <v>410</v>
      </c>
      <c r="C102" s="97" t="s">
        <v>282</v>
      </c>
      <c r="D102" s="97">
        <v>6458</v>
      </c>
      <c r="E102" s="97" t="s">
        <v>473</v>
      </c>
      <c r="F102" s="97" t="s">
        <v>96</v>
      </c>
      <c r="G102" s="97" t="s">
        <v>94</v>
      </c>
      <c r="H102" s="58" t="s">
        <v>491</v>
      </c>
      <c r="I102" s="56"/>
      <c r="J102" s="56"/>
      <c r="K102" s="97" t="s">
        <v>410</v>
      </c>
    </row>
    <row r="103" spans="1:11">
      <c r="A103" s="230"/>
      <c r="B103" s="97" t="s">
        <v>411</v>
      </c>
      <c r="C103" s="97" t="s">
        <v>284</v>
      </c>
      <c r="D103" s="97">
        <v>9600</v>
      </c>
      <c r="E103" s="97" t="s">
        <v>473</v>
      </c>
      <c r="F103" s="97" t="s">
        <v>96</v>
      </c>
      <c r="G103" s="97" t="s">
        <v>94</v>
      </c>
      <c r="H103" s="58" t="s">
        <v>491</v>
      </c>
      <c r="I103" s="56"/>
      <c r="J103" s="56"/>
      <c r="K103" s="97" t="s">
        <v>411</v>
      </c>
    </row>
    <row r="104" spans="1:11">
      <c r="A104" s="230"/>
      <c r="B104" s="97" t="s">
        <v>415</v>
      </c>
      <c r="C104" s="97" t="s">
        <v>294</v>
      </c>
      <c r="D104" s="97">
        <v>11441</v>
      </c>
      <c r="E104" s="97" t="s">
        <v>473</v>
      </c>
      <c r="F104" s="97" t="s">
        <v>96</v>
      </c>
      <c r="G104" s="97" t="s">
        <v>94</v>
      </c>
      <c r="H104" s="56" t="s">
        <v>490</v>
      </c>
      <c r="I104" s="56"/>
      <c r="J104" s="56"/>
      <c r="K104" s="97" t="s">
        <v>415</v>
      </c>
    </row>
    <row r="105" spans="1:11">
      <c r="A105" s="230"/>
      <c r="B105" s="97" t="s">
        <v>352</v>
      </c>
      <c r="C105" s="97" t="s">
        <v>121</v>
      </c>
      <c r="D105" s="97">
        <v>338</v>
      </c>
      <c r="E105" s="97" t="s">
        <v>472</v>
      </c>
      <c r="F105" s="97" t="s">
        <v>438</v>
      </c>
      <c r="G105" s="97" t="s">
        <v>461</v>
      </c>
      <c r="H105" s="58" t="s">
        <v>491</v>
      </c>
      <c r="I105" s="56"/>
      <c r="J105" s="56"/>
      <c r="K105" s="97" t="s">
        <v>352</v>
      </c>
    </row>
    <row r="106" spans="1:11">
      <c r="A106" s="230"/>
      <c r="B106" s="97" t="s">
        <v>416</v>
      </c>
      <c r="C106" s="97" t="s">
        <v>200</v>
      </c>
      <c r="D106" s="97">
        <v>5462</v>
      </c>
      <c r="E106" s="97" t="s">
        <v>439</v>
      </c>
      <c r="F106" s="97" t="s">
        <v>437</v>
      </c>
      <c r="G106" s="97" t="s">
        <v>94</v>
      </c>
      <c r="H106" s="58" t="s">
        <v>491</v>
      </c>
      <c r="I106" s="56"/>
      <c r="J106" s="56"/>
      <c r="K106" s="97" t="s">
        <v>416</v>
      </c>
    </row>
    <row r="107" spans="1:11">
      <c r="A107" s="230"/>
      <c r="B107" s="97" t="s">
        <v>365</v>
      </c>
      <c r="C107" s="97" t="s">
        <v>212</v>
      </c>
      <c r="D107" s="97">
        <v>6950</v>
      </c>
      <c r="E107" s="97" t="s">
        <v>439</v>
      </c>
      <c r="F107" s="97" t="s">
        <v>96</v>
      </c>
      <c r="G107" s="97" t="s">
        <v>94</v>
      </c>
      <c r="H107" s="58" t="s">
        <v>491</v>
      </c>
      <c r="I107" s="56"/>
      <c r="J107" s="56"/>
      <c r="K107" s="97" t="s">
        <v>365</v>
      </c>
    </row>
    <row r="108" spans="1:11">
      <c r="A108" s="230"/>
      <c r="B108" s="97" t="s">
        <v>393</v>
      </c>
      <c r="C108" s="97" t="s">
        <v>298</v>
      </c>
      <c r="D108" s="97">
        <v>2606</v>
      </c>
      <c r="E108" s="97" t="s">
        <v>472</v>
      </c>
      <c r="F108" s="97" t="s">
        <v>96</v>
      </c>
      <c r="G108" s="97" t="s">
        <v>461</v>
      </c>
      <c r="H108" s="58" t="s">
        <v>491</v>
      </c>
      <c r="I108" s="56"/>
      <c r="J108" s="56"/>
      <c r="K108" s="97" t="s">
        <v>393</v>
      </c>
    </row>
    <row r="109" spans="1:11">
      <c r="A109" s="230"/>
      <c r="B109" s="97" t="s">
        <v>394</v>
      </c>
      <c r="C109" s="97" t="s">
        <v>300</v>
      </c>
      <c r="D109" s="97">
        <v>2640</v>
      </c>
      <c r="E109" s="97" t="s">
        <v>472</v>
      </c>
      <c r="F109" s="97" t="s">
        <v>96</v>
      </c>
      <c r="G109" s="97" t="s">
        <v>461</v>
      </c>
      <c r="H109" s="58" t="s">
        <v>491</v>
      </c>
      <c r="I109" s="56"/>
      <c r="J109" s="56"/>
      <c r="K109" s="97" t="s">
        <v>394</v>
      </c>
    </row>
    <row r="110" spans="1:11">
      <c r="A110" s="230"/>
      <c r="B110" s="97" t="s">
        <v>372</v>
      </c>
      <c r="C110" s="97" t="s">
        <v>226</v>
      </c>
      <c r="D110" s="97">
        <v>1683</v>
      </c>
      <c r="E110" s="97" t="s">
        <v>439</v>
      </c>
      <c r="F110" s="97" t="s">
        <v>96</v>
      </c>
      <c r="G110" s="97" t="s">
        <v>461</v>
      </c>
      <c r="H110" s="58" t="s">
        <v>491</v>
      </c>
      <c r="I110" s="56"/>
      <c r="J110" s="56"/>
      <c r="K110" s="97" t="s">
        <v>372</v>
      </c>
    </row>
    <row r="111" spans="1:11">
      <c r="A111" s="230"/>
      <c r="B111" s="97" t="s">
        <v>399</v>
      </c>
      <c r="C111" s="97" t="s">
        <v>310</v>
      </c>
      <c r="D111" s="97">
        <v>6512</v>
      </c>
      <c r="E111" s="97" t="s">
        <v>472</v>
      </c>
      <c r="F111" s="97" t="s">
        <v>96</v>
      </c>
      <c r="G111" s="97" t="s">
        <v>94</v>
      </c>
      <c r="H111" s="58" t="s">
        <v>491</v>
      </c>
      <c r="I111" s="56"/>
      <c r="J111" s="56"/>
      <c r="K111" s="97" t="s">
        <v>399</v>
      </c>
    </row>
    <row r="112" spans="1:11">
      <c r="A112" s="230"/>
      <c r="B112" s="97" t="s">
        <v>391</v>
      </c>
      <c r="C112" s="97" t="s">
        <v>267</v>
      </c>
      <c r="D112" s="97">
        <v>7138</v>
      </c>
      <c r="E112" s="97" t="s">
        <v>455</v>
      </c>
      <c r="F112" s="97" t="s">
        <v>96</v>
      </c>
      <c r="G112" s="97" t="s">
        <v>94</v>
      </c>
      <c r="H112" s="56" t="s">
        <v>490</v>
      </c>
      <c r="I112" s="56"/>
      <c r="J112" s="56"/>
      <c r="K112" s="97" t="s">
        <v>391</v>
      </c>
    </row>
    <row r="113" spans="1:11">
      <c r="A113" s="230"/>
      <c r="B113" s="97" t="s">
        <v>413</v>
      </c>
      <c r="C113" s="97" t="s">
        <v>289</v>
      </c>
      <c r="D113" s="97">
        <v>5156</v>
      </c>
      <c r="E113" s="97" t="s">
        <v>473</v>
      </c>
      <c r="F113" s="97" t="s">
        <v>96</v>
      </c>
      <c r="G113" s="97" t="s">
        <v>94</v>
      </c>
      <c r="H113" s="58" t="s">
        <v>491</v>
      </c>
      <c r="I113" s="56"/>
      <c r="J113" s="56"/>
      <c r="K113" s="97" t="s">
        <v>413</v>
      </c>
    </row>
    <row r="114" spans="1:11">
      <c r="A114" s="230"/>
      <c r="B114" s="97" t="s">
        <v>364</v>
      </c>
      <c r="C114" s="97" t="s">
        <v>210</v>
      </c>
      <c r="D114" s="97">
        <v>6950</v>
      </c>
      <c r="E114" s="97" t="s">
        <v>439</v>
      </c>
      <c r="F114" s="97" t="s">
        <v>96</v>
      </c>
      <c r="G114" s="97" t="s">
        <v>94</v>
      </c>
      <c r="H114" s="58" t="s">
        <v>491</v>
      </c>
      <c r="I114" s="56"/>
      <c r="J114" s="56"/>
      <c r="K114" s="97" t="s">
        <v>364</v>
      </c>
    </row>
    <row r="115" spans="1:11">
      <c r="A115" s="230"/>
      <c r="B115" s="97" t="s">
        <v>407</v>
      </c>
      <c r="C115" s="97" t="s">
        <v>276</v>
      </c>
      <c r="D115" s="97">
        <v>6665</v>
      </c>
      <c r="E115" s="97" t="s">
        <v>473</v>
      </c>
      <c r="F115" s="97" t="s">
        <v>96</v>
      </c>
      <c r="G115" s="97" t="s">
        <v>94</v>
      </c>
      <c r="H115" s="58" t="s">
        <v>491</v>
      </c>
      <c r="I115" s="56"/>
      <c r="J115" s="56"/>
      <c r="K115" s="97" t="s">
        <v>407</v>
      </c>
    </row>
    <row r="116" spans="1:11">
      <c r="A116" s="230"/>
      <c r="B116" s="97" t="s">
        <v>387</v>
      </c>
      <c r="C116" s="97" t="s">
        <v>258</v>
      </c>
      <c r="D116" s="97">
        <v>6551</v>
      </c>
      <c r="E116" s="97" t="s">
        <v>455</v>
      </c>
      <c r="F116" s="97" t="s">
        <v>96</v>
      </c>
      <c r="G116" s="97" t="s">
        <v>94</v>
      </c>
      <c r="H116" s="56" t="s">
        <v>490</v>
      </c>
      <c r="I116" s="56"/>
      <c r="J116" s="56"/>
      <c r="K116" s="97" t="s">
        <v>387</v>
      </c>
    </row>
    <row r="117" spans="1:11">
      <c r="A117" s="230"/>
      <c r="B117" s="97" t="s">
        <v>389</v>
      </c>
      <c r="C117" s="97" t="s">
        <v>262</v>
      </c>
      <c r="D117" s="97">
        <v>12758</v>
      </c>
      <c r="E117" s="97" t="s">
        <v>455</v>
      </c>
      <c r="F117" s="97" t="s">
        <v>96</v>
      </c>
      <c r="G117" s="97" t="s">
        <v>94</v>
      </c>
      <c r="H117" s="56" t="s">
        <v>490</v>
      </c>
      <c r="I117" s="56"/>
      <c r="J117" s="56"/>
      <c r="K117" s="97" t="s">
        <v>389</v>
      </c>
    </row>
    <row r="118" spans="1:11">
      <c r="A118" s="230"/>
      <c r="B118" s="97" t="s">
        <v>376</v>
      </c>
      <c r="C118" s="97" t="s">
        <v>234</v>
      </c>
      <c r="D118" s="97">
        <v>3100</v>
      </c>
      <c r="E118" s="97" t="s">
        <v>439</v>
      </c>
      <c r="F118" s="97" t="s">
        <v>96</v>
      </c>
      <c r="G118" s="97" t="s">
        <v>461</v>
      </c>
      <c r="H118" s="58" t="s">
        <v>491</v>
      </c>
      <c r="I118" s="56"/>
      <c r="J118" s="56"/>
      <c r="K118" s="97" t="s">
        <v>376</v>
      </c>
    </row>
    <row r="119" spans="1:11">
      <c r="A119" s="230"/>
      <c r="B119" s="97" t="s">
        <v>400</v>
      </c>
      <c r="C119" s="97" t="s">
        <v>312</v>
      </c>
      <c r="D119" s="97">
        <v>8793</v>
      </c>
      <c r="E119" s="97" t="s">
        <v>472</v>
      </c>
      <c r="F119" s="97" t="s">
        <v>96</v>
      </c>
      <c r="G119" s="97" t="s">
        <v>94</v>
      </c>
      <c r="H119" s="58" t="s">
        <v>491</v>
      </c>
      <c r="I119" s="56"/>
      <c r="J119" s="56"/>
      <c r="K119" s="97" t="s">
        <v>400</v>
      </c>
    </row>
    <row r="120" spans="1:11">
      <c r="A120" s="230"/>
      <c r="B120" s="97" t="s">
        <v>414</v>
      </c>
      <c r="C120" s="97" t="s">
        <v>292</v>
      </c>
      <c r="D120" s="97">
        <v>6396</v>
      </c>
      <c r="E120" s="97" t="s">
        <v>473</v>
      </c>
      <c r="F120" s="97" t="s">
        <v>96</v>
      </c>
      <c r="G120" s="97" t="s">
        <v>94</v>
      </c>
      <c r="H120" s="56" t="s">
        <v>490</v>
      </c>
      <c r="I120" s="56"/>
      <c r="J120" s="56"/>
      <c r="K120" s="97" t="s">
        <v>414</v>
      </c>
    </row>
    <row r="121" spans="1:11">
      <c r="A121" s="230"/>
      <c r="B121" s="97" t="s">
        <v>379</v>
      </c>
      <c r="C121" s="97" t="s">
        <v>240</v>
      </c>
      <c r="D121" s="97">
        <v>3844</v>
      </c>
      <c r="E121" s="97" t="s">
        <v>454</v>
      </c>
      <c r="F121" s="97" t="s">
        <v>96</v>
      </c>
      <c r="G121" s="97" t="s">
        <v>461</v>
      </c>
      <c r="H121" s="58" t="s">
        <v>491</v>
      </c>
      <c r="I121" s="56"/>
      <c r="J121" s="56"/>
      <c r="K121" s="97" t="s">
        <v>379</v>
      </c>
    </row>
    <row r="122" spans="1:11">
      <c r="A122" s="230"/>
      <c r="B122" s="97" t="s">
        <v>382</v>
      </c>
      <c r="C122" s="97" t="s">
        <v>247</v>
      </c>
      <c r="D122" s="97">
        <v>4446</v>
      </c>
      <c r="E122" s="97" t="s">
        <v>454</v>
      </c>
      <c r="F122" s="97" t="s">
        <v>96</v>
      </c>
      <c r="G122" s="97" t="s">
        <v>461</v>
      </c>
      <c r="H122" s="58" t="s">
        <v>491</v>
      </c>
      <c r="I122" s="56"/>
      <c r="J122" s="56"/>
      <c r="K122" s="97" t="s">
        <v>382</v>
      </c>
    </row>
    <row r="123" spans="1:11">
      <c r="A123" s="230"/>
      <c r="B123" s="97" t="s">
        <v>409</v>
      </c>
      <c r="C123" s="97" t="s">
        <v>280</v>
      </c>
      <c r="D123" s="97">
        <v>6877</v>
      </c>
      <c r="E123" s="97" t="s">
        <v>473</v>
      </c>
      <c r="F123" s="97" t="s">
        <v>96</v>
      </c>
      <c r="G123" s="97" t="s">
        <v>94</v>
      </c>
      <c r="H123" s="56" t="s">
        <v>490</v>
      </c>
      <c r="I123" s="56"/>
      <c r="J123" s="56"/>
      <c r="K123" s="97" t="s">
        <v>409</v>
      </c>
    </row>
    <row r="124" spans="1:11">
      <c r="A124" s="230"/>
      <c r="B124" s="97" t="s">
        <v>408</v>
      </c>
      <c r="C124" s="97" t="s">
        <v>278</v>
      </c>
      <c r="D124" s="97">
        <v>15942</v>
      </c>
      <c r="E124" s="97" t="s">
        <v>473</v>
      </c>
      <c r="F124" s="97" t="s">
        <v>96</v>
      </c>
      <c r="G124" s="97" t="s">
        <v>460</v>
      </c>
      <c r="H124" s="56" t="s">
        <v>490</v>
      </c>
      <c r="I124" s="56"/>
      <c r="J124" s="56"/>
      <c r="K124" s="97" t="s">
        <v>408</v>
      </c>
    </row>
    <row r="125" spans="1:11">
      <c r="A125" s="230"/>
      <c r="B125" s="97" t="s">
        <v>402</v>
      </c>
      <c r="C125" s="97" t="s">
        <v>318</v>
      </c>
      <c r="D125" s="97">
        <v>3098</v>
      </c>
      <c r="E125" s="97" t="s">
        <v>472</v>
      </c>
      <c r="F125" s="97" t="s">
        <v>96</v>
      </c>
      <c r="G125" s="97" t="s">
        <v>461</v>
      </c>
      <c r="H125" s="58" t="s">
        <v>491</v>
      </c>
      <c r="I125" s="56"/>
      <c r="J125" s="56"/>
      <c r="K125" s="97" t="s">
        <v>402</v>
      </c>
    </row>
    <row r="126" spans="1:11">
      <c r="A126" s="230"/>
      <c r="B126" s="97" t="s">
        <v>370</v>
      </c>
      <c r="C126" s="97" t="s">
        <v>222</v>
      </c>
      <c r="D126" s="97">
        <v>3182</v>
      </c>
      <c r="E126" s="97" t="s">
        <v>439</v>
      </c>
      <c r="F126" s="97" t="s">
        <v>96</v>
      </c>
      <c r="G126" s="97" t="s">
        <v>461</v>
      </c>
      <c r="H126" s="58" t="s">
        <v>491</v>
      </c>
      <c r="I126" s="56"/>
      <c r="J126" s="56"/>
      <c r="K126" s="97" t="s">
        <v>370</v>
      </c>
    </row>
    <row r="127" spans="1:11">
      <c r="A127" s="231"/>
      <c r="B127" s="97" t="s">
        <v>471</v>
      </c>
      <c r="C127" s="97" t="s">
        <v>314</v>
      </c>
      <c r="D127" s="97">
        <v>11441</v>
      </c>
      <c r="E127" s="97" t="s">
        <v>472</v>
      </c>
      <c r="F127" s="97" t="s">
        <v>438</v>
      </c>
      <c r="G127" s="97" t="s">
        <v>460</v>
      </c>
      <c r="H127" s="56"/>
      <c r="I127" s="56"/>
      <c r="J127" s="56"/>
      <c r="K127" s="97" t="s">
        <v>471</v>
      </c>
    </row>
    <row r="128" spans="1:11">
      <c r="A128" s="77"/>
      <c r="B128" s="77"/>
      <c r="C128" s="66"/>
      <c r="D128" s="44"/>
      <c r="E128" s="65"/>
      <c r="F128" s="65"/>
      <c r="G128" s="77"/>
      <c r="H128" s="65"/>
      <c r="I128" s="65"/>
    </row>
    <row r="129" spans="1:11">
      <c r="E129" s="45"/>
      <c r="F129" s="65"/>
      <c r="G129" s="77"/>
      <c r="H129" s="65"/>
      <c r="I129" s="65"/>
    </row>
    <row r="130" spans="1:11">
      <c r="E130" s="45"/>
      <c r="F130" s="65"/>
      <c r="G130" s="77"/>
      <c r="H130" s="65"/>
      <c r="I130" s="65"/>
    </row>
    <row r="131" spans="1:11">
      <c r="E131" s="45"/>
      <c r="G131" s="81"/>
      <c r="H131" s="81"/>
    </row>
    <row r="132" spans="1:11">
      <c r="A132" s="1" t="s">
        <v>444</v>
      </c>
      <c r="B132" s="1" t="s">
        <v>446</v>
      </c>
      <c r="C132" s="1" t="s">
        <v>440</v>
      </c>
      <c r="D132" s="1" t="s">
        <v>441</v>
      </c>
      <c r="E132" s="1" t="s">
        <v>93</v>
      </c>
      <c r="G132" s="81"/>
      <c r="H132" s="81"/>
    </row>
    <row r="133" spans="1:11">
      <c r="A133" s="1" t="s">
        <v>437</v>
      </c>
      <c r="B133" s="1" t="s">
        <v>99</v>
      </c>
      <c r="C133" s="1">
        <v>0.32</v>
      </c>
      <c r="D133" s="1">
        <v>0.24</v>
      </c>
      <c r="E133" s="2">
        <f>SUM(Table2231[[#This Row],[CWSA expDS]:[DWST expDS]])</f>
        <v>0.56000000000000005</v>
      </c>
      <c r="G133" s="81"/>
      <c r="H133" s="81"/>
    </row>
    <row r="134" spans="1:11">
      <c r="A134" s="1" t="s">
        <v>438</v>
      </c>
      <c r="B134" s="1" t="s">
        <v>108</v>
      </c>
      <c r="C134" s="1">
        <v>0.32</v>
      </c>
      <c r="D134" s="1">
        <v>7.0000000000000007E-2</v>
      </c>
      <c r="E134" s="2">
        <f>SUM(Table2231[[#This Row],[CWSA expDS]:[DWST expDS]])</f>
        <v>0.39</v>
      </c>
      <c r="G134" s="81"/>
      <c r="H134" s="81"/>
    </row>
    <row r="135" spans="1:11">
      <c r="A135" s="1" t="s">
        <v>445</v>
      </c>
      <c r="B135" s="1" t="s">
        <v>131</v>
      </c>
      <c r="C135" s="1">
        <v>0.32</v>
      </c>
      <c r="D135" s="1">
        <v>0.15</v>
      </c>
      <c r="E135" s="2">
        <f>SUM(Table2231[[#This Row],[CWSA expDS]:[DWST expDS]])</f>
        <v>0.47</v>
      </c>
      <c r="G135" s="81"/>
      <c r="H135" s="81"/>
    </row>
    <row r="136" spans="1:11">
      <c r="A136" s="65" t="s">
        <v>442</v>
      </c>
      <c r="B136" s="65"/>
      <c r="C136" s="65"/>
      <c r="D136" s="65"/>
      <c r="E136" s="2"/>
      <c r="G136" s="81"/>
      <c r="H136" s="81"/>
    </row>
    <row r="137" spans="1:11">
      <c r="A137" s="68" t="s">
        <v>443</v>
      </c>
      <c r="B137" s="68"/>
      <c r="C137" s="68">
        <f>AVERAGE(C133:C135)</f>
        <v>0.32</v>
      </c>
      <c r="D137" s="70">
        <f>AVERAGE(D133:D135)</f>
        <v>0.15333333333333332</v>
      </c>
      <c r="E137" s="72">
        <f>SUM(Table2231[[#This Row],[CWSA expDS]:[DWST expDS]])</f>
        <v>0.47333333333333333</v>
      </c>
      <c r="G137" s="81"/>
      <c r="H137" s="81"/>
    </row>
    <row r="138" spans="1:11">
      <c r="K138" s="1"/>
    </row>
    <row r="139" spans="1:11">
      <c r="K139" s="1"/>
    </row>
    <row r="140" spans="1:11">
      <c r="K140" s="1"/>
    </row>
    <row r="141" spans="1:11">
      <c r="K141" s="1"/>
    </row>
    <row r="142" spans="1:11">
      <c r="K142" s="1"/>
    </row>
    <row r="143" spans="1:11">
      <c r="K143" s="1"/>
    </row>
    <row r="144" spans="1:11">
      <c r="K144" s="1"/>
    </row>
    <row r="145" spans="11:11">
      <c r="K145" s="1"/>
    </row>
    <row r="146" spans="11:11">
      <c r="K146" s="1"/>
    </row>
    <row r="147" spans="11:11">
      <c r="K147" s="1"/>
    </row>
    <row r="148" spans="11:11">
      <c r="K148" s="1"/>
    </row>
    <row r="149" spans="11:11">
      <c r="K149" s="1"/>
    </row>
    <row r="150" spans="11:11">
      <c r="K150" s="1"/>
    </row>
    <row r="151" spans="11:11">
      <c r="K151" s="1"/>
    </row>
    <row r="152" spans="11:11">
      <c r="K152" s="1"/>
    </row>
    <row r="153" spans="11:11">
      <c r="K153" s="1"/>
    </row>
    <row r="154" spans="11:11">
      <c r="K154" s="1"/>
    </row>
    <row r="155" spans="11:11">
      <c r="K155" s="1"/>
    </row>
    <row r="156" spans="11:11">
      <c r="K156" s="1"/>
    </row>
    <row r="157" spans="11:11">
      <c r="K157" s="1"/>
    </row>
    <row r="158" spans="11:11">
      <c r="K158" s="1"/>
    </row>
    <row r="159" spans="11:11">
      <c r="K159" s="1"/>
    </row>
    <row r="160" spans="11:11">
      <c r="K160" s="1"/>
    </row>
    <row r="161" spans="11:11">
      <c r="K161" s="1"/>
    </row>
    <row r="162" spans="11:11">
      <c r="K162" s="1"/>
    </row>
    <row r="163" spans="11:11">
      <c r="K163" s="1"/>
    </row>
    <row r="164" spans="11:11">
      <c r="K164" s="1"/>
    </row>
    <row r="165" spans="11:11">
      <c r="K165" s="1"/>
    </row>
    <row r="166" spans="11:11">
      <c r="K166" s="1"/>
    </row>
    <row r="224" spans="11:11">
      <c r="K224" s="1"/>
    </row>
  </sheetData>
  <mergeCells count="2">
    <mergeCell ref="A42:A69"/>
    <mergeCell ref="A70:A127"/>
  </mergeCells>
  <conditionalFormatting sqref="AA40:AB40">
    <cfRule type="containsText" dxfId="92" priority="2" operator="containsText" text="dk">
      <formula>NOT(ISERROR(SEARCH("dk",AA40)))</formula>
    </cfRule>
  </conditionalFormatting>
  <dataValidations count="1">
    <dataValidation type="list" allowBlank="1" showInputMessage="1" showErrorMessage="1" sqref="D1">
      <formula1>#REF!</formula1>
    </dataValidation>
  </dataValidations>
  <pageMargins left="0.7" right="0.7" top="0.75" bottom="0.75" header="0.3" footer="0.3"/>
  <pageSetup paperSize="9" orientation="portrait" horizontalDpi="300" r:id="rId1"/>
  <drawing r:id="rId2"/>
  <legacyDrawing r:id="rId3"/>
  <tableParts count="5">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sheetPr>
    <tabColor theme="6"/>
  </sheetPr>
  <dimension ref="A1:E38"/>
  <sheetViews>
    <sheetView workbookViewId="0"/>
  </sheetViews>
  <sheetFormatPr defaultRowHeight="15"/>
  <cols>
    <col min="1" max="1" width="20.5703125" customWidth="1"/>
    <col min="2" max="2" width="43.5703125" customWidth="1"/>
    <col min="3" max="3" width="11.85546875" bestFit="1" customWidth="1"/>
    <col min="4" max="4" width="37.5703125" bestFit="1" customWidth="1"/>
    <col min="5" max="5" width="21.28515625" customWidth="1"/>
  </cols>
  <sheetData>
    <row r="1" spans="1:5">
      <c r="A1" s="137" t="s">
        <v>494</v>
      </c>
      <c r="B1" s="137" t="s">
        <v>495</v>
      </c>
      <c r="C1" s="137" t="s">
        <v>496</v>
      </c>
      <c r="D1" s="137" t="s">
        <v>497</v>
      </c>
      <c r="E1" s="137" t="s">
        <v>498</v>
      </c>
    </row>
    <row r="2" spans="1:5">
      <c r="A2" s="56" t="s">
        <v>541</v>
      </c>
      <c r="B2" s="56" t="s">
        <v>0</v>
      </c>
      <c r="C2" s="56" t="s">
        <v>538</v>
      </c>
      <c r="D2" s="232"/>
      <c r="E2" s="56" t="s">
        <v>502</v>
      </c>
    </row>
    <row r="3" spans="1:5">
      <c r="A3" s="56" t="s">
        <v>541</v>
      </c>
      <c r="B3" s="56" t="s">
        <v>466</v>
      </c>
      <c r="C3" s="56" t="s">
        <v>538</v>
      </c>
      <c r="D3" s="233"/>
      <c r="E3" s="56" t="s">
        <v>503</v>
      </c>
    </row>
    <row r="4" spans="1:5">
      <c r="A4" s="56" t="s">
        <v>541</v>
      </c>
      <c r="B4" s="56" t="s">
        <v>1</v>
      </c>
      <c r="C4" s="56" t="s">
        <v>538</v>
      </c>
      <c r="D4" s="233"/>
      <c r="E4" s="56" t="s">
        <v>504</v>
      </c>
    </row>
    <row r="5" spans="1:5">
      <c r="A5" s="56" t="s">
        <v>541</v>
      </c>
      <c r="B5" s="56" t="s">
        <v>2</v>
      </c>
      <c r="C5" s="56" t="s">
        <v>538</v>
      </c>
      <c r="D5" s="233"/>
      <c r="E5" s="56" t="s">
        <v>505</v>
      </c>
    </row>
    <row r="6" spans="1:5">
      <c r="A6" s="56" t="s">
        <v>541</v>
      </c>
      <c r="B6" s="56" t="s">
        <v>457</v>
      </c>
      <c r="C6" s="56" t="s">
        <v>538</v>
      </c>
      <c r="D6" s="233"/>
      <c r="E6" s="56" t="s">
        <v>506</v>
      </c>
    </row>
    <row r="7" spans="1:5">
      <c r="A7" s="56" t="s">
        <v>541</v>
      </c>
      <c r="B7" s="56" t="s">
        <v>499</v>
      </c>
      <c r="C7" s="56" t="s">
        <v>538</v>
      </c>
      <c r="D7" s="234"/>
      <c r="E7" s="56" t="s">
        <v>507</v>
      </c>
    </row>
    <row r="8" spans="1:5">
      <c r="A8" s="56" t="s">
        <v>541</v>
      </c>
      <c r="B8" s="56" t="s">
        <v>92</v>
      </c>
      <c r="C8" s="56" t="s">
        <v>493</v>
      </c>
      <c r="D8" s="56" t="s">
        <v>2435</v>
      </c>
      <c r="E8" s="56" t="s">
        <v>508</v>
      </c>
    </row>
    <row r="9" spans="1:5">
      <c r="A9" s="56" t="s">
        <v>541</v>
      </c>
      <c r="B9" s="56" t="s">
        <v>4</v>
      </c>
      <c r="C9" s="56" t="s">
        <v>538</v>
      </c>
      <c r="D9" s="232"/>
      <c r="E9" s="56" t="s">
        <v>509</v>
      </c>
    </row>
    <row r="10" spans="1:5">
      <c r="A10" s="56" t="s">
        <v>542</v>
      </c>
      <c r="B10" s="56" t="s">
        <v>5</v>
      </c>
      <c r="C10" s="56" t="s">
        <v>538</v>
      </c>
      <c r="D10" s="233"/>
      <c r="E10" s="56" t="s">
        <v>510</v>
      </c>
    </row>
    <row r="11" spans="1:5">
      <c r="A11" s="56" t="s">
        <v>542</v>
      </c>
      <c r="B11" s="56" t="s">
        <v>6</v>
      </c>
      <c r="C11" s="56" t="s">
        <v>538</v>
      </c>
      <c r="D11" s="233"/>
      <c r="E11" s="56" t="s">
        <v>511</v>
      </c>
    </row>
    <row r="12" spans="1:5">
      <c r="A12" s="56" t="s">
        <v>542</v>
      </c>
      <c r="B12" s="56" t="s">
        <v>537</v>
      </c>
      <c r="C12" s="56" t="s">
        <v>538</v>
      </c>
      <c r="D12" s="233"/>
      <c r="E12" s="56" t="s">
        <v>512</v>
      </c>
    </row>
    <row r="13" spans="1:5">
      <c r="A13" s="56" t="s">
        <v>542</v>
      </c>
      <c r="B13" s="56" t="s">
        <v>459</v>
      </c>
      <c r="C13" s="56" t="s">
        <v>540</v>
      </c>
      <c r="D13" s="233"/>
      <c r="E13" s="56" t="s">
        <v>513</v>
      </c>
    </row>
    <row r="14" spans="1:5">
      <c r="A14" s="56" t="s">
        <v>542</v>
      </c>
      <c r="B14" s="56" t="s">
        <v>477</v>
      </c>
      <c r="C14" s="56" t="s">
        <v>540</v>
      </c>
      <c r="D14" s="233"/>
      <c r="E14" s="56" t="s">
        <v>514</v>
      </c>
    </row>
    <row r="15" spans="1:5">
      <c r="A15" s="56" t="s">
        <v>542</v>
      </c>
      <c r="B15" s="56" t="s">
        <v>478</v>
      </c>
      <c r="C15" s="56" t="s">
        <v>540</v>
      </c>
      <c r="D15" s="233"/>
      <c r="E15" s="56" t="s">
        <v>535</v>
      </c>
    </row>
    <row r="16" spans="1:5">
      <c r="A16" s="56" t="s">
        <v>2436</v>
      </c>
      <c r="B16" s="56" t="s">
        <v>549</v>
      </c>
      <c r="C16" s="56" t="s">
        <v>538</v>
      </c>
      <c r="D16" s="233"/>
      <c r="E16" s="56" t="s">
        <v>548</v>
      </c>
    </row>
    <row r="17" spans="1:5">
      <c r="A17" s="56" t="s">
        <v>543</v>
      </c>
      <c r="B17" s="56" t="s">
        <v>500</v>
      </c>
      <c r="C17" s="56" t="s">
        <v>538</v>
      </c>
      <c r="D17" s="233"/>
      <c r="E17" s="56" t="s">
        <v>515</v>
      </c>
    </row>
    <row r="18" spans="1:5">
      <c r="A18" s="56" t="s">
        <v>543</v>
      </c>
      <c r="B18" s="56" t="s">
        <v>501</v>
      </c>
      <c r="C18" s="56" t="s">
        <v>538</v>
      </c>
      <c r="D18" s="233"/>
      <c r="E18" s="56" t="s">
        <v>516</v>
      </c>
    </row>
    <row r="19" spans="1:5">
      <c r="A19" s="56" t="s">
        <v>10</v>
      </c>
      <c r="B19" s="56" t="s">
        <v>10</v>
      </c>
      <c r="C19" s="56" t="s">
        <v>538</v>
      </c>
      <c r="D19" s="233"/>
      <c r="E19" s="56" t="s">
        <v>517</v>
      </c>
    </row>
    <row r="20" spans="1:5">
      <c r="A20" s="56" t="s">
        <v>10</v>
      </c>
      <c r="B20" s="56" t="s">
        <v>91</v>
      </c>
      <c r="C20" s="56" t="s">
        <v>493</v>
      </c>
      <c r="D20" s="233"/>
      <c r="E20" s="56" t="s">
        <v>518</v>
      </c>
    </row>
    <row r="21" spans="1:5">
      <c r="A21" s="56" t="s">
        <v>544</v>
      </c>
      <c r="B21" s="56" t="s">
        <v>8</v>
      </c>
      <c r="C21" s="56" t="s">
        <v>539</v>
      </c>
      <c r="D21" s="233"/>
      <c r="E21" s="56" t="s">
        <v>519</v>
      </c>
    </row>
    <row r="22" spans="1:5">
      <c r="A22" s="56" t="s">
        <v>544</v>
      </c>
      <c r="B22" s="56" t="s">
        <v>485</v>
      </c>
      <c r="C22" s="56" t="s">
        <v>540</v>
      </c>
      <c r="D22" s="233"/>
      <c r="E22" s="56" t="s">
        <v>520</v>
      </c>
    </row>
    <row r="23" spans="1:5">
      <c r="A23" s="56" t="s">
        <v>544</v>
      </c>
      <c r="B23" s="56" t="s">
        <v>9</v>
      </c>
      <c r="C23" s="56" t="s">
        <v>540</v>
      </c>
      <c r="D23" s="233"/>
      <c r="E23" s="56" t="s">
        <v>530</v>
      </c>
    </row>
    <row r="24" spans="1:5">
      <c r="A24" s="56" t="s">
        <v>544</v>
      </c>
      <c r="B24" s="56" t="s">
        <v>432</v>
      </c>
      <c r="C24" s="56" t="s">
        <v>539</v>
      </c>
      <c r="D24" s="233"/>
      <c r="E24" s="56" t="s">
        <v>531</v>
      </c>
    </row>
    <row r="25" spans="1:5">
      <c r="A25" s="56" t="s">
        <v>544</v>
      </c>
      <c r="B25" s="56" t="s">
        <v>474</v>
      </c>
      <c r="C25" s="56" t="s">
        <v>540</v>
      </c>
      <c r="D25" s="233"/>
      <c r="E25" s="56" t="s">
        <v>532</v>
      </c>
    </row>
    <row r="26" spans="1:5">
      <c r="A26" s="56" t="s">
        <v>545</v>
      </c>
      <c r="B26" s="218" t="s">
        <v>2422</v>
      </c>
      <c r="C26" s="56" t="s">
        <v>540</v>
      </c>
      <c r="D26" s="233"/>
      <c r="E26" s="56" t="s">
        <v>533</v>
      </c>
    </row>
    <row r="27" spans="1:5">
      <c r="A27" s="56" t="s">
        <v>545</v>
      </c>
      <c r="B27" s="56" t="s">
        <v>521</v>
      </c>
      <c r="C27" s="56" t="s">
        <v>540</v>
      </c>
      <c r="D27" s="234"/>
      <c r="E27" s="56" t="s">
        <v>534</v>
      </c>
    </row>
    <row r="28" spans="1:5">
      <c r="A28" s="56" t="s">
        <v>545</v>
      </c>
      <c r="B28" s="56" t="s">
        <v>11</v>
      </c>
      <c r="C28" s="56" t="s">
        <v>493</v>
      </c>
      <c r="D28" s="56" t="s">
        <v>522</v>
      </c>
      <c r="E28" s="56" t="s">
        <v>11</v>
      </c>
    </row>
    <row r="29" spans="1:5">
      <c r="A29" s="56" t="s">
        <v>545</v>
      </c>
      <c r="B29" s="56" t="s">
        <v>12</v>
      </c>
      <c r="C29" s="56" t="s">
        <v>540</v>
      </c>
      <c r="D29" s="232"/>
      <c r="E29" s="56" t="s">
        <v>12</v>
      </c>
    </row>
    <row r="30" spans="1:5">
      <c r="A30" s="56" t="s">
        <v>545</v>
      </c>
      <c r="B30" s="56" t="s">
        <v>487</v>
      </c>
      <c r="C30" s="56" t="s">
        <v>540</v>
      </c>
      <c r="D30" s="233"/>
      <c r="E30" s="56" t="s">
        <v>487</v>
      </c>
    </row>
    <row r="31" spans="1:5">
      <c r="A31" s="56" t="s">
        <v>546</v>
      </c>
      <c r="B31" s="56" t="s">
        <v>479</v>
      </c>
      <c r="C31" s="56" t="s">
        <v>540</v>
      </c>
      <c r="D31" s="233"/>
      <c r="E31" s="56" t="s">
        <v>523</v>
      </c>
    </row>
    <row r="32" spans="1:5">
      <c r="A32" s="56" t="s">
        <v>546</v>
      </c>
      <c r="B32" s="56" t="s">
        <v>480</v>
      </c>
      <c r="C32" s="56" t="s">
        <v>540</v>
      </c>
      <c r="D32" s="233"/>
      <c r="E32" s="56" t="s">
        <v>524</v>
      </c>
    </row>
    <row r="33" spans="1:5">
      <c r="A33" s="56" t="s">
        <v>546</v>
      </c>
      <c r="B33" s="56" t="s">
        <v>481</v>
      </c>
      <c r="C33" s="56" t="s">
        <v>540</v>
      </c>
      <c r="D33" s="233"/>
      <c r="E33" s="56" t="s">
        <v>525</v>
      </c>
    </row>
    <row r="34" spans="1:5">
      <c r="A34" s="56" t="s">
        <v>546</v>
      </c>
      <c r="B34" s="56" t="s">
        <v>2437</v>
      </c>
      <c r="C34" s="56" t="s">
        <v>540</v>
      </c>
      <c r="D34" s="233"/>
      <c r="E34" s="56" t="s">
        <v>526</v>
      </c>
    </row>
    <row r="35" spans="1:5">
      <c r="A35" s="56" t="s">
        <v>546</v>
      </c>
      <c r="B35" s="56" t="s">
        <v>482</v>
      </c>
      <c r="C35" s="56" t="s">
        <v>540</v>
      </c>
      <c r="D35" s="233"/>
      <c r="E35" s="56" t="s">
        <v>527</v>
      </c>
    </row>
    <row r="36" spans="1:5">
      <c r="A36" s="56" t="s">
        <v>546</v>
      </c>
      <c r="B36" s="56" t="s">
        <v>483</v>
      </c>
      <c r="C36" s="56" t="s">
        <v>540</v>
      </c>
      <c r="D36" s="233"/>
      <c r="E36" s="56" t="s">
        <v>528</v>
      </c>
    </row>
    <row r="37" spans="1:5">
      <c r="A37" s="56" t="s">
        <v>546</v>
      </c>
      <c r="B37" s="56" t="s">
        <v>484</v>
      </c>
      <c r="C37" s="56" t="s">
        <v>540</v>
      </c>
      <c r="D37" s="233"/>
      <c r="E37" s="56" t="s">
        <v>529</v>
      </c>
    </row>
    <row r="38" spans="1:5">
      <c r="A38" s="56" t="s">
        <v>547</v>
      </c>
      <c r="B38" s="56" t="s">
        <v>536</v>
      </c>
      <c r="C38" s="56"/>
      <c r="D38" s="234"/>
      <c r="E38" s="56" t="s">
        <v>536</v>
      </c>
    </row>
  </sheetData>
  <autoFilter ref="A1:E1"/>
  <mergeCells count="3">
    <mergeCell ref="D29:D38"/>
    <mergeCell ref="D9:D27"/>
    <mergeCell ref="D2:D7"/>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6">
    <tabColor theme="8" tint="0.59999389629810485"/>
  </sheetPr>
  <dimension ref="A1:AR1048"/>
  <sheetViews>
    <sheetView zoomScale="80" zoomScaleNormal="80" workbookViewId="0">
      <pane xSplit="2" ySplit="5" topLeftCell="D6" activePane="bottomRight" state="frozen"/>
      <selection pane="topRight" activeCell="B1" sqref="B1"/>
      <selection pane="bottomLeft" activeCell="A5" sqref="A5"/>
      <selection pane="bottomRight"/>
    </sheetView>
  </sheetViews>
  <sheetFormatPr defaultRowHeight="15"/>
  <cols>
    <col min="1" max="1" width="26.7109375" style="45" bestFit="1" customWidth="1"/>
    <col min="2" max="2" width="25" customWidth="1"/>
    <col min="3" max="3" width="25" style="1" customWidth="1"/>
    <col min="4" max="4" width="14.5703125" customWidth="1"/>
    <col min="5" max="5" width="14.5703125" style="1" customWidth="1"/>
    <col min="6" max="6" width="21.42578125" style="1" customWidth="1"/>
    <col min="7" max="7" width="17.28515625" customWidth="1"/>
    <col min="9" max="9" width="11.85546875" customWidth="1"/>
    <col min="10" max="10" width="14.42578125" customWidth="1"/>
    <col min="11" max="11" width="16.7109375" style="1" customWidth="1"/>
    <col min="12" max="12" width="17.28515625" style="51" customWidth="1"/>
    <col min="13" max="13" width="18.7109375" style="1" customWidth="1"/>
    <col min="14" max="14" width="14.5703125" style="1" customWidth="1"/>
    <col min="15" max="15" width="13.28515625" style="1" customWidth="1"/>
    <col min="16" max="16" width="25.42578125" style="1" customWidth="1"/>
    <col min="17" max="17" width="25.7109375" bestFit="1" customWidth="1"/>
    <col min="18" max="18" width="31.42578125" customWidth="1"/>
    <col min="19" max="19" width="11.140625" customWidth="1"/>
    <col min="20" max="20" width="15.7109375" customWidth="1"/>
    <col min="21" max="21" width="23.42578125" customWidth="1"/>
    <col min="22" max="22" width="22.5703125" customWidth="1"/>
    <col min="23" max="23" width="16.28515625" style="65" customWidth="1"/>
    <col min="24" max="24" width="13.85546875" customWidth="1"/>
    <col min="25" max="25" width="17" customWidth="1"/>
    <col min="26" max="26" width="18.140625" customWidth="1"/>
    <col min="27" max="27" width="16.28515625" customWidth="1"/>
    <col min="28" max="28" width="16" customWidth="1"/>
    <col min="29" max="29" width="17" style="1" bestFit="1" customWidth="1"/>
    <col min="30" max="30" width="14.140625" customWidth="1"/>
    <col min="31" max="31" width="22.85546875" style="63" customWidth="1"/>
    <col min="32" max="32" width="16.5703125" customWidth="1"/>
    <col min="33" max="33" width="22.85546875" style="63" customWidth="1"/>
    <col min="34" max="34" width="12.85546875" customWidth="1"/>
    <col min="35" max="35" width="14.85546875" style="1" customWidth="1"/>
    <col min="36" max="36" width="19.42578125" customWidth="1"/>
    <col min="37" max="37" width="18.5703125" style="1" customWidth="1"/>
    <col min="38" max="38" width="28.42578125" customWidth="1"/>
    <col min="39" max="39" width="13.5703125" style="47" customWidth="1"/>
    <col min="40" max="40" width="17" style="47" bestFit="1" customWidth="1"/>
    <col min="41" max="41" width="28" style="47" bestFit="1" customWidth="1"/>
    <col min="42" max="42" width="13.42578125" style="51" customWidth="1"/>
    <col min="43" max="43" width="17.140625" style="51" customWidth="1"/>
    <col min="44" max="45" width="9.140625" style="45"/>
    <col min="46" max="46" width="17.42578125" style="45" bestFit="1" customWidth="1"/>
    <col min="47" max="16384" width="9.140625" style="45"/>
  </cols>
  <sheetData>
    <row r="1" spans="1:43" ht="18" customHeight="1">
      <c r="A1" s="105" t="s">
        <v>494</v>
      </c>
      <c r="B1" s="238" t="s">
        <v>541</v>
      </c>
      <c r="C1" s="239"/>
      <c r="D1" s="239"/>
      <c r="E1" s="239"/>
      <c r="F1" s="239"/>
      <c r="G1" s="239"/>
      <c r="H1" s="239"/>
      <c r="I1" s="240"/>
      <c r="J1" s="241" t="s">
        <v>542</v>
      </c>
      <c r="K1" s="241"/>
      <c r="L1" s="241"/>
      <c r="M1" s="241"/>
      <c r="N1" s="241"/>
      <c r="O1" s="241"/>
      <c r="P1" s="251" t="s">
        <v>2436</v>
      </c>
      <c r="Q1" s="242" t="s">
        <v>543</v>
      </c>
      <c r="R1" s="242"/>
      <c r="S1" s="243" t="s">
        <v>10</v>
      </c>
      <c r="T1" s="243"/>
      <c r="U1" s="244" t="s">
        <v>544</v>
      </c>
      <c r="V1" s="244"/>
      <c r="W1" s="244"/>
      <c r="X1" s="244"/>
      <c r="Y1" s="244"/>
      <c r="Z1" s="235" t="s">
        <v>2421</v>
      </c>
      <c r="AA1" s="236"/>
      <c r="AB1" s="134"/>
      <c r="AC1" s="134"/>
      <c r="AD1" s="134"/>
      <c r="AE1" s="237" t="s">
        <v>546</v>
      </c>
      <c r="AF1" s="237"/>
      <c r="AG1" s="237"/>
      <c r="AH1" s="237"/>
      <c r="AI1" s="237"/>
      <c r="AJ1" s="237"/>
      <c r="AK1" s="237"/>
      <c r="AL1" s="133" t="s">
        <v>547</v>
      </c>
      <c r="AM1" s="45"/>
      <c r="AN1" s="45"/>
      <c r="AO1" s="45"/>
      <c r="AP1" s="45"/>
      <c r="AQ1" s="45"/>
    </row>
    <row r="2" spans="1:43" ht="17.25" customHeight="1">
      <c r="A2" s="106" t="s">
        <v>495</v>
      </c>
      <c r="B2" s="123" t="s">
        <v>0</v>
      </c>
      <c r="C2" s="123" t="s">
        <v>466</v>
      </c>
      <c r="D2" s="123" t="s">
        <v>1</v>
      </c>
      <c r="E2" s="123" t="s">
        <v>2</v>
      </c>
      <c r="F2" s="123" t="s">
        <v>457</v>
      </c>
      <c r="G2" s="123" t="s">
        <v>499</v>
      </c>
      <c r="H2" s="123" t="s">
        <v>92</v>
      </c>
      <c r="I2" s="123" t="s">
        <v>4</v>
      </c>
      <c r="J2" s="124" t="s">
        <v>5</v>
      </c>
      <c r="K2" s="124" t="s">
        <v>6</v>
      </c>
      <c r="L2" s="123" t="s">
        <v>537</v>
      </c>
      <c r="M2" s="124" t="s">
        <v>459</v>
      </c>
      <c r="N2" s="124" t="s">
        <v>477</v>
      </c>
      <c r="O2" s="124" t="s">
        <v>478</v>
      </c>
      <c r="P2" s="125"/>
      <c r="Q2" s="117" t="s">
        <v>500</v>
      </c>
      <c r="R2" s="117" t="s">
        <v>501</v>
      </c>
      <c r="S2" s="117" t="s">
        <v>10</v>
      </c>
      <c r="T2" s="117" t="s">
        <v>91</v>
      </c>
      <c r="U2" s="117" t="s">
        <v>8</v>
      </c>
      <c r="V2" s="117" t="s">
        <v>485</v>
      </c>
      <c r="W2" s="117" t="s">
        <v>9</v>
      </c>
      <c r="X2" s="117" t="s">
        <v>432</v>
      </c>
      <c r="Y2" s="126" t="s">
        <v>474</v>
      </c>
      <c r="Z2" s="216" t="s">
        <v>2422</v>
      </c>
      <c r="AA2" s="117" t="s">
        <v>521</v>
      </c>
      <c r="AB2" s="117" t="s">
        <v>11</v>
      </c>
      <c r="AC2" s="117" t="s">
        <v>12</v>
      </c>
      <c r="AD2" s="117" t="s">
        <v>487</v>
      </c>
      <c r="AE2" s="117" t="s">
        <v>479</v>
      </c>
      <c r="AF2" s="127" t="s">
        <v>480</v>
      </c>
      <c r="AG2" s="128" t="s">
        <v>481</v>
      </c>
      <c r="AH2" s="252" t="s">
        <v>2437</v>
      </c>
      <c r="AI2" s="128" t="s">
        <v>482</v>
      </c>
      <c r="AJ2" s="127" t="s">
        <v>483</v>
      </c>
      <c r="AK2" s="128" t="s">
        <v>484</v>
      </c>
      <c r="AL2" s="129" t="s">
        <v>536</v>
      </c>
      <c r="AM2" s="45"/>
      <c r="AN2" s="45"/>
      <c r="AO2" s="45"/>
      <c r="AP2" s="45"/>
      <c r="AQ2" s="45"/>
    </row>
    <row r="3" spans="1:43">
      <c r="A3" s="105" t="s">
        <v>496</v>
      </c>
      <c r="B3" s="56" t="s">
        <v>538</v>
      </c>
      <c r="C3" s="56" t="s">
        <v>538</v>
      </c>
      <c r="D3" s="56" t="s">
        <v>538</v>
      </c>
      <c r="E3" s="56" t="s">
        <v>538</v>
      </c>
      <c r="F3" s="56" t="s">
        <v>538</v>
      </c>
      <c r="G3" s="58" t="s">
        <v>538</v>
      </c>
      <c r="H3" s="58" t="s">
        <v>493</v>
      </c>
      <c r="I3" s="56" t="s">
        <v>538</v>
      </c>
      <c r="J3" s="56" t="s">
        <v>538</v>
      </c>
      <c r="K3" s="56" t="s">
        <v>538</v>
      </c>
      <c r="L3" s="56" t="s">
        <v>538</v>
      </c>
      <c r="M3" s="56" t="s">
        <v>540</v>
      </c>
      <c r="N3" s="56" t="s">
        <v>540</v>
      </c>
      <c r="O3" s="56" t="s">
        <v>540</v>
      </c>
      <c r="P3" s="56" t="s">
        <v>538</v>
      </c>
      <c r="Q3" s="56" t="s">
        <v>538</v>
      </c>
      <c r="R3" s="56" t="s">
        <v>538</v>
      </c>
      <c r="S3" s="56" t="s">
        <v>538</v>
      </c>
      <c r="T3" s="56" t="s">
        <v>493</v>
      </c>
      <c r="U3" s="56" t="s">
        <v>539</v>
      </c>
      <c r="V3" s="56" t="s">
        <v>540</v>
      </c>
      <c r="W3" s="56" t="s">
        <v>540</v>
      </c>
      <c r="X3" s="130" t="s">
        <v>539</v>
      </c>
      <c r="Y3" s="56" t="s">
        <v>540</v>
      </c>
      <c r="Z3" s="56" t="s">
        <v>540</v>
      </c>
      <c r="AA3" s="56" t="s">
        <v>540</v>
      </c>
      <c r="AB3" s="58" t="s">
        <v>493</v>
      </c>
      <c r="AC3" s="58" t="s">
        <v>540</v>
      </c>
      <c r="AD3" s="56" t="s">
        <v>540</v>
      </c>
      <c r="AE3" s="56" t="s">
        <v>540</v>
      </c>
      <c r="AF3" s="56" t="s">
        <v>540</v>
      </c>
      <c r="AG3" s="122" t="s">
        <v>540</v>
      </c>
      <c r="AH3" s="131" t="s">
        <v>540</v>
      </c>
      <c r="AI3" s="131" t="s">
        <v>540</v>
      </c>
      <c r="AJ3" s="131" t="s">
        <v>540</v>
      </c>
      <c r="AK3" s="122" t="s">
        <v>540</v>
      </c>
      <c r="AL3" s="122"/>
      <c r="AM3" s="45"/>
      <c r="AN3" s="45"/>
      <c r="AO3" s="45"/>
      <c r="AP3" s="45"/>
      <c r="AQ3" s="45"/>
    </row>
    <row r="4" spans="1:43">
      <c r="A4" s="105" t="s">
        <v>497</v>
      </c>
      <c r="B4" s="56"/>
      <c r="C4" s="56"/>
      <c r="D4" s="94"/>
      <c r="E4" s="94"/>
      <c r="F4" s="56"/>
      <c r="G4" s="94"/>
      <c r="H4" s="56" t="s">
        <v>2435</v>
      </c>
      <c r="I4" s="58"/>
      <c r="J4" s="132"/>
      <c r="K4" s="132"/>
      <c r="L4" s="58"/>
      <c r="M4" s="132"/>
      <c r="N4" s="132"/>
      <c r="O4" s="58"/>
      <c r="P4" s="56"/>
      <c r="Q4" s="56"/>
      <c r="R4" s="56"/>
      <c r="S4" s="56"/>
      <c r="T4" s="56"/>
      <c r="U4" s="56"/>
      <c r="V4" s="56"/>
      <c r="W4" s="56"/>
      <c r="X4" s="130"/>
      <c r="Y4" s="58"/>
      <c r="Z4" s="130"/>
      <c r="AA4" s="58"/>
      <c r="AB4" s="56" t="s">
        <v>522</v>
      </c>
      <c r="AC4" s="56"/>
      <c r="AD4" s="56"/>
      <c r="AE4" s="56"/>
      <c r="AF4" s="122"/>
      <c r="AG4" s="131"/>
      <c r="AH4" s="131"/>
      <c r="AI4" s="131"/>
      <c r="AJ4" s="122"/>
      <c r="AK4" s="122"/>
      <c r="AL4" s="58"/>
      <c r="AM4" s="45"/>
      <c r="AN4" s="45"/>
      <c r="AO4" s="45"/>
      <c r="AP4" s="45"/>
      <c r="AQ4" s="45"/>
    </row>
    <row r="5" spans="1:43" s="57" customFormat="1" ht="38.25" customHeight="1">
      <c r="A5" s="107" t="s">
        <v>498</v>
      </c>
      <c r="B5" s="118" t="s">
        <v>502</v>
      </c>
      <c r="C5" s="118" t="s">
        <v>503</v>
      </c>
      <c r="D5" s="118" t="s">
        <v>504</v>
      </c>
      <c r="E5" s="118" t="s">
        <v>505</v>
      </c>
      <c r="F5" s="118" t="s">
        <v>506</v>
      </c>
      <c r="G5" s="118" t="s">
        <v>507</v>
      </c>
      <c r="H5" s="118" t="s">
        <v>508</v>
      </c>
      <c r="I5" s="118" t="s">
        <v>509</v>
      </c>
      <c r="J5" s="119" t="s">
        <v>510</v>
      </c>
      <c r="K5" s="119" t="s">
        <v>511</v>
      </c>
      <c r="L5" s="119" t="s">
        <v>512</v>
      </c>
      <c r="M5" s="119" t="s">
        <v>513</v>
      </c>
      <c r="N5" s="119" t="s">
        <v>514</v>
      </c>
      <c r="O5" s="119" t="s">
        <v>535</v>
      </c>
      <c r="P5" s="119" t="s">
        <v>548</v>
      </c>
      <c r="Q5" s="119" t="s">
        <v>515</v>
      </c>
      <c r="R5" s="119" t="s">
        <v>516</v>
      </c>
      <c r="S5" s="119" t="s">
        <v>517</v>
      </c>
      <c r="T5" s="119" t="s">
        <v>518</v>
      </c>
      <c r="U5" s="119" t="s">
        <v>519</v>
      </c>
      <c r="V5" s="119" t="s">
        <v>520</v>
      </c>
      <c r="W5" s="119" t="s">
        <v>530</v>
      </c>
      <c r="X5" s="119" t="s">
        <v>531</v>
      </c>
      <c r="Y5" s="119" t="s">
        <v>532</v>
      </c>
      <c r="Z5" s="120" t="s">
        <v>533</v>
      </c>
      <c r="AA5" s="120" t="s">
        <v>534</v>
      </c>
      <c r="AB5" s="119" t="s">
        <v>11</v>
      </c>
      <c r="AC5" s="119" t="s">
        <v>12</v>
      </c>
      <c r="AD5" s="119" t="s">
        <v>487</v>
      </c>
      <c r="AE5" s="119" t="s">
        <v>523</v>
      </c>
      <c r="AF5" s="119" t="s">
        <v>524</v>
      </c>
      <c r="AG5" s="119" t="s">
        <v>525</v>
      </c>
      <c r="AH5" s="119" t="s">
        <v>526</v>
      </c>
      <c r="AI5" s="119" t="s">
        <v>527</v>
      </c>
      <c r="AJ5" s="119" t="s">
        <v>528</v>
      </c>
      <c r="AK5" s="119" t="s">
        <v>529</v>
      </c>
      <c r="AL5" s="121" t="s">
        <v>536</v>
      </c>
    </row>
    <row r="6" spans="1:43">
      <c r="B6" s="44" t="s">
        <v>95</v>
      </c>
      <c r="C6" s="66" t="s">
        <v>467</v>
      </c>
      <c r="D6" s="77" t="s">
        <v>439</v>
      </c>
      <c r="E6" s="77" t="s">
        <v>437</v>
      </c>
      <c r="F6" s="66" t="s">
        <v>342</v>
      </c>
      <c r="G6" s="44" t="s">
        <v>97</v>
      </c>
      <c r="H6" s="44" t="s">
        <v>98</v>
      </c>
      <c r="I6" s="44" t="s">
        <v>15</v>
      </c>
      <c r="J6" s="44" t="s">
        <v>470</v>
      </c>
      <c r="K6" s="66" t="s">
        <v>475</v>
      </c>
      <c r="L6" s="49" t="s">
        <v>462</v>
      </c>
      <c r="M6" s="135">
        <v>356</v>
      </c>
      <c r="N6" s="135">
        <v>118.66666666666667</v>
      </c>
      <c r="O6" s="44">
        <v>300</v>
      </c>
      <c r="P6" s="44" t="s">
        <v>458</v>
      </c>
      <c r="Q6" s="44"/>
      <c r="R6" s="44"/>
      <c r="S6" s="44" t="s">
        <v>13</v>
      </c>
      <c r="T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 s="92">
        <v>1998</v>
      </c>
      <c r="V6" s="91">
        <v>12</v>
      </c>
      <c r="W6" s="91">
        <v>1</v>
      </c>
      <c r="X6" s="92">
        <v>1998</v>
      </c>
      <c r="Y6" s="108">
        <v>3118.72</v>
      </c>
      <c r="Z6" s="108">
        <v>3118.72</v>
      </c>
      <c r="AA6" s="214">
        <v>1998</v>
      </c>
      <c r="AB6" s="44">
        <v>1</v>
      </c>
      <c r="AC6" s="115" t="s">
        <v>96</v>
      </c>
      <c r="AD6" s="115">
        <v>15</v>
      </c>
      <c r="AE6" s="108">
        <f>IFERROR(Table1[[#This Row],[ExpenditureDetails5]]*HLOOKUP([AssumedValue2],'Curr conv'!$B$17:$BF$56,16,FALSE), "No data")</f>
        <v>43730.486061674914</v>
      </c>
      <c r="AF6" s="108">
        <f>IFERROR([AssumedValue1]*HLOOKUP([AssumedValue2],'Curr conv'!$B$17:$BF$56,16,FALSE), "No data")</f>
        <v>43730.486061674914</v>
      </c>
      <c r="AG6" s="110">
        <f>IFERROR(Table1[[#This Row],[Calculation2]]/Exchange,"No data")</f>
        <v>30558.855409007469</v>
      </c>
      <c r="AH6" s="111">
        <f>IFERROR([AssumedValue1]*HLOOKUP([AssumedValue2],'Curr conv'!$B$17:$BF$56,16,FALSE)/Table1[[#This Row],[ExpenditureDetails3]], "No data")</f>
        <v>43730.486061674914</v>
      </c>
      <c r="AI6" s="112">
        <f>IFERROR(Table1[[#This Row],[Calculation4]]/Exchange,"No data")</f>
        <v>30558.855409007469</v>
      </c>
      <c r="AJ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2915.3657374449945</v>
      </c>
      <c r="AK6" s="110">
        <f>IFERROR(Table1[[#This Row],[Calculation6]]/Exchange,"No data")</f>
        <v>2037.2570272671649</v>
      </c>
      <c r="AL6" s="49" t="s">
        <v>465</v>
      </c>
      <c r="AM6" s="45"/>
      <c r="AN6" s="96"/>
      <c r="AO6" s="45"/>
      <c r="AP6" s="45"/>
      <c r="AQ6" s="45"/>
    </row>
    <row r="7" spans="1:43">
      <c r="B7" s="44" t="s">
        <v>100</v>
      </c>
      <c r="C7" s="66" t="s">
        <v>467</v>
      </c>
      <c r="D7" s="87" t="s">
        <v>439</v>
      </c>
      <c r="E7" s="87" t="s">
        <v>437</v>
      </c>
      <c r="F7" s="66" t="s">
        <v>342</v>
      </c>
      <c r="G7" s="44" t="s">
        <v>97</v>
      </c>
      <c r="H7" s="44" t="s">
        <v>101</v>
      </c>
      <c r="I7" s="44" t="s">
        <v>15</v>
      </c>
      <c r="J7" s="44" t="s">
        <v>470</v>
      </c>
      <c r="K7" s="66" t="s">
        <v>475</v>
      </c>
      <c r="L7" s="49" t="s">
        <v>462</v>
      </c>
      <c r="M7" s="108">
        <v>356</v>
      </c>
      <c r="N7" s="108">
        <v>118.66666666666667</v>
      </c>
      <c r="O7" s="91">
        <v>300</v>
      </c>
      <c r="P7" s="44" t="s">
        <v>458</v>
      </c>
      <c r="Q7" s="44" t="s">
        <v>456</v>
      </c>
      <c r="R7" s="44"/>
      <c r="S7" s="44" t="s">
        <v>13</v>
      </c>
      <c r="T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 s="92">
        <v>2009</v>
      </c>
      <c r="V7" s="91">
        <v>1</v>
      </c>
      <c r="W7" s="91">
        <v>1</v>
      </c>
      <c r="X7" s="92">
        <v>2009</v>
      </c>
      <c r="Y7" s="108" t="s">
        <v>96</v>
      </c>
      <c r="Z7" s="217">
        <v>6859.7130405900898</v>
      </c>
      <c r="AA7" s="219">
        <v>2009</v>
      </c>
      <c r="AB7" s="44">
        <v>1</v>
      </c>
      <c r="AC7" s="115" t="s">
        <v>96</v>
      </c>
      <c r="AD7" s="115">
        <v>15</v>
      </c>
      <c r="AE7" s="109" t="str">
        <f>IFERROR(Table1[[#This Row],[ExpenditureDetails5]]*HLOOKUP([AssumedValue2],'Curr conv'!$B$17:$BF$56,16,FALSE), "No data")</f>
        <v>No data</v>
      </c>
      <c r="AF7" s="108">
        <f>IFERROR([AssumedValue1]*HLOOKUP([AssumedValue2],'Curr conv'!$B$17:$BF$56,16,FALSE), "No data")</f>
        <v>8007.1372912383877</v>
      </c>
      <c r="AG7" s="110">
        <f>IFERROR(Table1[[#This Row],[Calculation2]]/Exchange,"No data")</f>
        <v>5595.3860283631575</v>
      </c>
      <c r="AH7" s="111">
        <f>IFERROR([AssumedValue1]*HLOOKUP([AssumedValue2],'Curr conv'!$B$17:$BF$56,16,FALSE)/Table1[[#This Row],[ExpenditureDetails3]], "No data")</f>
        <v>8007.1372912383877</v>
      </c>
      <c r="AI7" s="112">
        <f>IFERROR(Table1[[#This Row],[Calculation4]]/Exchange,"No data")</f>
        <v>5595.3860283631575</v>
      </c>
      <c r="AJ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 s="110">
        <f>IFERROR(Table1[[#This Row],[Calculation6]]/Exchange,"No data")</f>
        <v>373.02573522421051</v>
      </c>
      <c r="AL7" s="49" t="s">
        <v>465</v>
      </c>
      <c r="AM7" s="45"/>
      <c r="AN7" s="96"/>
      <c r="AO7" s="45"/>
      <c r="AP7" s="45"/>
      <c r="AQ7" s="45"/>
    </row>
    <row r="8" spans="1:43">
      <c r="B8" s="44" t="s">
        <v>102</v>
      </c>
      <c r="C8" s="66" t="s">
        <v>467</v>
      </c>
      <c r="D8" s="87" t="s">
        <v>439</v>
      </c>
      <c r="E8" s="87" t="s">
        <v>437</v>
      </c>
      <c r="F8" s="66" t="s">
        <v>342</v>
      </c>
      <c r="G8" s="44" t="s">
        <v>97</v>
      </c>
      <c r="H8" s="44" t="s">
        <v>103</v>
      </c>
      <c r="I8" s="44" t="s">
        <v>15</v>
      </c>
      <c r="J8" s="44" t="s">
        <v>470</v>
      </c>
      <c r="K8" s="66" t="s">
        <v>475</v>
      </c>
      <c r="L8" s="49" t="s">
        <v>462</v>
      </c>
      <c r="M8" s="108">
        <v>356</v>
      </c>
      <c r="N8" s="108">
        <v>118.66666666666667</v>
      </c>
      <c r="O8" s="91">
        <v>300</v>
      </c>
      <c r="P8" s="44" t="s">
        <v>458</v>
      </c>
      <c r="Q8" s="44" t="s">
        <v>456</v>
      </c>
      <c r="R8" s="44"/>
      <c r="S8" s="44" t="s">
        <v>13</v>
      </c>
      <c r="T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 s="92">
        <v>2009</v>
      </c>
      <c r="V8" s="91">
        <v>1</v>
      </c>
      <c r="W8" s="91">
        <v>1</v>
      </c>
      <c r="X8" s="92">
        <v>2009</v>
      </c>
      <c r="Y8" s="108" t="s">
        <v>96</v>
      </c>
      <c r="Z8" s="217">
        <v>6859.7130405900898</v>
      </c>
      <c r="AA8" s="219">
        <v>2009</v>
      </c>
      <c r="AB8" s="44">
        <v>1</v>
      </c>
      <c r="AC8" s="115" t="s">
        <v>96</v>
      </c>
      <c r="AD8" s="115">
        <v>15</v>
      </c>
      <c r="AE8" s="109" t="str">
        <f>IFERROR(Table1[[#This Row],[ExpenditureDetails5]]*HLOOKUP([AssumedValue2],'Curr conv'!$B$17:$BF$56,16,FALSE), "No data")</f>
        <v>No data</v>
      </c>
      <c r="AF8" s="108">
        <f>IFERROR([AssumedValue1]*HLOOKUP([AssumedValue2],'Curr conv'!$B$17:$BF$56,16,FALSE), "No data")</f>
        <v>8007.1372912383877</v>
      </c>
      <c r="AG8" s="110">
        <f>IFERROR(Table1[[#This Row],[Calculation2]]/Exchange,"No data")</f>
        <v>5595.3860283631575</v>
      </c>
      <c r="AH8" s="113">
        <f>IFERROR([AssumedValue1]*HLOOKUP([AssumedValue2],'Curr conv'!$B$17:$BF$56,16,FALSE)/Table1[[#This Row],[ExpenditureDetails3]], "No data")</f>
        <v>8007.1372912383877</v>
      </c>
      <c r="AI8" s="114">
        <f>IFERROR(Table1[[#This Row],[Calculation4]]/Exchange,"No data")</f>
        <v>5595.3860283631575</v>
      </c>
      <c r="AJ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8" s="110">
        <f>IFERROR(Table1[[#This Row],[Calculation6]]/Exchange,"No data")</f>
        <v>373.02573522421051</v>
      </c>
      <c r="AL8" s="49" t="s">
        <v>465</v>
      </c>
      <c r="AM8" s="45"/>
      <c r="AN8" s="96"/>
      <c r="AO8" s="45"/>
      <c r="AP8" s="45"/>
      <c r="AQ8" s="45"/>
    </row>
    <row r="9" spans="1:43">
      <c r="B9" s="44" t="s">
        <v>104</v>
      </c>
      <c r="C9" s="66" t="s">
        <v>467</v>
      </c>
      <c r="D9" s="87" t="s">
        <v>439</v>
      </c>
      <c r="E9" s="87" t="s">
        <v>437</v>
      </c>
      <c r="F9" s="66" t="s">
        <v>334</v>
      </c>
      <c r="G9" s="44" t="s">
        <v>105</v>
      </c>
      <c r="H9" s="44" t="s">
        <v>98</v>
      </c>
      <c r="I9" s="44" t="s">
        <v>15</v>
      </c>
      <c r="J9" s="44" t="s">
        <v>470</v>
      </c>
      <c r="K9" s="66" t="s">
        <v>475</v>
      </c>
      <c r="L9" s="49" t="s">
        <v>462</v>
      </c>
      <c r="M9" s="108">
        <v>1467</v>
      </c>
      <c r="N9" s="108">
        <v>1467</v>
      </c>
      <c r="O9" s="91">
        <v>300</v>
      </c>
      <c r="P9" s="44" t="s">
        <v>458</v>
      </c>
      <c r="Q9" s="44"/>
      <c r="R9" s="44"/>
      <c r="S9" s="44" t="s">
        <v>13</v>
      </c>
      <c r="T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 s="92">
        <v>1998</v>
      </c>
      <c r="V9" s="91">
        <v>12</v>
      </c>
      <c r="W9" s="91">
        <v>1</v>
      </c>
      <c r="X9" s="92">
        <v>1998</v>
      </c>
      <c r="Y9" s="108">
        <v>3171.44</v>
      </c>
      <c r="Z9" s="108">
        <v>3171.44</v>
      </c>
      <c r="AA9" s="214">
        <v>1998</v>
      </c>
      <c r="AB9" s="44">
        <v>1</v>
      </c>
      <c r="AC9" s="115" t="s">
        <v>96</v>
      </c>
      <c r="AD9" s="115">
        <v>15</v>
      </c>
      <c r="AE9" s="109">
        <f>IFERROR(Table1[[#This Row],[ExpenditureDetails5]]*HLOOKUP([AssumedValue2],'Curr conv'!$B$17:$BF$56,16,FALSE), "No data")</f>
        <v>44469.722423121762</v>
      </c>
      <c r="AF9" s="108">
        <f>IFERROR([AssumedValue1]*HLOOKUP([AssumedValue2],'Curr conv'!$B$17:$BF$56,16,FALSE), "No data")</f>
        <v>44469.722423121762</v>
      </c>
      <c r="AG9" s="110">
        <f>IFERROR(Table1[[#This Row],[Calculation2]]/Exchange,"No data")</f>
        <v>31075.433638910406</v>
      </c>
      <c r="AH9" s="113">
        <f>IFERROR([AssumedValue1]*HLOOKUP([AssumedValue2],'Curr conv'!$B$17:$BF$56,16,FALSE)/Table1[[#This Row],[ExpenditureDetails3]], "No data")</f>
        <v>44469.722423121762</v>
      </c>
      <c r="AI9" s="114">
        <f>IFERROR(Table1[[#This Row],[Calculation4]]/Exchange,"No data")</f>
        <v>31075.433638910406</v>
      </c>
      <c r="AJ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2964.6481615414509</v>
      </c>
      <c r="AK9" s="110">
        <f>IFERROR(Table1[[#This Row],[Calculation6]]/Exchange,"No data")</f>
        <v>2071.6955759273606</v>
      </c>
      <c r="AL9" s="49" t="s">
        <v>465</v>
      </c>
      <c r="AM9" s="45"/>
      <c r="AN9" s="96"/>
      <c r="AO9" s="45"/>
      <c r="AP9" s="45"/>
      <c r="AQ9" s="45"/>
    </row>
    <row r="10" spans="1:43">
      <c r="B10" s="44" t="s">
        <v>106</v>
      </c>
      <c r="C10" s="66" t="s">
        <v>467</v>
      </c>
      <c r="D10" s="66" t="s">
        <v>472</v>
      </c>
      <c r="E10" s="66" t="s">
        <v>438</v>
      </c>
      <c r="F10" s="66" t="s">
        <v>346</v>
      </c>
      <c r="G10" s="44" t="s">
        <v>107</v>
      </c>
      <c r="H10" s="44" t="s">
        <v>101</v>
      </c>
      <c r="I10" s="44" t="s">
        <v>15</v>
      </c>
      <c r="J10" s="44" t="s">
        <v>470</v>
      </c>
      <c r="K10" s="66" t="s">
        <v>475</v>
      </c>
      <c r="L10" s="49" t="s">
        <v>462</v>
      </c>
      <c r="M10" s="108">
        <v>410</v>
      </c>
      <c r="N10" s="108">
        <v>410</v>
      </c>
      <c r="O10" s="91">
        <v>300</v>
      </c>
      <c r="P10" s="44" t="s">
        <v>458</v>
      </c>
      <c r="Q10" s="44"/>
      <c r="R10" s="44" t="s">
        <v>430</v>
      </c>
      <c r="S10" s="44" t="s">
        <v>13</v>
      </c>
      <c r="T1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 s="92">
        <v>2005</v>
      </c>
      <c r="V10" s="91">
        <v>4</v>
      </c>
      <c r="W10" s="91">
        <v>1</v>
      </c>
      <c r="X10" s="92">
        <v>2005</v>
      </c>
      <c r="Y10" s="108">
        <v>8964.8700000000008</v>
      </c>
      <c r="Z10" s="108">
        <v>8964.8700000000008</v>
      </c>
      <c r="AA10" s="214">
        <v>2005</v>
      </c>
      <c r="AB10" s="44">
        <v>2</v>
      </c>
      <c r="AC10" s="115" t="s">
        <v>96</v>
      </c>
      <c r="AD10" s="115">
        <v>15</v>
      </c>
      <c r="AE10" s="109">
        <f>IFERROR(Table1[[#This Row],[ExpenditureDetails5]]*HLOOKUP([AssumedValue2],'Curr conv'!$B$17:$BF$56,16,FALSE), "No data")</f>
        <v>30392.003982389255</v>
      </c>
      <c r="AF10" s="108">
        <f>IFERROR([AssumedValue1]*HLOOKUP([AssumedValue2],'Curr conv'!$B$17:$BF$56,16,FALSE), "No data")</f>
        <v>30392.003982389255</v>
      </c>
      <c r="AG10" s="110">
        <f>IFERROR(Table1[[#This Row],[Calculation2]]/Exchange,"No data")</f>
        <v>21237.926648653418</v>
      </c>
      <c r="AH10" s="113">
        <f>IFERROR([AssumedValue1]*HLOOKUP([AssumedValue2],'Curr conv'!$B$17:$BF$56,16,FALSE)/Table1[[#This Row],[ExpenditureDetails3]], "No data")</f>
        <v>30392.003982389255</v>
      </c>
      <c r="AI10" s="114">
        <f>IFERROR(Table1[[#This Row],[Calculation4]]/Exchange,"No data")</f>
        <v>21237.926648653418</v>
      </c>
      <c r="AJ1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2026.1335988259502</v>
      </c>
      <c r="AK10" s="110">
        <f>IFERROR(Table1[[#This Row],[Calculation6]]/Exchange,"No data")</f>
        <v>1415.8617765768943</v>
      </c>
      <c r="AL10" s="49" t="s">
        <v>465</v>
      </c>
      <c r="AM10" s="45"/>
      <c r="AN10" s="96"/>
      <c r="AO10" s="45"/>
      <c r="AP10" s="45"/>
      <c r="AQ10" s="45"/>
    </row>
    <row r="11" spans="1:43">
      <c r="B11" s="44" t="s">
        <v>109</v>
      </c>
      <c r="C11" s="66" t="s">
        <v>467</v>
      </c>
      <c r="D11" s="66" t="s">
        <v>472</v>
      </c>
      <c r="E11" s="66" t="s">
        <v>438</v>
      </c>
      <c r="F11" s="66" t="s">
        <v>346</v>
      </c>
      <c r="G11" s="44" t="s">
        <v>107</v>
      </c>
      <c r="H11" s="44" t="s">
        <v>98</v>
      </c>
      <c r="I11" s="44" t="s">
        <v>15</v>
      </c>
      <c r="J11" s="44" t="s">
        <v>470</v>
      </c>
      <c r="K11" s="66" t="s">
        <v>475</v>
      </c>
      <c r="L11" s="49" t="s">
        <v>462</v>
      </c>
      <c r="M11" s="108">
        <v>410</v>
      </c>
      <c r="N11" s="108">
        <v>410</v>
      </c>
      <c r="O11" s="91">
        <v>300</v>
      </c>
      <c r="P11" s="44" t="s">
        <v>458</v>
      </c>
      <c r="Q11" s="44" t="s">
        <v>424</v>
      </c>
      <c r="R11" s="44" t="s">
        <v>428</v>
      </c>
      <c r="S11" s="44" t="s">
        <v>13</v>
      </c>
      <c r="T1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 s="92">
        <v>1984</v>
      </c>
      <c r="V11" s="91">
        <v>25</v>
      </c>
      <c r="W11" s="91">
        <v>1</v>
      </c>
      <c r="X11" s="92">
        <v>1984</v>
      </c>
      <c r="Y11" s="108" t="s">
        <v>96</v>
      </c>
      <c r="Z11" s="217">
        <v>8455.2649581034129</v>
      </c>
      <c r="AA11" s="219">
        <v>2009</v>
      </c>
      <c r="AB11" s="44">
        <v>2</v>
      </c>
      <c r="AC11" s="115" t="s">
        <v>96</v>
      </c>
      <c r="AD11" s="115">
        <v>30</v>
      </c>
      <c r="AE11" s="109" t="str">
        <f>IFERROR(Table1[[#This Row],[ExpenditureDetails5]]*HLOOKUP([AssumedValue2],'Curr conv'!$B$17:$BF$56,16,FALSE), "No data")</f>
        <v>No data</v>
      </c>
      <c r="AF11" s="108">
        <f>IFERROR([AssumedValue1]*HLOOKUP([AssumedValue2],'Curr conv'!$B$17:$BF$56,16,FALSE), "No data")</f>
        <v>9869.5771897051654</v>
      </c>
      <c r="AG11" s="110">
        <f>IFERROR(Table1[[#This Row],[Calculation2]]/Exchange,"No data")</f>
        <v>6896.8586780141268</v>
      </c>
      <c r="AH11" s="113">
        <f>IFERROR([AssumedValue1]*HLOOKUP([AssumedValue2],'Curr conv'!$B$17:$BF$56,16,FALSE)/Table1[[#This Row],[ExpenditureDetails3]], "No data")</f>
        <v>9869.5771897051654</v>
      </c>
      <c r="AI11" s="114">
        <f>IFERROR(Table1[[#This Row],[Calculation4]]/Exchange,"No data")</f>
        <v>6896.8586780141268</v>
      </c>
      <c r="AJ1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11" s="110">
        <f>IFERROR(Table1[[#This Row],[Calculation6]]/Exchange,"No data")</f>
        <v>229.89528926713754</v>
      </c>
      <c r="AL11" s="49" t="s">
        <v>465</v>
      </c>
      <c r="AM11" s="45"/>
      <c r="AN11" s="45"/>
      <c r="AO11" s="45"/>
      <c r="AP11" s="45"/>
      <c r="AQ11" s="45"/>
    </row>
    <row r="12" spans="1:43">
      <c r="B12" s="44" t="s">
        <v>109</v>
      </c>
      <c r="C12" s="66" t="s">
        <v>467</v>
      </c>
      <c r="D12" s="66" t="s">
        <v>472</v>
      </c>
      <c r="E12" s="66" t="s">
        <v>438</v>
      </c>
      <c r="F12" s="66" t="s">
        <v>346</v>
      </c>
      <c r="G12" s="44" t="s">
        <v>107</v>
      </c>
      <c r="H12" s="44" t="s">
        <v>98</v>
      </c>
      <c r="I12" s="44" t="s">
        <v>15</v>
      </c>
      <c r="J12" s="44" t="s">
        <v>470</v>
      </c>
      <c r="K12" s="66" t="s">
        <v>475</v>
      </c>
      <c r="L12" s="49" t="s">
        <v>462</v>
      </c>
      <c r="M12" s="108">
        <v>410</v>
      </c>
      <c r="N12" s="108">
        <v>410</v>
      </c>
      <c r="O12" s="91">
        <v>300</v>
      </c>
      <c r="P12" s="44" t="s">
        <v>458</v>
      </c>
      <c r="Q12" s="44" t="s">
        <v>425</v>
      </c>
      <c r="R12" s="44" t="s">
        <v>428</v>
      </c>
      <c r="S12" s="44" t="s">
        <v>13</v>
      </c>
      <c r="T1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 s="92">
        <v>1984</v>
      </c>
      <c r="V12" s="91">
        <v>25</v>
      </c>
      <c r="W12" s="91">
        <v>1</v>
      </c>
      <c r="X12" s="92">
        <v>1984</v>
      </c>
      <c r="Y12" s="108" t="s">
        <v>96</v>
      </c>
      <c r="Z12" s="217">
        <v>942.34344235584035</v>
      </c>
      <c r="AA12" s="219">
        <v>2009</v>
      </c>
      <c r="AB12" s="44">
        <v>2</v>
      </c>
      <c r="AC12" s="115" t="s">
        <v>96</v>
      </c>
      <c r="AD12" s="115">
        <v>30</v>
      </c>
      <c r="AE12" s="109" t="str">
        <f>IFERROR(Table1[[#This Row],[ExpenditureDetails5]]*HLOOKUP([AssumedValue2],'Curr conv'!$B$17:$BF$56,16,FALSE), "No data")</f>
        <v>No data</v>
      </c>
      <c r="AF12" s="108">
        <f>IFERROR([AssumedValue1]*HLOOKUP([AssumedValue2],'Curr conv'!$B$17:$BF$56,16,FALSE), "No data")</f>
        <v>1099.9692368752965</v>
      </c>
      <c r="AG12" s="110">
        <f>IFERROR(Table1[[#This Row],[Calculation2]]/Exchange,"No data")</f>
        <v>768.65829519071747</v>
      </c>
      <c r="AH12" s="113">
        <f>IFERROR([AssumedValue1]*HLOOKUP([AssumedValue2],'Curr conv'!$B$17:$BF$56,16,FALSE)/Table1[[#This Row],[ExpenditureDetails3]], "No data")</f>
        <v>1099.9692368752965</v>
      </c>
      <c r="AI12" s="114">
        <f>IFERROR(Table1[[#This Row],[Calculation4]]/Exchange,"No data")</f>
        <v>768.65829519071747</v>
      </c>
      <c r="AJ1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12" s="110">
        <f>IFERROR(Table1[[#This Row],[Calculation6]]/Exchange,"No data")</f>
        <v>25.621943173023919</v>
      </c>
      <c r="AL12" s="49" t="s">
        <v>465</v>
      </c>
      <c r="AM12" s="45"/>
      <c r="AN12" s="45"/>
      <c r="AO12" s="45"/>
      <c r="AP12" s="45"/>
      <c r="AQ12" s="45"/>
    </row>
    <row r="13" spans="1:43">
      <c r="B13" s="44" t="s">
        <v>109</v>
      </c>
      <c r="C13" s="66" t="s">
        <v>467</v>
      </c>
      <c r="D13" s="66" t="s">
        <v>472</v>
      </c>
      <c r="E13" s="66" t="s">
        <v>438</v>
      </c>
      <c r="F13" s="66" t="s">
        <v>346</v>
      </c>
      <c r="G13" s="44" t="s">
        <v>107</v>
      </c>
      <c r="H13" s="44" t="s">
        <v>98</v>
      </c>
      <c r="I13" s="44" t="s">
        <v>15</v>
      </c>
      <c r="J13" s="44" t="s">
        <v>470</v>
      </c>
      <c r="K13" s="66" t="s">
        <v>475</v>
      </c>
      <c r="L13" s="49" t="s">
        <v>462</v>
      </c>
      <c r="M13" s="108">
        <v>410</v>
      </c>
      <c r="N13" s="108">
        <v>410</v>
      </c>
      <c r="O13" s="91">
        <v>300</v>
      </c>
      <c r="P13" s="44" t="s">
        <v>458</v>
      </c>
      <c r="Q13" s="44" t="s">
        <v>426</v>
      </c>
      <c r="R13" s="44" t="s">
        <v>428</v>
      </c>
      <c r="S13" s="44" t="s">
        <v>13</v>
      </c>
      <c r="T1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 s="92">
        <v>1984</v>
      </c>
      <c r="V13" s="91">
        <v>25</v>
      </c>
      <c r="W13" s="91">
        <v>1</v>
      </c>
      <c r="X13" s="92">
        <v>1984</v>
      </c>
      <c r="Y13" s="108" t="s">
        <v>96</v>
      </c>
      <c r="Z13" s="217">
        <v>1709</v>
      </c>
      <c r="AA13" s="219">
        <v>2009</v>
      </c>
      <c r="AB13" s="44">
        <v>2</v>
      </c>
      <c r="AC13" s="115" t="s">
        <v>96</v>
      </c>
      <c r="AD13" s="115">
        <v>10</v>
      </c>
      <c r="AE13" s="109" t="str">
        <f>IFERROR(Table1[[#This Row],[ExpenditureDetails5]]*HLOOKUP([AssumedValue2],'Curr conv'!$B$17:$BF$56,16,FALSE), "No data")</f>
        <v>No data</v>
      </c>
      <c r="AF13" s="108">
        <f>IFERROR([AssumedValue1]*HLOOKUP([AssumedValue2],'Curr conv'!$B$17:$BF$56,16,FALSE), "No data")</f>
        <v>1994.8644425436862</v>
      </c>
      <c r="AG13" s="110">
        <f>IFERROR(Table1[[#This Row],[Calculation2]]/Exchange,"No data")</f>
        <v>1394.0108960665859</v>
      </c>
      <c r="AH13" s="113">
        <f>IFERROR([AssumedValue1]*HLOOKUP([AssumedValue2],'Curr conv'!$B$17:$BF$56,16,FALSE)/Table1[[#This Row],[ExpenditureDetails3]], "No data")</f>
        <v>1994.8644425436862</v>
      </c>
      <c r="AI13" s="114">
        <f>IFERROR(Table1[[#This Row],[Calculation4]]/Exchange,"No data")</f>
        <v>1394.0108960665859</v>
      </c>
      <c r="AJ1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13" s="110">
        <f>IFERROR(Table1[[#This Row],[Calculation6]]/Exchange,"No data")</f>
        <v>139.40108960665859</v>
      </c>
      <c r="AL13" s="49" t="s">
        <v>465</v>
      </c>
      <c r="AM13" s="45"/>
      <c r="AN13" s="45"/>
      <c r="AO13" s="45"/>
      <c r="AP13" s="45"/>
      <c r="AQ13" s="45"/>
    </row>
    <row r="14" spans="1:43">
      <c r="B14" s="44" t="s">
        <v>109</v>
      </c>
      <c r="C14" s="66" t="s">
        <v>467</v>
      </c>
      <c r="D14" s="66" t="s">
        <v>472</v>
      </c>
      <c r="E14" s="66" t="s">
        <v>438</v>
      </c>
      <c r="F14" s="66" t="s">
        <v>346</v>
      </c>
      <c r="G14" s="44" t="s">
        <v>107</v>
      </c>
      <c r="H14" s="44" t="s">
        <v>98</v>
      </c>
      <c r="I14" s="44" t="s">
        <v>15</v>
      </c>
      <c r="J14" s="44" t="s">
        <v>470</v>
      </c>
      <c r="K14" s="66" t="s">
        <v>475</v>
      </c>
      <c r="L14" s="49" t="s">
        <v>462</v>
      </c>
      <c r="M14" s="108">
        <v>410</v>
      </c>
      <c r="N14" s="108">
        <v>410</v>
      </c>
      <c r="O14" s="91">
        <v>300</v>
      </c>
      <c r="P14" s="44" t="s">
        <v>458</v>
      </c>
      <c r="Q14" s="44" t="s">
        <v>427</v>
      </c>
      <c r="R14" s="44" t="s">
        <v>428</v>
      </c>
      <c r="S14" s="44" t="s">
        <v>13</v>
      </c>
      <c r="T1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 s="92">
        <v>1984</v>
      </c>
      <c r="V14" s="91">
        <v>25</v>
      </c>
      <c r="W14" s="91">
        <v>1</v>
      </c>
      <c r="X14" s="92">
        <v>1984</v>
      </c>
      <c r="Y14" s="108" t="s">
        <v>96</v>
      </c>
      <c r="Z14" s="217">
        <v>360.99095200577432</v>
      </c>
      <c r="AA14" s="219">
        <v>2009</v>
      </c>
      <c r="AB14" s="44">
        <v>2</v>
      </c>
      <c r="AC14" s="115" t="s">
        <v>96</v>
      </c>
      <c r="AD14" s="115">
        <v>10</v>
      </c>
      <c r="AE14" s="109" t="str">
        <f>IFERROR(Table1[[#This Row],[ExpenditureDetails5]]*HLOOKUP([AssumedValue2],'Curr conv'!$B$17:$BF$56,16,FALSE), "No data")</f>
        <v>No data</v>
      </c>
      <c r="AF14" s="108">
        <f>IFERROR([AssumedValue1]*HLOOKUP([AssumedValue2],'Curr conv'!$B$17:$BF$56,16,FALSE), "No data")</f>
        <v>421.37391119737481</v>
      </c>
      <c r="AG14" s="110">
        <f>IFERROR(Table1[[#This Row],[Calculation2]]/Exchange,"No data")</f>
        <v>294.45600964160292</v>
      </c>
      <c r="AH14" s="113">
        <f>IFERROR([AssumedValue1]*HLOOKUP([AssumedValue2],'Curr conv'!$B$17:$BF$56,16,FALSE)/Table1[[#This Row],[ExpenditureDetails3]], "No data")</f>
        <v>421.37391119737481</v>
      </c>
      <c r="AI14" s="114">
        <f>IFERROR(Table1[[#This Row],[Calculation4]]/Exchange,"No data")</f>
        <v>294.45600964160292</v>
      </c>
      <c r="AJ1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4" s="110">
        <f>IFERROR(Table1[[#This Row],[Calculation6]]/Exchange,"No data")</f>
        <v>29.445600964160292</v>
      </c>
      <c r="AL14" s="49" t="s">
        <v>465</v>
      </c>
      <c r="AM14" s="45"/>
      <c r="AN14" s="45"/>
      <c r="AO14" s="45"/>
      <c r="AP14" s="45"/>
      <c r="AQ14" s="45"/>
    </row>
    <row r="15" spans="1:43">
      <c r="B15" s="44" t="s">
        <v>110</v>
      </c>
      <c r="C15" s="66" t="s">
        <v>467</v>
      </c>
      <c r="D15" s="66" t="s">
        <v>472</v>
      </c>
      <c r="E15" s="66" t="s">
        <v>438</v>
      </c>
      <c r="F15" s="66" t="s">
        <v>346</v>
      </c>
      <c r="G15" s="44" t="s">
        <v>107</v>
      </c>
      <c r="H15" s="44" t="s">
        <v>111</v>
      </c>
      <c r="I15" s="44" t="s">
        <v>15</v>
      </c>
      <c r="J15" s="44" t="s">
        <v>470</v>
      </c>
      <c r="K15" s="66" t="s">
        <v>475</v>
      </c>
      <c r="L15" s="49" t="s">
        <v>462</v>
      </c>
      <c r="M15" s="108">
        <v>410</v>
      </c>
      <c r="N15" s="108">
        <v>410</v>
      </c>
      <c r="O15" s="91">
        <v>300</v>
      </c>
      <c r="P15" s="44" t="s">
        <v>458</v>
      </c>
      <c r="Q15" s="44" t="s">
        <v>424</v>
      </c>
      <c r="R15" s="44" t="s">
        <v>428</v>
      </c>
      <c r="S15" s="44" t="s">
        <v>13</v>
      </c>
      <c r="T1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 s="92">
        <v>1984</v>
      </c>
      <c r="V15" s="91">
        <v>26</v>
      </c>
      <c r="W15" s="91">
        <v>1</v>
      </c>
      <c r="X15" s="92">
        <v>1984</v>
      </c>
      <c r="Y15" s="108" t="s">
        <v>96</v>
      </c>
      <c r="Z15" s="217">
        <v>8455.2649581034129</v>
      </c>
      <c r="AA15" s="219">
        <v>2009</v>
      </c>
      <c r="AB15" s="44">
        <v>1</v>
      </c>
      <c r="AC15" s="115" t="s">
        <v>96</v>
      </c>
      <c r="AD15" s="115">
        <v>30</v>
      </c>
      <c r="AE15" s="109" t="str">
        <f>IFERROR(Table1[[#This Row],[ExpenditureDetails5]]*HLOOKUP([AssumedValue2],'Curr conv'!$B$17:$BF$56,16,FALSE), "No data")</f>
        <v>No data</v>
      </c>
      <c r="AF15" s="108">
        <f>IFERROR([AssumedValue1]*HLOOKUP([AssumedValue2],'Curr conv'!$B$17:$BF$56,16,FALSE), "No data")</f>
        <v>9869.5771897051654</v>
      </c>
      <c r="AG15" s="110">
        <f>IFERROR(Table1[[#This Row],[Calculation2]]/Exchange,"No data")</f>
        <v>6896.8586780141268</v>
      </c>
      <c r="AH15" s="113">
        <f>IFERROR([AssumedValue1]*HLOOKUP([AssumedValue2],'Curr conv'!$B$17:$BF$56,16,FALSE)/Table1[[#This Row],[ExpenditureDetails3]], "No data")</f>
        <v>9869.5771897051654</v>
      </c>
      <c r="AI15" s="114">
        <f>IFERROR(Table1[[#This Row],[Calculation4]]/Exchange,"No data")</f>
        <v>6896.8586780141268</v>
      </c>
      <c r="AJ1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15" s="110">
        <f>IFERROR(Table1[[#This Row],[Calculation6]]/Exchange,"No data")</f>
        <v>229.89528926713754</v>
      </c>
      <c r="AL15" s="49" t="s">
        <v>465</v>
      </c>
      <c r="AM15" s="45"/>
      <c r="AN15" s="45"/>
      <c r="AO15" s="45"/>
      <c r="AP15" s="45"/>
      <c r="AQ15" s="45"/>
    </row>
    <row r="16" spans="1:43">
      <c r="B16" s="44" t="s">
        <v>110</v>
      </c>
      <c r="C16" s="66" t="s">
        <v>467</v>
      </c>
      <c r="D16" s="66" t="s">
        <v>472</v>
      </c>
      <c r="E16" s="66" t="s">
        <v>438</v>
      </c>
      <c r="F16" s="66" t="s">
        <v>346</v>
      </c>
      <c r="G16" s="44" t="s">
        <v>107</v>
      </c>
      <c r="H16" s="44" t="s">
        <v>111</v>
      </c>
      <c r="I16" s="44" t="s">
        <v>15</v>
      </c>
      <c r="J16" s="44" t="s">
        <v>470</v>
      </c>
      <c r="K16" s="66" t="s">
        <v>475</v>
      </c>
      <c r="L16" s="49" t="s">
        <v>462</v>
      </c>
      <c r="M16" s="108">
        <v>410</v>
      </c>
      <c r="N16" s="108">
        <v>410</v>
      </c>
      <c r="O16" s="91">
        <v>300</v>
      </c>
      <c r="P16" s="44" t="s">
        <v>458</v>
      </c>
      <c r="Q16" s="44" t="s">
        <v>425</v>
      </c>
      <c r="R16" s="44" t="s">
        <v>428</v>
      </c>
      <c r="S16" s="44" t="s">
        <v>13</v>
      </c>
      <c r="T1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 s="92">
        <v>1984</v>
      </c>
      <c r="V16" s="91">
        <v>26</v>
      </c>
      <c r="W16" s="91">
        <v>1</v>
      </c>
      <c r="X16" s="92">
        <v>1984</v>
      </c>
      <c r="Y16" s="108" t="s">
        <v>96</v>
      </c>
      <c r="Z16" s="217">
        <v>942.34344235584035</v>
      </c>
      <c r="AA16" s="219">
        <v>2009</v>
      </c>
      <c r="AB16" s="44">
        <v>1</v>
      </c>
      <c r="AC16" s="115" t="s">
        <v>96</v>
      </c>
      <c r="AD16" s="115">
        <v>30</v>
      </c>
      <c r="AE16" s="109" t="str">
        <f>IFERROR(Table1[[#This Row],[ExpenditureDetails5]]*HLOOKUP([AssumedValue2],'Curr conv'!$B$17:$BF$56,16,FALSE), "No data")</f>
        <v>No data</v>
      </c>
      <c r="AF16" s="108">
        <f>IFERROR([AssumedValue1]*HLOOKUP([AssumedValue2],'Curr conv'!$B$17:$BF$56,16,FALSE), "No data")</f>
        <v>1099.9692368752965</v>
      </c>
      <c r="AG16" s="110">
        <f>IFERROR(Table1[[#This Row],[Calculation2]]/Exchange,"No data")</f>
        <v>768.65829519071747</v>
      </c>
      <c r="AH16" s="113">
        <f>IFERROR([AssumedValue1]*HLOOKUP([AssumedValue2],'Curr conv'!$B$17:$BF$56,16,FALSE)/Table1[[#This Row],[ExpenditureDetails3]], "No data")</f>
        <v>1099.9692368752965</v>
      </c>
      <c r="AI16" s="114">
        <f>IFERROR(Table1[[#This Row],[Calculation4]]/Exchange,"No data")</f>
        <v>768.65829519071747</v>
      </c>
      <c r="AJ1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16" s="110">
        <f>IFERROR(Table1[[#This Row],[Calculation6]]/Exchange,"No data")</f>
        <v>25.621943173023919</v>
      </c>
      <c r="AL16" s="49" t="s">
        <v>465</v>
      </c>
      <c r="AM16" s="45"/>
      <c r="AN16" s="45"/>
      <c r="AO16" s="45"/>
      <c r="AP16" s="45"/>
      <c r="AQ16" s="45"/>
    </row>
    <row r="17" spans="2:43">
      <c r="B17" s="44" t="s">
        <v>110</v>
      </c>
      <c r="C17" s="66" t="s">
        <v>467</v>
      </c>
      <c r="D17" s="66" t="s">
        <v>472</v>
      </c>
      <c r="E17" s="66" t="s">
        <v>438</v>
      </c>
      <c r="F17" s="66" t="s">
        <v>346</v>
      </c>
      <c r="G17" s="44" t="s">
        <v>107</v>
      </c>
      <c r="H17" s="44" t="s">
        <v>111</v>
      </c>
      <c r="I17" s="44" t="s">
        <v>15</v>
      </c>
      <c r="J17" s="44" t="s">
        <v>470</v>
      </c>
      <c r="K17" s="66" t="s">
        <v>475</v>
      </c>
      <c r="L17" s="49" t="s">
        <v>462</v>
      </c>
      <c r="M17" s="108">
        <v>410</v>
      </c>
      <c r="N17" s="108">
        <v>410</v>
      </c>
      <c r="O17" s="91">
        <v>300</v>
      </c>
      <c r="P17" s="44" t="s">
        <v>458</v>
      </c>
      <c r="Q17" s="44" t="s">
        <v>426</v>
      </c>
      <c r="R17" s="44" t="s">
        <v>428</v>
      </c>
      <c r="S17" s="44" t="s">
        <v>13</v>
      </c>
      <c r="T1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 s="92">
        <v>1984</v>
      </c>
      <c r="V17" s="91">
        <v>26</v>
      </c>
      <c r="W17" s="91">
        <v>1</v>
      </c>
      <c r="X17" s="92">
        <v>1984</v>
      </c>
      <c r="Y17" s="108" t="s">
        <v>96</v>
      </c>
      <c r="Z17" s="217">
        <v>1709</v>
      </c>
      <c r="AA17" s="219">
        <v>2009</v>
      </c>
      <c r="AB17" s="44">
        <v>1</v>
      </c>
      <c r="AC17" s="115" t="s">
        <v>96</v>
      </c>
      <c r="AD17" s="115">
        <v>10</v>
      </c>
      <c r="AE17" s="109" t="str">
        <f>IFERROR(Table1[[#This Row],[ExpenditureDetails5]]*HLOOKUP([AssumedValue2],'Curr conv'!$B$17:$BF$56,16,FALSE), "No data")</f>
        <v>No data</v>
      </c>
      <c r="AF17" s="108">
        <f>IFERROR([AssumedValue1]*HLOOKUP([AssumedValue2],'Curr conv'!$B$17:$BF$56,16,FALSE), "No data")</f>
        <v>1994.8644425436862</v>
      </c>
      <c r="AG17" s="110">
        <f>IFERROR(Table1[[#This Row],[Calculation2]]/Exchange,"No data")</f>
        <v>1394.0108960665859</v>
      </c>
      <c r="AH17" s="113">
        <f>IFERROR([AssumedValue1]*HLOOKUP([AssumedValue2],'Curr conv'!$B$17:$BF$56,16,FALSE)/Table1[[#This Row],[ExpenditureDetails3]], "No data")</f>
        <v>1994.8644425436862</v>
      </c>
      <c r="AI17" s="114">
        <f>IFERROR(Table1[[#This Row],[Calculation4]]/Exchange,"No data")</f>
        <v>1394.0108960665859</v>
      </c>
      <c r="AJ1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17" s="110">
        <f>IFERROR(Table1[[#This Row],[Calculation6]]/Exchange,"No data")</f>
        <v>139.40108960665859</v>
      </c>
      <c r="AL17" s="49" t="s">
        <v>465</v>
      </c>
      <c r="AM17" s="45"/>
      <c r="AN17" s="45"/>
      <c r="AO17" s="45"/>
      <c r="AP17" s="45"/>
      <c r="AQ17" s="45"/>
    </row>
    <row r="18" spans="2:43">
      <c r="B18" s="44" t="s">
        <v>110</v>
      </c>
      <c r="C18" s="66" t="s">
        <v>467</v>
      </c>
      <c r="D18" s="66" t="s">
        <v>472</v>
      </c>
      <c r="E18" s="66" t="s">
        <v>438</v>
      </c>
      <c r="F18" s="66" t="s">
        <v>346</v>
      </c>
      <c r="G18" s="44" t="s">
        <v>107</v>
      </c>
      <c r="H18" s="44" t="s">
        <v>111</v>
      </c>
      <c r="I18" s="44" t="s">
        <v>15</v>
      </c>
      <c r="J18" s="44" t="s">
        <v>470</v>
      </c>
      <c r="K18" s="66" t="s">
        <v>475</v>
      </c>
      <c r="L18" s="49" t="s">
        <v>462</v>
      </c>
      <c r="M18" s="108">
        <v>410</v>
      </c>
      <c r="N18" s="108">
        <v>410</v>
      </c>
      <c r="O18" s="91">
        <v>300</v>
      </c>
      <c r="P18" s="44" t="s">
        <v>458</v>
      </c>
      <c r="Q18" s="44" t="s">
        <v>427</v>
      </c>
      <c r="R18" s="44" t="s">
        <v>428</v>
      </c>
      <c r="S18" s="44" t="s">
        <v>13</v>
      </c>
      <c r="T1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 s="92">
        <v>1984</v>
      </c>
      <c r="V18" s="91">
        <v>26</v>
      </c>
      <c r="W18" s="91">
        <v>1</v>
      </c>
      <c r="X18" s="92">
        <v>1984</v>
      </c>
      <c r="Y18" s="108" t="s">
        <v>96</v>
      </c>
      <c r="Z18" s="217">
        <v>360.99095200577432</v>
      </c>
      <c r="AA18" s="219">
        <v>2009</v>
      </c>
      <c r="AB18" s="44">
        <v>1</v>
      </c>
      <c r="AC18" s="115" t="s">
        <v>96</v>
      </c>
      <c r="AD18" s="115">
        <v>10</v>
      </c>
      <c r="AE18" s="109" t="str">
        <f>IFERROR(Table1[[#This Row],[ExpenditureDetails5]]*HLOOKUP([AssumedValue2],'Curr conv'!$B$17:$BF$56,16,FALSE), "No data")</f>
        <v>No data</v>
      </c>
      <c r="AF18" s="108">
        <f>IFERROR([AssumedValue1]*HLOOKUP([AssumedValue2],'Curr conv'!$B$17:$BF$56,16,FALSE), "No data")</f>
        <v>421.37391119737481</v>
      </c>
      <c r="AG18" s="110">
        <f>IFERROR(Table1[[#This Row],[Calculation2]]/Exchange,"No data")</f>
        <v>294.45600964160292</v>
      </c>
      <c r="AH18" s="113">
        <f>IFERROR([AssumedValue1]*HLOOKUP([AssumedValue2],'Curr conv'!$B$17:$BF$56,16,FALSE)/Table1[[#This Row],[ExpenditureDetails3]], "No data")</f>
        <v>421.37391119737481</v>
      </c>
      <c r="AI18" s="114">
        <f>IFERROR(Table1[[#This Row],[Calculation4]]/Exchange,"No data")</f>
        <v>294.45600964160292</v>
      </c>
      <c r="AJ1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8" s="110">
        <f>IFERROR(Table1[[#This Row],[Calculation6]]/Exchange,"No data")</f>
        <v>29.445600964160292</v>
      </c>
      <c r="AL18" s="49" t="s">
        <v>465</v>
      </c>
      <c r="AM18" s="45"/>
      <c r="AN18" s="45"/>
      <c r="AO18" s="45"/>
      <c r="AP18" s="45"/>
      <c r="AQ18" s="45"/>
    </row>
    <row r="19" spans="2:43">
      <c r="B19" s="44" t="s">
        <v>112</v>
      </c>
      <c r="C19" s="66" t="s">
        <v>467</v>
      </c>
      <c r="D19" s="66" t="s">
        <v>472</v>
      </c>
      <c r="E19" s="66" t="s">
        <v>438</v>
      </c>
      <c r="F19" s="66" t="s">
        <v>346</v>
      </c>
      <c r="G19" s="44" t="s">
        <v>107</v>
      </c>
      <c r="H19" s="44" t="s">
        <v>103</v>
      </c>
      <c r="I19" s="44" t="s">
        <v>15</v>
      </c>
      <c r="J19" s="44" t="s">
        <v>470</v>
      </c>
      <c r="K19" s="66" t="s">
        <v>475</v>
      </c>
      <c r="L19" s="49" t="s">
        <v>462</v>
      </c>
      <c r="M19" s="108">
        <v>410</v>
      </c>
      <c r="N19" s="108">
        <v>410</v>
      </c>
      <c r="O19" s="91">
        <v>300</v>
      </c>
      <c r="P19" s="44" t="s">
        <v>458</v>
      </c>
      <c r="Q19" s="44" t="s">
        <v>424</v>
      </c>
      <c r="R19" s="44" t="s">
        <v>428</v>
      </c>
      <c r="S19" s="44" t="s">
        <v>13</v>
      </c>
      <c r="T1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 s="92">
        <v>1984</v>
      </c>
      <c r="V19" s="91">
        <v>25</v>
      </c>
      <c r="W19" s="91">
        <v>1</v>
      </c>
      <c r="X19" s="92">
        <v>1984</v>
      </c>
      <c r="Y19" s="108" t="s">
        <v>96</v>
      </c>
      <c r="Z19" s="217">
        <v>8455.2649581034129</v>
      </c>
      <c r="AA19" s="219">
        <v>2009</v>
      </c>
      <c r="AB19" s="44">
        <v>2</v>
      </c>
      <c r="AC19" s="115" t="s">
        <v>96</v>
      </c>
      <c r="AD19" s="115">
        <v>30</v>
      </c>
      <c r="AE19" s="109" t="str">
        <f>IFERROR(Table1[[#This Row],[ExpenditureDetails5]]*HLOOKUP([AssumedValue2],'Curr conv'!$B$17:$BF$56,16,FALSE), "No data")</f>
        <v>No data</v>
      </c>
      <c r="AF19" s="108">
        <f>IFERROR([AssumedValue1]*HLOOKUP([AssumedValue2],'Curr conv'!$B$17:$BF$56,16,FALSE), "No data")</f>
        <v>9869.5771897051654</v>
      </c>
      <c r="AG19" s="110">
        <f>IFERROR(Table1[[#This Row],[Calculation2]]/Exchange,"No data")</f>
        <v>6896.8586780141268</v>
      </c>
      <c r="AH19" s="113">
        <f>IFERROR([AssumedValue1]*HLOOKUP([AssumedValue2],'Curr conv'!$B$17:$BF$56,16,FALSE)/Table1[[#This Row],[ExpenditureDetails3]], "No data")</f>
        <v>9869.5771897051654</v>
      </c>
      <c r="AI19" s="114">
        <f>IFERROR(Table1[[#This Row],[Calculation4]]/Exchange,"No data")</f>
        <v>6896.8586780141268</v>
      </c>
      <c r="AJ1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19" s="110">
        <f>IFERROR(Table1[[#This Row],[Calculation6]]/Exchange,"No data")</f>
        <v>229.89528926713754</v>
      </c>
      <c r="AL19" s="49" t="s">
        <v>465</v>
      </c>
      <c r="AM19" s="45"/>
      <c r="AN19" s="45"/>
      <c r="AO19" s="45"/>
      <c r="AP19" s="45"/>
      <c r="AQ19" s="45"/>
    </row>
    <row r="20" spans="2:43">
      <c r="B20" s="44" t="s">
        <v>112</v>
      </c>
      <c r="C20" s="66" t="s">
        <v>467</v>
      </c>
      <c r="D20" s="66" t="s">
        <v>472</v>
      </c>
      <c r="E20" s="66" t="s">
        <v>438</v>
      </c>
      <c r="F20" s="66" t="s">
        <v>346</v>
      </c>
      <c r="G20" s="44" t="s">
        <v>107</v>
      </c>
      <c r="H20" s="44" t="s">
        <v>103</v>
      </c>
      <c r="I20" s="44" t="s">
        <v>15</v>
      </c>
      <c r="J20" s="44" t="s">
        <v>470</v>
      </c>
      <c r="K20" s="66" t="s">
        <v>475</v>
      </c>
      <c r="L20" s="49" t="s">
        <v>462</v>
      </c>
      <c r="M20" s="108">
        <v>410</v>
      </c>
      <c r="N20" s="108">
        <v>410</v>
      </c>
      <c r="O20" s="91">
        <v>300</v>
      </c>
      <c r="P20" s="44" t="s">
        <v>458</v>
      </c>
      <c r="Q20" s="44" t="s">
        <v>425</v>
      </c>
      <c r="R20" s="44" t="s">
        <v>428</v>
      </c>
      <c r="S20" s="44" t="s">
        <v>13</v>
      </c>
      <c r="T2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 s="92">
        <v>1984</v>
      </c>
      <c r="V20" s="91">
        <v>25</v>
      </c>
      <c r="W20" s="91">
        <v>1</v>
      </c>
      <c r="X20" s="92">
        <v>1984</v>
      </c>
      <c r="Y20" s="108" t="s">
        <v>96</v>
      </c>
      <c r="Z20" s="217">
        <v>942.34344235584035</v>
      </c>
      <c r="AA20" s="219">
        <v>2009</v>
      </c>
      <c r="AB20" s="44">
        <v>2</v>
      </c>
      <c r="AC20" s="115" t="s">
        <v>96</v>
      </c>
      <c r="AD20" s="115">
        <v>30</v>
      </c>
      <c r="AE20" s="109" t="str">
        <f>IFERROR(Table1[[#This Row],[ExpenditureDetails5]]*HLOOKUP([AssumedValue2],'Curr conv'!$B$17:$BF$56,16,FALSE), "No data")</f>
        <v>No data</v>
      </c>
      <c r="AF20" s="108">
        <f>IFERROR([AssumedValue1]*HLOOKUP([AssumedValue2],'Curr conv'!$B$17:$BF$56,16,FALSE), "No data")</f>
        <v>1099.9692368752965</v>
      </c>
      <c r="AG20" s="110">
        <f>IFERROR(Table1[[#This Row],[Calculation2]]/Exchange,"No data")</f>
        <v>768.65829519071747</v>
      </c>
      <c r="AH20" s="113">
        <f>IFERROR([AssumedValue1]*HLOOKUP([AssumedValue2],'Curr conv'!$B$17:$BF$56,16,FALSE)/Table1[[#This Row],[ExpenditureDetails3]], "No data")</f>
        <v>1099.9692368752965</v>
      </c>
      <c r="AI20" s="114">
        <f>IFERROR(Table1[[#This Row],[Calculation4]]/Exchange,"No data")</f>
        <v>768.65829519071747</v>
      </c>
      <c r="AJ2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20" s="110">
        <f>IFERROR(Table1[[#This Row],[Calculation6]]/Exchange,"No data")</f>
        <v>25.621943173023919</v>
      </c>
      <c r="AL20" s="49" t="s">
        <v>465</v>
      </c>
      <c r="AM20" s="45"/>
      <c r="AN20" s="45"/>
      <c r="AO20" s="45"/>
      <c r="AP20" s="45"/>
      <c r="AQ20" s="45"/>
    </row>
    <row r="21" spans="2:43">
      <c r="B21" s="44" t="s">
        <v>112</v>
      </c>
      <c r="C21" s="66" t="s">
        <v>467</v>
      </c>
      <c r="D21" s="66" t="s">
        <v>472</v>
      </c>
      <c r="E21" s="66" t="s">
        <v>438</v>
      </c>
      <c r="F21" s="66" t="s">
        <v>346</v>
      </c>
      <c r="G21" s="44" t="s">
        <v>107</v>
      </c>
      <c r="H21" s="44" t="s">
        <v>103</v>
      </c>
      <c r="I21" s="44" t="s">
        <v>15</v>
      </c>
      <c r="J21" s="44" t="s">
        <v>470</v>
      </c>
      <c r="K21" s="66" t="s">
        <v>475</v>
      </c>
      <c r="L21" s="49" t="s">
        <v>462</v>
      </c>
      <c r="M21" s="108">
        <v>410</v>
      </c>
      <c r="N21" s="108">
        <v>410</v>
      </c>
      <c r="O21" s="91">
        <v>300</v>
      </c>
      <c r="P21" s="44" t="s">
        <v>458</v>
      </c>
      <c r="Q21" s="44" t="s">
        <v>426</v>
      </c>
      <c r="R21" s="44" t="s">
        <v>428</v>
      </c>
      <c r="S21" s="44" t="s">
        <v>13</v>
      </c>
      <c r="T2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 s="92">
        <v>1984</v>
      </c>
      <c r="V21" s="91">
        <v>25</v>
      </c>
      <c r="W21" s="91">
        <v>1</v>
      </c>
      <c r="X21" s="92">
        <v>1984</v>
      </c>
      <c r="Y21" s="108" t="s">
        <v>96</v>
      </c>
      <c r="Z21" s="217">
        <v>1709</v>
      </c>
      <c r="AA21" s="219">
        <v>2009</v>
      </c>
      <c r="AB21" s="44">
        <v>2</v>
      </c>
      <c r="AC21" s="115" t="s">
        <v>96</v>
      </c>
      <c r="AD21" s="115">
        <v>10</v>
      </c>
      <c r="AE21" s="109" t="str">
        <f>IFERROR(Table1[[#This Row],[ExpenditureDetails5]]*HLOOKUP([AssumedValue2],'Curr conv'!$B$17:$BF$56,16,FALSE), "No data")</f>
        <v>No data</v>
      </c>
      <c r="AF21" s="108">
        <f>IFERROR([AssumedValue1]*HLOOKUP([AssumedValue2],'Curr conv'!$B$17:$BF$56,16,FALSE), "No data")</f>
        <v>1994.8644425436862</v>
      </c>
      <c r="AG21" s="110">
        <f>IFERROR(Table1[[#This Row],[Calculation2]]/Exchange,"No data")</f>
        <v>1394.0108960665859</v>
      </c>
      <c r="AH21" s="113">
        <f>IFERROR([AssumedValue1]*HLOOKUP([AssumedValue2],'Curr conv'!$B$17:$BF$56,16,FALSE)/Table1[[#This Row],[ExpenditureDetails3]], "No data")</f>
        <v>1994.8644425436862</v>
      </c>
      <c r="AI21" s="114">
        <f>IFERROR(Table1[[#This Row],[Calculation4]]/Exchange,"No data")</f>
        <v>1394.0108960665859</v>
      </c>
      <c r="AJ2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21" s="110">
        <f>IFERROR(Table1[[#This Row],[Calculation6]]/Exchange,"No data")</f>
        <v>139.40108960665859</v>
      </c>
      <c r="AL21" s="49" t="s">
        <v>465</v>
      </c>
      <c r="AM21" s="45"/>
      <c r="AN21" s="45"/>
      <c r="AO21" s="45"/>
      <c r="AP21" s="45"/>
      <c r="AQ21" s="45"/>
    </row>
    <row r="22" spans="2:43">
      <c r="B22" s="44" t="s">
        <v>112</v>
      </c>
      <c r="C22" s="66" t="s">
        <v>467</v>
      </c>
      <c r="D22" s="66" t="s">
        <v>472</v>
      </c>
      <c r="E22" s="66" t="s">
        <v>438</v>
      </c>
      <c r="F22" s="66" t="s">
        <v>346</v>
      </c>
      <c r="G22" s="44" t="s">
        <v>107</v>
      </c>
      <c r="H22" s="44" t="s">
        <v>103</v>
      </c>
      <c r="I22" s="44" t="s">
        <v>15</v>
      </c>
      <c r="J22" s="44" t="s">
        <v>470</v>
      </c>
      <c r="K22" s="66" t="s">
        <v>475</v>
      </c>
      <c r="L22" s="49" t="s">
        <v>462</v>
      </c>
      <c r="M22" s="108">
        <v>410</v>
      </c>
      <c r="N22" s="108">
        <v>410</v>
      </c>
      <c r="O22" s="91">
        <v>300</v>
      </c>
      <c r="P22" s="44" t="s">
        <v>458</v>
      </c>
      <c r="Q22" s="44" t="s">
        <v>427</v>
      </c>
      <c r="R22" s="44" t="s">
        <v>428</v>
      </c>
      <c r="S22" s="44" t="s">
        <v>13</v>
      </c>
      <c r="T2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2" s="92">
        <v>1984</v>
      </c>
      <c r="V22" s="91">
        <v>25</v>
      </c>
      <c r="W22" s="91">
        <v>1</v>
      </c>
      <c r="X22" s="92">
        <v>1984</v>
      </c>
      <c r="Y22" s="108" t="s">
        <v>96</v>
      </c>
      <c r="Z22" s="217">
        <v>360.99095200577432</v>
      </c>
      <c r="AA22" s="219">
        <v>2009</v>
      </c>
      <c r="AB22" s="44">
        <v>2</v>
      </c>
      <c r="AC22" s="115" t="s">
        <v>96</v>
      </c>
      <c r="AD22" s="115">
        <v>10</v>
      </c>
      <c r="AE22" s="109" t="str">
        <f>IFERROR(Table1[[#This Row],[ExpenditureDetails5]]*HLOOKUP([AssumedValue2],'Curr conv'!$B$17:$BF$56,16,FALSE), "No data")</f>
        <v>No data</v>
      </c>
      <c r="AF22" s="108">
        <f>IFERROR([AssumedValue1]*HLOOKUP([AssumedValue2],'Curr conv'!$B$17:$BF$56,16,FALSE), "No data")</f>
        <v>421.37391119737481</v>
      </c>
      <c r="AG22" s="110">
        <f>IFERROR(Table1[[#This Row],[Calculation2]]/Exchange,"No data")</f>
        <v>294.45600964160292</v>
      </c>
      <c r="AH22" s="113">
        <f>IFERROR([AssumedValue1]*HLOOKUP([AssumedValue2],'Curr conv'!$B$17:$BF$56,16,FALSE)/Table1[[#This Row],[ExpenditureDetails3]], "No data")</f>
        <v>421.37391119737481</v>
      </c>
      <c r="AI22" s="114">
        <f>IFERROR(Table1[[#This Row],[Calculation4]]/Exchange,"No data")</f>
        <v>294.45600964160292</v>
      </c>
      <c r="AJ2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22" s="110">
        <f>IFERROR(Table1[[#This Row],[Calculation6]]/Exchange,"No data")</f>
        <v>29.445600964160292</v>
      </c>
      <c r="AL22" s="49" t="s">
        <v>465</v>
      </c>
      <c r="AM22" s="45"/>
      <c r="AN22" s="45"/>
      <c r="AO22" s="45"/>
      <c r="AP22" s="45"/>
      <c r="AQ22" s="45"/>
    </row>
    <row r="23" spans="2:43">
      <c r="B23" s="44" t="s">
        <v>113</v>
      </c>
      <c r="C23" s="66" t="s">
        <v>467</v>
      </c>
      <c r="D23" s="66" t="s">
        <v>472</v>
      </c>
      <c r="E23" s="66" t="s">
        <v>438</v>
      </c>
      <c r="F23" s="66" t="s">
        <v>349</v>
      </c>
      <c r="G23" s="44" t="s">
        <v>114</v>
      </c>
      <c r="H23" s="44" t="s">
        <v>98</v>
      </c>
      <c r="I23" s="44" t="s">
        <v>15</v>
      </c>
      <c r="J23" s="44" t="s">
        <v>470</v>
      </c>
      <c r="K23" s="66" t="s">
        <v>475</v>
      </c>
      <c r="L23" s="49" t="s">
        <v>462</v>
      </c>
      <c r="M23" s="108">
        <v>657</v>
      </c>
      <c r="N23" s="108">
        <v>328.5</v>
      </c>
      <c r="O23" s="91">
        <v>300</v>
      </c>
      <c r="P23" s="44" t="s">
        <v>458</v>
      </c>
      <c r="Q23" s="44"/>
      <c r="R23" s="44" t="s">
        <v>430</v>
      </c>
      <c r="S23" s="44" t="s">
        <v>13</v>
      </c>
      <c r="T2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3" s="92">
        <v>2007</v>
      </c>
      <c r="V23" s="91">
        <v>2</v>
      </c>
      <c r="W23" s="91">
        <v>1</v>
      </c>
      <c r="X23" s="92">
        <v>2007</v>
      </c>
      <c r="Y23" s="108">
        <v>9736.7999999999993</v>
      </c>
      <c r="Z23" s="108">
        <v>9736.7999999999993</v>
      </c>
      <c r="AA23" s="214">
        <v>2007</v>
      </c>
      <c r="AB23" s="44">
        <v>1</v>
      </c>
      <c r="AC23" s="115" t="s">
        <v>96</v>
      </c>
      <c r="AD23" s="115">
        <v>15</v>
      </c>
      <c r="AE23" s="109">
        <f>IFERROR(Table1[[#This Row],[ExpenditureDetails5]]*HLOOKUP([AssumedValue2],'Curr conv'!$B$17:$BF$56,16,FALSE), "No data")</f>
        <v>15885.180402477052</v>
      </c>
      <c r="AF23" s="108">
        <f>IFERROR([AssumedValue1]*HLOOKUP([AssumedValue2],'Curr conv'!$B$17:$BF$56,16,FALSE), "No data")</f>
        <v>15885.180402477052</v>
      </c>
      <c r="AG23" s="110">
        <f>IFERROR(Table1[[#This Row],[Calculation2]]/Exchange,"No data")</f>
        <v>11100.561068099476</v>
      </c>
      <c r="AH23" s="113">
        <f>IFERROR([AssumedValue1]*HLOOKUP([AssumedValue2],'Curr conv'!$B$17:$BF$56,16,FALSE)/Table1[[#This Row],[ExpenditureDetails3]], "No data")</f>
        <v>15885.180402477052</v>
      </c>
      <c r="AI23" s="114">
        <f>IFERROR(Table1[[#This Row],[Calculation4]]/Exchange,"No data")</f>
        <v>11100.561068099476</v>
      </c>
      <c r="AJ2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1059.0120268318035</v>
      </c>
      <c r="AK23" s="110">
        <f>IFERROR(Table1[[#This Row],[Calculation6]]/Exchange,"No data")</f>
        <v>740.03740453996511</v>
      </c>
      <c r="AL23" s="49" t="s">
        <v>465</v>
      </c>
      <c r="AM23" s="45"/>
      <c r="AN23" s="45"/>
      <c r="AO23" s="45"/>
      <c r="AP23" s="45"/>
      <c r="AQ23" s="45"/>
    </row>
    <row r="24" spans="2:43">
      <c r="B24" s="44" t="s">
        <v>115</v>
      </c>
      <c r="C24" s="66" t="s">
        <v>467</v>
      </c>
      <c r="D24" s="66" t="s">
        <v>472</v>
      </c>
      <c r="E24" s="66" t="s">
        <v>438</v>
      </c>
      <c r="F24" s="66" t="s">
        <v>349</v>
      </c>
      <c r="G24" s="44" t="s">
        <v>114</v>
      </c>
      <c r="H24" s="44" t="s">
        <v>111</v>
      </c>
      <c r="I24" s="44" t="s">
        <v>15</v>
      </c>
      <c r="J24" s="44" t="s">
        <v>470</v>
      </c>
      <c r="K24" s="66" t="s">
        <v>475</v>
      </c>
      <c r="L24" s="49" t="s">
        <v>462</v>
      </c>
      <c r="M24" s="108">
        <v>657</v>
      </c>
      <c r="N24" s="108">
        <v>328.5</v>
      </c>
      <c r="O24" s="91">
        <v>300</v>
      </c>
      <c r="P24" s="44" t="s">
        <v>458</v>
      </c>
      <c r="Q24" s="44"/>
      <c r="R24" s="44" t="s">
        <v>430</v>
      </c>
      <c r="S24" s="44" t="s">
        <v>13</v>
      </c>
      <c r="T2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4" s="92">
        <v>2007</v>
      </c>
      <c r="V24" s="91">
        <v>2</v>
      </c>
      <c r="W24" s="91">
        <v>1</v>
      </c>
      <c r="X24" s="92">
        <v>2007</v>
      </c>
      <c r="Y24" s="108">
        <v>9736.7999999999993</v>
      </c>
      <c r="Z24" s="108">
        <v>9736.7999999999993</v>
      </c>
      <c r="AA24" s="214">
        <v>2007</v>
      </c>
      <c r="AB24" s="44">
        <v>1</v>
      </c>
      <c r="AC24" s="115" t="s">
        <v>96</v>
      </c>
      <c r="AD24" s="115">
        <v>15</v>
      </c>
      <c r="AE24" s="109">
        <f>IFERROR(Table1[[#This Row],[ExpenditureDetails5]]*HLOOKUP([AssumedValue2],'Curr conv'!$B$17:$BF$56,16,FALSE), "No data")</f>
        <v>15885.180402477052</v>
      </c>
      <c r="AF24" s="108">
        <f>IFERROR([AssumedValue1]*HLOOKUP([AssumedValue2],'Curr conv'!$B$17:$BF$56,16,FALSE), "No data")</f>
        <v>15885.180402477052</v>
      </c>
      <c r="AG24" s="110">
        <f>IFERROR(Table1[[#This Row],[Calculation2]]/Exchange,"No data")</f>
        <v>11100.561068099476</v>
      </c>
      <c r="AH24" s="113">
        <f>IFERROR([AssumedValue1]*HLOOKUP([AssumedValue2],'Curr conv'!$B$17:$BF$56,16,FALSE)/Table1[[#This Row],[ExpenditureDetails3]], "No data")</f>
        <v>15885.180402477052</v>
      </c>
      <c r="AI24" s="114">
        <f>IFERROR(Table1[[#This Row],[Calculation4]]/Exchange,"No data")</f>
        <v>11100.561068099476</v>
      </c>
      <c r="AJ2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1059.0120268318035</v>
      </c>
      <c r="AK24" s="110">
        <f>IFERROR(Table1[[#This Row],[Calculation6]]/Exchange,"No data")</f>
        <v>740.03740453996511</v>
      </c>
      <c r="AL24" s="49" t="s">
        <v>465</v>
      </c>
      <c r="AM24" s="45"/>
      <c r="AN24" s="45"/>
      <c r="AO24" s="45"/>
      <c r="AP24" s="45"/>
      <c r="AQ24" s="45"/>
    </row>
    <row r="25" spans="2:43">
      <c r="B25" s="44" t="s">
        <v>116</v>
      </c>
      <c r="C25" s="66" t="s">
        <v>467</v>
      </c>
      <c r="D25" s="66" t="s">
        <v>472</v>
      </c>
      <c r="E25" s="66" t="s">
        <v>438</v>
      </c>
      <c r="F25" s="66" t="s">
        <v>356</v>
      </c>
      <c r="G25" s="44" t="s">
        <v>117</v>
      </c>
      <c r="H25" s="44" t="s">
        <v>98</v>
      </c>
      <c r="I25" s="44" t="s">
        <v>15</v>
      </c>
      <c r="J25" s="44" t="s">
        <v>470</v>
      </c>
      <c r="K25" s="66" t="s">
        <v>475</v>
      </c>
      <c r="L25" s="49" t="s">
        <v>462</v>
      </c>
      <c r="M25" s="108">
        <v>360</v>
      </c>
      <c r="N25" s="108">
        <v>360</v>
      </c>
      <c r="O25" s="91">
        <v>300</v>
      </c>
      <c r="P25" s="44" t="s">
        <v>458</v>
      </c>
      <c r="Q25" s="44"/>
      <c r="R25" s="44" t="s">
        <v>430</v>
      </c>
      <c r="S25" s="44" t="s">
        <v>13</v>
      </c>
      <c r="T2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5" s="92">
        <v>2005</v>
      </c>
      <c r="V25" s="91">
        <v>5</v>
      </c>
      <c r="W25" s="91">
        <v>1</v>
      </c>
      <c r="X25" s="92">
        <v>2005</v>
      </c>
      <c r="Y25" s="108">
        <v>9468.31</v>
      </c>
      <c r="Z25" s="108">
        <v>9468.31</v>
      </c>
      <c r="AA25" s="214">
        <v>2005</v>
      </c>
      <c r="AB25" s="44">
        <v>1</v>
      </c>
      <c r="AC25" s="115" t="s">
        <v>96</v>
      </c>
      <c r="AD25" s="115">
        <v>15</v>
      </c>
      <c r="AE25" s="109">
        <f>IFERROR(Table1[[#This Row],[ExpenditureDetails5]]*HLOOKUP([AssumedValue2],'Curr conv'!$B$17:$BF$56,16,FALSE), "No data")</f>
        <v>32098.7270564432</v>
      </c>
      <c r="AF25" s="108">
        <f>IFERROR([AssumedValue1]*HLOOKUP([AssumedValue2],'Curr conv'!$B$17:$BF$56,16,FALSE), "No data")</f>
        <v>32098.7270564432</v>
      </c>
      <c r="AG25" s="110">
        <f>IFERROR(Table1[[#This Row],[Calculation2]]/Exchange,"No data")</f>
        <v>22430.584410784719</v>
      </c>
      <c r="AH25" s="113">
        <f>IFERROR([AssumedValue1]*HLOOKUP([AssumedValue2],'Curr conv'!$B$17:$BF$56,16,FALSE)/Table1[[#This Row],[ExpenditureDetails3]], "No data")</f>
        <v>32098.7270564432</v>
      </c>
      <c r="AI25" s="114">
        <f>IFERROR(Table1[[#This Row],[Calculation4]]/Exchange,"No data")</f>
        <v>22430.584410784719</v>
      </c>
      <c r="AJ2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2139.9151370962131</v>
      </c>
      <c r="AK25" s="110">
        <f>IFERROR(Table1[[#This Row],[Calculation6]]/Exchange,"No data")</f>
        <v>1495.3722940523144</v>
      </c>
      <c r="AL25" s="49" t="s">
        <v>465</v>
      </c>
      <c r="AM25" s="45"/>
      <c r="AN25" s="45"/>
      <c r="AO25" s="45"/>
      <c r="AP25" s="45"/>
      <c r="AQ25" s="45"/>
    </row>
    <row r="26" spans="2:43">
      <c r="B26" s="44" t="s">
        <v>118</v>
      </c>
      <c r="C26" s="66" t="s">
        <v>467</v>
      </c>
      <c r="D26" s="66" t="s">
        <v>472</v>
      </c>
      <c r="E26" s="66" t="s">
        <v>438</v>
      </c>
      <c r="F26" s="66" t="s">
        <v>353</v>
      </c>
      <c r="G26" s="44" t="s">
        <v>119</v>
      </c>
      <c r="H26" s="44" t="s">
        <v>98</v>
      </c>
      <c r="I26" s="44" t="s">
        <v>15</v>
      </c>
      <c r="J26" s="44" t="s">
        <v>470</v>
      </c>
      <c r="K26" s="66" t="s">
        <v>475</v>
      </c>
      <c r="L26" s="49" t="s">
        <v>462</v>
      </c>
      <c r="M26" s="108">
        <v>25</v>
      </c>
      <c r="N26" s="108">
        <v>25</v>
      </c>
      <c r="O26" s="91">
        <v>300</v>
      </c>
      <c r="P26" s="44" t="s">
        <v>458</v>
      </c>
      <c r="Q26" s="44"/>
      <c r="R26" s="44" t="s">
        <v>430</v>
      </c>
      <c r="S26" s="44" t="s">
        <v>13</v>
      </c>
      <c r="T2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6" s="92">
        <v>2003</v>
      </c>
      <c r="V26" s="91">
        <v>7</v>
      </c>
      <c r="W26" s="91">
        <v>1</v>
      </c>
      <c r="X26" s="92">
        <v>2003</v>
      </c>
      <c r="Y26" s="108">
        <v>9468.31</v>
      </c>
      <c r="Z26" s="108">
        <v>9468.31</v>
      </c>
      <c r="AA26" s="214">
        <v>2003</v>
      </c>
      <c r="AB26" s="44">
        <v>1</v>
      </c>
      <c r="AC26" s="115" t="s">
        <v>96</v>
      </c>
      <c r="AD26" s="115">
        <v>15</v>
      </c>
      <c r="AE26" s="109">
        <f>IFERROR(Table1[[#This Row],[ExpenditureDetails5]]*HLOOKUP([AssumedValue2],'Curr conv'!$B$17:$BF$56,16,FALSE), "No data")</f>
        <v>47240.879228106402</v>
      </c>
      <c r="AF26" s="108">
        <f>IFERROR([AssumedValue1]*HLOOKUP([AssumedValue2],'Curr conv'!$B$17:$BF$56,16,FALSE), "No data")</f>
        <v>47240.879228106402</v>
      </c>
      <c r="AG26" s="110">
        <f>IFERROR(Table1[[#This Row],[Calculation2]]/Exchange,"No data")</f>
        <v>33011.917491383028</v>
      </c>
      <c r="AH26" s="113">
        <f>IFERROR([AssumedValue1]*HLOOKUP([AssumedValue2],'Curr conv'!$B$17:$BF$56,16,FALSE)/Table1[[#This Row],[ExpenditureDetails3]], "No data")</f>
        <v>47240.879228106402</v>
      </c>
      <c r="AI26" s="114">
        <f>IFERROR(Table1[[#This Row],[Calculation4]]/Exchange,"No data")</f>
        <v>33011.917491383028</v>
      </c>
      <c r="AJ2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3149.3919485404267</v>
      </c>
      <c r="AK26" s="110">
        <f>IFERROR(Table1[[#This Row],[Calculation6]]/Exchange,"No data")</f>
        <v>2200.7944994255354</v>
      </c>
      <c r="AL26" s="49" t="s">
        <v>465</v>
      </c>
      <c r="AM26" s="45"/>
      <c r="AN26" s="45"/>
      <c r="AO26" s="45"/>
      <c r="AP26" s="45"/>
      <c r="AQ26" s="45"/>
    </row>
    <row r="27" spans="2:43">
      <c r="B27" s="44" t="s">
        <v>120</v>
      </c>
      <c r="C27" s="66" t="s">
        <v>467</v>
      </c>
      <c r="D27" s="66" t="s">
        <v>472</v>
      </c>
      <c r="E27" s="66" t="s">
        <v>438</v>
      </c>
      <c r="F27" s="66" t="s">
        <v>352</v>
      </c>
      <c r="G27" s="44" t="s">
        <v>121</v>
      </c>
      <c r="H27" s="44" t="s">
        <v>98</v>
      </c>
      <c r="I27" s="44" t="s">
        <v>15</v>
      </c>
      <c r="J27" s="44" t="s">
        <v>470</v>
      </c>
      <c r="K27" s="66" t="s">
        <v>475</v>
      </c>
      <c r="L27" s="49" t="s">
        <v>462</v>
      </c>
      <c r="M27" s="108">
        <v>338</v>
      </c>
      <c r="N27" s="108">
        <v>338</v>
      </c>
      <c r="O27" s="91">
        <v>300</v>
      </c>
      <c r="P27" s="44" t="s">
        <v>458</v>
      </c>
      <c r="Q27" s="44"/>
      <c r="R27" s="44" t="s">
        <v>430</v>
      </c>
      <c r="S27" s="44" t="s">
        <v>13</v>
      </c>
      <c r="T2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7" s="92">
        <v>2004</v>
      </c>
      <c r="V27" s="91">
        <v>6</v>
      </c>
      <c r="W27" s="91">
        <v>1</v>
      </c>
      <c r="X27" s="92">
        <v>2004</v>
      </c>
      <c r="Y27" s="108">
        <v>11421.49</v>
      </c>
      <c r="Z27" s="108">
        <v>11421.49</v>
      </c>
      <c r="AA27" s="214">
        <v>2004</v>
      </c>
      <c r="AB27" s="44">
        <v>1</v>
      </c>
      <c r="AC27" s="115" t="s">
        <v>96</v>
      </c>
      <c r="AD27" s="115">
        <v>15</v>
      </c>
      <c r="AE27" s="109">
        <f>IFERROR(Table1[[#This Row],[ExpenditureDetails5]]*HLOOKUP([AssumedValue2],'Curr conv'!$B$17:$BF$56,16,FALSE), "No data")</f>
        <v>44276.659533363738</v>
      </c>
      <c r="AF27" s="108">
        <f>IFERROR([AssumedValue1]*HLOOKUP([AssumedValue2],'Curr conv'!$B$17:$BF$56,16,FALSE), "No data")</f>
        <v>44276.659533363738</v>
      </c>
      <c r="AG27" s="110">
        <f>IFERROR(Table1[[#This Row],[Calculation2]]/Exchange,"No data")</f>
        <v>30940.52132797382</v>
      </c>
      <c r="AH27" s="113">
        <f>IFERROR([AssumedValue1]*HLOOKUP([AssumedValue2],'Curr conv'!$B$17:$BF$56,16,FALSE)/Table1[[#This Row],[ExpenditureDetails3]], "No data")</f>
        <v>44276.659533363738</v>
      </c>
      <c r="AI27" s="114">
        <f>IFERROR(Table1[[#This Row],[Calculation4]]/Exchange,"No data")</f>
        <v>30940.52132797382</v>
      </c>
      <c r="AJ2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2951.7773022242491</v>
      </c>
      <c r="AK27" s="110">
        <f>IFERROR(Table1[[#This Row],[Calculation6]]/Exchange,"No data")</f>
        <v>2062.7014218649215</v>
      </c>
      <c r="AL27" s="49" t="s">
        <v>465</v>
      </c>
      <c r="AM27" s="45"/>
      <c r="AN27" s="45"/>
      <c r="AO27" s="45"/>
      <c r="AP27" s="45"/>
      <c r="AQ27" s="45"/>
    </row>
    <row r="28" spans="2:43">
      <c r="B28" s="44" t="s">
        <v>122</v>
      </c>
      <c r="C28" s="66" t="s">
        <v>467</v>
      </c>
      <c r="D28" s="66" t="s">
        <v>472</v>
      </c>
      <c r="E28" s="66" t="s">
        <v>438</v>
      </c>
      <c r="F28" s="66" t="s">
        <v>351</v>
      </c>
      <c r="G28" s="44" t="s">
        <v>123</v>
      </c>
      <c r="H28" s="44" t="s">
        <v>98</v>
      </c>
      <c r="I28" s="44" t="s">
        <v>15</v>
      </c>
      <c r="J28" s="44" t="s">
        <v>470</v>
      </c>
      <c r="K28" s="66" t="s">
        <v>475</v>
      </c>
      <c r="L28" s="49" t="s">
        <v>462</v>
      </c>
      <c r="M28" s="108">
        <v>2184</v>
      </c>
      <c r="N28" s="108">
        <v>436.8</v>
      </c>
      <c r="O28" s="91">
        <v>300</v>
      </c>
      <c r="P28" s="44" t="s">
        <v>458</v>
      </c>
      <c r="Q28" s="44"/>
      <c r="R28" s="44" t="s">
        <v>430</v>
      </c>
      <c r="S28" s="44" t="s">
        <v>13</v>
      </c>
      <c r="T2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8" s="92">
        <v>2005</v>
      </c>
      <c r="V28" s="91">
        <v>4</v>
      </c>
      <c r="W28" s="91">
        <v>1</v>
      </c>
      <c r="X28" s="92">
        <v>2005</v>
      </c>
      <c r="Y28" s="108">
        <v>9736.7999999999993</v>
      </c>
      <c r="Z28" s="108">
        <v>9736.7999999999993</v>
      </c>
      <c r="AA28" s="214">
        <v>2005</v>
      </c>
      <c r="AB28" s="44">
        <v>1</v>
      </c>
      <c r="AC28" s="115" t="s">
        <v>96</v>
      </c>
      <c r="AD28" s="115">
        <v>15</v>
      </c>
      <c r="AE28" s="109">
        <f>IFERROR(Table1[[#This Row],[ExpenditureDetails5]]*HLOOKUP([AssumedValue2],'Curr conv'!$B$17:$BF$56,16,FALSE), "No data")</f>
        <v>33008.940941221415</v>
      </c>
      <c r="AF28" s="108">
        <f>IFERROR([AssumedValue1]*HLOOKUP([AssumedValue2],'Curr conv'!$B$17:$BF$56,16,FALSE), "No data")</f>
        <v>33008.940941221415</v>
      </c>
      <c r="AG28" s="110">
        <f>IFERROR(Table1[[#This Row],[Calculation2]]/Exchange,"No data")</f>
        <v>23066.641701732267</v>
      </c>
      <c r="AH28" s="113">
        <f>IFERROR([AssumedValue1]*HLOOKUP([AssumedValue2],'Curr conv'!$B$17:$BF$56,16,FALSE)/Table1[[#This Row],[ExpenditureDetails3]], "No data")</f>
        <v>33008.940941221415</v>
      </c>
      <c r="AI28" s="114">
        <f>IFERROR(Table1[[#This Row],[Calculation4]]/Exchange,"No data")</f>
        <v>23066.641701732267</v>
      </c>
      <c r="AJ2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2200.5960627480945</v>
      </c>
      <c r="AK28" s="110">
        <f>IFERROR(Table1[[#This Row],[Calculation6]]/Exchange,"No data")</f>
        <v>1537.7761134488178</v>
      </c>
      <c r="AL28" s="49" t="s">
        <v>465</v>
      </c>
      <c r="AM28" s="45"/>
      <c r="AN28" s="45"/>
      <c r="AO28" s="45"/>
      <c r="AP28" s="45"/>
      <c r="AQ28" s="45"/>
    </row>
    <row r="29" spans="2:43">
      <c r="B29" s="44" t="s">
        <v>124</v>
      </c>
      <c r="C29" s="66" t="s">
        <v>467</v>
      </c>
      <c r="D29" s="66" t="s">
        <v>472</v>
      </c>
      <c r="E29" s="66" t="s">
        <v>438</v>
      </c>
      <c r="F29" s="66" t="s">
        <v>351</v>
      </c>
      <c r="G29" s="44" t="s">
        <v>123</v>
      </c>
      <c r="H29" s="44" t="s">
        <v>111</v>
      </c>
      <c r="I29" s="44" t="s">
        <v>15</v>
      </c>
      <c r="J29" s="44" t="s">
        <v>470</v>
      </c>
      <c r="K29" s="66" t="s">
        <v>475</v>
      </c>
      <c r="L29" s="49" t="s">
        <v>462</v>
      </c>
      <c r="M29" s="108">
        <v>2184</v>
      </c>
      <c r="N29" s="108">
        <v>436.8</v>
      </c>
      <c r="O29" s="91">
        <v>300</v>
      </c>
      <c r="P29" s="44" t="s">
        <v>458</v>
      </c>
      <c r="Q29" s="44" t="s">
        <v>424</v>
      </c>
      <c r="R29" s="44" t="s">
        <v>430</v>
      </c>
      <c r="S29" s="44" t="s">
        <v>13</v>
      </c>
      <c r="T2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9" s="92">
        <v>2005</v>
      </c>
      <c r="V29" s="91">
        <v>5</v>
      </c>
      <c r="W29" s="91">
        <v>1</v>
      </c>
      <c r="X29" s="92">
        <v>2005</v>
      </c>
      <c r="Y29" s="108" t="s">
        <v>96</v>
      </c>
      <c r="Z29" s="217">
        <v>8455.2649581034129</v>
      </c>
      <c r="AA29" s="219">
        <v>2009</v>
      </c>
      <c r="AB29" s="44">
        <v>1</v>
      </c>
      <c r="AC29" s="115" t="s">
        <v>96</v>
      </c>
      <c r="AD29" s="115">
        <v>30</v>
      </c>
      <c r="AE29" s="109" t="str">
        <f>IFERROR(Table1[[#This Row],[ExpenditureDetails5]]*HLOOKUP([AssumedValue2],'Curr conv'!$B$17:$BF$56,16,FALSE), "No data")</f>
        <v>No data</v>
      </c>
      <c r="AF29" s="108">
        <f>IFERROR([AssumedValue1]*HLOOKUP([AssumedValue2],'Curr conv'!$B$17:$BF$56,16,FALSE), "No data")</f>
        <v>9869.5771897051654</v>
      </c>
      <c r="AG29" s="110">
        <f>IFERROR(Table1[[#This Row],[Calculation2]]/Exchange,"No data")</f>
        <v>6896.8586780141268</v>
      </c>
      <c r="AH29" s="113">
        <f>IFERROR([AssumedValue1]*HLOOKUP([AssumedValue2],'Curr conv'!$B$17:$BF$56,16,FALSE)/Table1[[#This Row],[ExpenditureDetails3]], "No data")</f>
        <v>9869.5771897051654</v>
      </c>
      <c r="AI29" s="114">
        <f>IFERROR(Table1[[#This Row],[Calculation4]]/Exchange,"No data")</f>
        <v>6896.8586780141268</v>
      </c>
      <c r="AJ2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29" s="110">
        <f>IFERROR(Table1[[#This Row],[Calculation6]]/Exchange,"No data")</f>
        <v>229.89528926713754</v>
      </c>
      <c r="AL29" s="49" t="s">
        <v>465</v>
      </c>
      <c r="AM29" s="45"/>
      <c r="AN29" s="45"/>
      <c r="AO29" s="45"/>
      <c r="AP29" s="45"/>
      <c r="AQ29" s="45"/>
    </row>
    <row r="30" spans="2:43">
      <c r="B30" s="44" t="s">
        <v>124</v>
      </c>
      <c r="C30" s="66" t="s">
        <v>467</v>
      </c>
      <c r="D30" s="66" t="s">
        <v>472</v>
      </c>
      <c r="E30" s="66" t="s">
        <v>438</v>
      </c>
      <c r="F30" s="66" t="s">
        <v>351</v>
      </c>
      <c r="G30" s="44" t="s">
        <v>123</v>
      </c>
      <c r="H30" s="44" t="s">
        <v>111</v>
      </c>
      <c r="I30" s="44" t="s">
        <v>15</v>
      </c>
      <c r="J30" s="44" t="s">
        <v>470</v>
      </c>
      <c r="K30" s="66" t="s">
        <v>475</v>
      </c>
      <c r="L30" s="49" t="s">
        <v>462</v>
      </c>
      <c r="M30" s="108">
        <v>2184</v>
      </c>
      <c r="N30" s="108">
        <v>436.8</v>
      </c>
      <c r="O30" s="91">
        <v>300</v>
      </c>
      <c r="P30" s="44" t="s">
        <v>458</v>
      </c>
      <c r="Q30" s="44" t="s">
        <v>425</v>
      </c>
      <c r="R30" s="44" t="s">
        <v>430</v>
      </c>
      <c r="S30" s="44" t="s">
        <v>13</v>
      </c>
      <c r="T3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30" s="92">
        <v>2005</v>
      </c>
      <c r="V30" s="91">
        <v>5</v>
      </c>
      <c r="W30" s="91">
        <v>1</v>
      </c>
      <c r="X30" s="92">
        <v>2005</v>
      </c>
      <c r="Y30" s="108" t="s">
        <v>96</v>
      </c>
      <c r="Z30" s="217">
        <v>942.34344235584035</v>
      </c>
      <c r="AA30" s="219">
        <v>2009</v>
      </c>
      <c r="AB30" s="44">
        <v>1</v>
      </c>
      <c r="AC30" s="115" t="s">
        <v>96</v>
      </c>
      <c r="AD30" s="115">
        <v>30</v>
      </c>
      <c r="AE30" s="109" t="str">
        <f>IFERROR(Table1[[#This Row],[ExpenditureDetails5]]*HLOOKUP([AssumedValue2],'Curr conv'!$B$17:$BF$56,16,FALSE), "No data")</f>
        <v>No data</v>
      </c>
      <c r="AF30" s="108">
        <f>IFERROR([AssumedValue1]*HLOOKUP([AssumedValue2],'Curr conv'!$B$17:$BF$56,16,FALSE), "No data")</f>
        <v>1099.9692368752965</v>
      </c>
      <c r="AG30" s="110">
        <f>IFERROR(Table1[[#This Row],[Calculation2]]/Exchange,"No data")</f>
        <v>768.65829519071747</v>
      </c>
      <c r="AH30" s="113">
        <f>IFERROR([AssumedValue1]*HLOOKUP([AssumedValue2],'Curr conv'!$B$17:$BF$56,16,FALSE)/Table1[[#This Row],[ExpenditureDetails3]], "No data")</f>
        <v>1099.9692368752965</v>
      </c>
      <c r="AI30" s="114">
        <f>IFERROR(Table1[[#This Row],[Calculation4]]/Exchange,"No data")</f>
        <v>768.65829519071747</v>
      </c>
      <c r="AJ3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30" s="110">
        <f>IFERROR(Table1[[#This Row],[Calculation6]]/Exchange,"No data")</f>
        <v>25.621943173023919</v>
      </c>
      <c r="AL30" s="49" t="s">
        <v>465</v>
      </c>
      <c r="AM30" s="45"/>
      <c r="AN30" s="45"/>
      <c r="AO30" s="45"/>
      <c r="AP30" s="45"/>
      <c r="AQ30" s="45"/>
    </row>
    <row r="31" spans="2:43">
      <c r="B31" s="44" t="s">
        <v>124</v>
      </c>
      <c r="C31" s="66" t="s">
        <v>467</v>
      </c>
      <c r="D31" s="66" t="s">
        <v>472</v>
      </c>
      <c r="E31" s="66" t="s">
        <v>438</v>
      </c>
      <c r="F31" s="66" t="s">
        <v>351</v>
      </c>
      <c r="G31" s="44" t="s">
        <v>123</v>
      </c>
      <c r="H31" s="44" t="s">
        <v>111</v>
      </c>
      <c r="I31" s="44" t="s">
        <v>15</v>
      </c>
      <c r="J31" s="44" t="s">
        <v>470</v>
      </c>
      <c r="K31" s="66" t="s">
        <v>475</v>
      </c>
      <c r="L31" s="49" t="s">
        <v>462</v>
      </c>
      <c r="M31" s="108">
        <v>2184</v>
      </c>
      <c r="N31" s="108">
        <v>436.8</v>
      </c>
      <c r="O31" s="91">
        <v>300</v>
      </c>
      <c r="P31" s="44" t="s">
        <v>458</v>
      </c>
      <c r="Q31" s="44" t="s">
        <v>426</v>
      </c>
      <c r="R31" s="44" t="s">
        <v>430</v>
      </c>
      <c r="S31" s="44" t="s">
        <v>13</v>
      </c>
      <c r="T3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31" s="92">
        <v>2005</v>
      </c>
      <c r="V31" s="91">
        <v>5</v>
      </c>
      <c r="W31" s="91">
        <v>1</v>
      </c>
      <c r="X31" s="92">
        <v>2005</v>
      </c>
      <c r="Y31" s="108" t="s">
        <v>96</v>
      </c>
      <c r="Z31" s="217">
        <v>1200</v>
      </c>
      <c r="AA31" s="219">
        <v>2009</v>
      </c>
      <c r="AB31" s="44">
        <v>1</v>
      </c>
      <c r="AC31" s="115" t="s">
        <v>96</v>
      </c>
      <c r="AD31" s="115">
        <v>10</v>
      </c>
      <c r="AE31" s="109" t="str">
        <f>IFERROR(Table1[[#This Row],[ExpenditureDetails5]]*HLOOKUP([AssumedValue2],'Curr conv'!$B$17:$BF$56,16,FALSE), "No data")</f>
        <v>No data</v>
      </c>
      <c r="AF31" s="108">
        <f>IFERROR([AssumedValue1]*HLOOKUP([AssumedValue2],'Curr conv'!$B$17:$BF$56,16,FALSE), "No data")</f>
        <v>1400.7240088077376</v>
      </c>
      <c r="AG31" s="110">
        <f>IFERROR(Table1[[#This Row],[Calculation2]]/Exchange,"No data")</f>
        <v>978.82567307191528</v>
      </c>
      <c r="AH31" s="113">
        <f>IFERROR([AssumedValue1]*HLOOKUP([AssumedValue2],'Curr conv'!$B$17:$BF$56,16,FALSE)/Table1[[#This Row],[ExpenditureDetails3]], "No data")</f>
        <v>1400.7240088077376</v>
      </c>
      <c r="AI31" s="114">
        <f>IFERROR(Table1[[#This Row],[Calculation4]]/Exchange,"No data")</f>
        <v>978.82567307191528</v>
      </c>
      <c r="AJ3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140.07240088077376</v>
      </c>
      <c r="AK31" s="110">
        <f>IFERROR(Table1[[#This Row],[Calculation6]]/Exchange,"No data")</f>
        <v>97.882567307191522</v>
      </c>
      <c r="AL31" s="49" t="s">
        <v>465</v>
      </c>
      <c r="AM31" s="45"/>
      <c r="AN31" s="45"/>
      <c r="AO31" s="45"/>
      <c r="AP31" s="45"/>
      <c r="AQ31" s="45"/>
    </row>
    <row r="32" spans="2:43">
      <c r="B32" s="44" t="s">
        <v>124</v>
      </c>
      <c r="C32" s="66" t="s">
        <v>467</v>
      </c>
      <c r="D32" s="66" t="s">
        <v>472</v>
      </c>
      <c r="E32" s="66" t="s">
        <v>438</v>
      </c>
      <c r="F32" s="66" t="s">
        <v>351</v>
      </c>
      <c r="G32" s="44" t="s">
        <v>123</v>
      </c>
      <c r="H32" s="44" t="s">
        <v>111</v>
      </c>
      <c r="I32" s="44" t="s">
        <v>15</v>
      </c>
      <c r="J32" s="44" t="s">
        <v>470</v>
      </c>
      <c r="K32" s="66" t="s">
        <v>475</v>
      </c>
      <c r="L32" s="49" t="s">
        <v>462</v>
      </c>
      <c r="M32" s="108">
        <v>2184</v>
      </c>
      <c r="N32" s="108">
        <v>436.8</v>
      </c>
      <c r="O32" s="91">
        <v>300</v>
      </c>
      <c r="P32" s="44" t="s">
        <v>458</v>
      </c>
      <c r="Q32" s="44" t="s">
        <v>427</v>
      </c>
      <c r="R32" s="44" t="s">
        <v>430</v>
      </c>
      <c r="S32" s="44" t="s">
        <v>13</v>
      </c>
      <c r="T3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32" s="92">
        <v>2005</v>
      </c>
      <c r="V32" s="91">
        <v>5</v>
      </c>
      <c r="W32" s="91">
        <v>1</v>
      </c>
      <c r="X32" s="92">
        <v>2005</v>
      </c>
      <c r="Y32" s="108" t="s">
        <v>96</v>
      </c>
      <c r="Z32" s="217">
        <v>360.99095200577432</v>
      </c>
      <c r="AA32" s="219">
        <v>2009</v>
      </c>
      <c r="AB32" s="44">
        <v>1</v>
      </c>
      <c r="AC32" s="115" t="s">
        <v>96</v>
      </c>
      <c r="AD32" s="115">
        <v>10</v>
      </c>
      <c r="AE32" s="109" t="str">
        <f>IFERROR(Table1[[#This Row],[ExpenditureDetails5]]*HLOOKUP([AssumedValue2],'Curr conv'!$B$17:$BF$56,16,FALSE), "No data")</f>
        <v>No data</v>
      </c>
      <c r="AF32" s="108">
        <f>IFERROR([AssumedValue1]*HLOOKUP([AssumedValue2],'Curr conv'!$B$17:$BF$56,16,FALSE), "No data")</f>
        <v>421.37391119737481</v>
      </c>
      <c r="AG32" s="110">
        <f>IFERROR(Table1[[#This Row],[Calculation2]]/Exchange,"No data")</f>
        <v>294.45600964160292</v>
      </c>
      <c r="AH32" s="113">
        <f>IFERROR([AssumedValue1]*HLOOKUP([AssumedValue2],'Curr conv'!$B$17:$BF$56,16,FALSE)/Table1[[#This Row],[ExpenditureDetails3]], "No data")</f>
        <v>421.37391119737481</v>
      </c>
      <c r="AI32" s="114">
        <f>IFERROR(Table1[[#This Row],[Calculation4]]/Exchange,"No data")</f>
        <v>294.45600964160292</v>
      </c>
      <c r="AJ3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32" s="110">
        <f>IFERROR(Table1[[#This Row],[Calculation6]]/Exchange,"No data")</f>
        <v>29.445600964160292</v>
      </c>
      <c r="AL32" s="49" t="s">
        <v>465</v>
      </c>
      <c r="AM32" s="45"/>
      <c r="AN32" s="45"/>
      <c r="AO32" s="45"/>
      <c r="AP32" s="45"/>
      <c r="AQ32" s="45"/>
    </row>
    <row r="33" spans="2:43">
      <c r="B33" s="44" t="s">
        <v>125</v>
      </c>
      <c r="C33" s="66" t="s">
        <v>467</v>
      </c>
      <c r="D33" s="66" t="s">
        <v>472</v>
      </c>
      <c r="E33" s="66" t="s">
        <v>438</v>
      </c>
      <c r="F33" s="66" t="s">
        <v>351</v>
      </c>
      <c r="G33" s="44" t="s">
        <v>123</v>
      </c>
      <c r="H33" s="44" t="s">
        <v>101</v>
      </c>
      <c r="I33" s="44" t="s">
        <v>15</v>
      </c>
      <c r="J33" s="44" t="s">
        <v>470</v>
      </c>
      <c r="K33" s="66" t="s">
        <v>475</v>
      </c>
      <c r="L33" s="49" t="s">
        <v>462</v>
      </c>
      <c r="M33" s="108">
        <v>2184</v>
      </c>
      <c r="N33" s="108">
        <v>436.8</v>
      </c>
      <c r="O33" s="91">
        <v>300</v>
      </c>
      <c r="P33" s="44" t="s">
        <v>458</v>
      </c>
      <c r="Q33" s="44" t="s">
        <v>424</v>
      </c>
      <c r="R33" s="44" t="s">
        <v>428</v>
      </c>
      <c r="S33" s="44" t="s">
        <v>13</v>
      </c>
      <c r="T3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33" s="92">
        <v>1984</v>
      </c>
      <c r="V33" s="91">
        <v>26</v>
      </c>
      <c r="W33" s="91">
        <v>1</v>
      </c>
      <c r="X33" s="92">
        <v>1984</v>
      </c>
      <c r="Y33" s="108" t="s">
        <v>96</v>
      </c>
      <c r="Z33" s="217">
        <v>8455.2649581034129</v>
      </c>
      <c r="AA33" s="219">
        <v>2009</v>
      </c>
      <c r="AB33" s="44">
        <v>1</v>
      </c>
      <c r="AC33" s="115" t="s">
        <v>96</v>
      </c>
      <c r="AD33" s="115">
        <v>30</v>
      </c>
      <c r="AE33" s="109" t="str">
        <f>IFERROR(Table1[[#This Row],[ExpenditureDetails5]]*HLOOKUP([AssumedValue2],'Curr conv'!$B$17:$BF$56,16,FALSE), "No data")</f>
        <v>No data</v>
      </c>
      <c r="AF33" s="108">
        <f>IFERROR([AssumedValue1]*HLOOKUP([AssumedValue2],'Curr conv'!$B$17:$BF$56,16,FALSE), "No data")</f>
        <v>9869.5771897051654</v>
      </c>
      <c r="AG33" s="110">
        <f>IFERROR(Table1[[#This Row],[Calculation2]]/Exchange,"No data")</f>
        <v>6896.8586780141268</v>
      </c>
      <c r="AH33" s="113">
        <f>IFERROR([AssumedValue1]*HLOOKUP([AssumedValue2],'Curr conv'!$B$17:$BF$56,16,FALSE)/Table1[[#This Row],[ExpenditureDetails3]], "No data")</f>
        <v>9869.5771897051654</v>
      </c>
      <c r="AI33" s="114">
        <f>IFERROR(Table1[[#This Row],[Calculation4]]/Exchange,"No data")</f>
        <v>6896.8586780141268</v>
      </c>
      <c r="AJ3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33" s="110">
        <f>IFERROR(Table1[[#This Row],[Calculation6]]/Exchange,"No data")</f>
        <v>229.89528926713754</v>
      </c>
      <c r="AL33" s="49" t="s">
        <v>465</v>
      </c>
      <c r="AM33" s="45"/>
      <c r="AN33" s="45"/>
      <c r="AO33" s="45"/>
      <c r="AP33" s="45"/>
      <c r="AQ33" s="45"/>
    </row>
    <row r="34" spans="2:43">
      <c r="B34" s="44" t="s">
        <v>125</v>
      </c>
      <c r="C34" s="66" t="s">
        <v>467</v>
      </c>
      <c r="D34" s="66" t="s">
        <v>472</v>
      </c>
      <c r="E34" s="66" t="s">
        <v>438</v>
      </c>
      <c r="F34" s="66" t="s">
        <v>351</v>
      </c>
      <c r="G34" s="44" t="s">
        <v>123</v>
      </c>
      <c r="H34" s="44" t="s">
        <v>101</v>
      </c>
      <c r="I34" s="44" t="s">
        <v>15</v>
      </c>
      <c r="J34" s="44" t="s">
        <v>470</v>
      </c>
      <c r="K34" s="66" t="s">
        <v>475</v>
      </c>
      <c r="L34" s="49" t="s">
        <v>462</v>
      </c>
      <c r="M34" s="108">
        <v>2184</v>
      </c>
      <c r="N34" s="108">
        <v>436.8</v>
      </c>
      <c r="O34" s="91">
        <v>300</v>
      </c>
      <c r="P34" s="44" t="s">
        <v>458</v>
      </c>
      <c r="Q34" s="44" t="s">
        <v>425</v>
      </c>
      <c r="R34" s="44" t="s">
        <v>428</v>
      </c>
      <c r="S34" s="44" t="s">
        <v>13</v>
      </c>
      <c r="T3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34" s="92">
        <v>1984</v>
      </c>
      <c r="V34" s="91">
        <v>26</v>
      </c>
      <c r="W34" s="91">
        <v>1</v>
      </c>
      <c r="X34" s="92">
        <v>1984</v>
      </c>
      <c r="Y34" s="108" t="s">
        <v>96</v>
      </c>
      <c r="Z34" s="217">
        <v>942.34344235584035</v>
      </c>
      <c r="AA34" s="219">
        <v>2009</v>
      </c>
      <c r="AB34" s="44">
        <v>1</v>
      </c>
      <c r="AC34" s="115" t="s">
        <v>96</v>
      </c>
      <c r="AD34" s="115">
        <v>30</v>
      </c>
      <c r="AE34" s="109" t="str">
        <f>IFERROR(Table1[[#This Row],[ExpenditureDetails5]]*HLOOKUP([AssumedValue2],'Curr conv'!$B$17:$BF$56,16,FALSE), "No data")</f>
        <v>No data</v>
      </c>
      <c r="AF34" s="108">
        <f>IFERROR([AssumedValue1]*HLOOKUP([AssumedValue2],'Curr conv'!$B$17:$BF$56,16,FALSE), "No data")</f>
        <v>1099.9692368752965</v>
      </c>
      <c r="AG34" s="110">
        <f>IFERROR(Table1[[#This Row],[Calculation2]]/Exchange,"No data")</f>
        <v>768.65829519071747</v>
      </c>
      <c r="AH34" s="113">
        <f>IFERROR([AssumedValue1]*HLOOKUP([AssumedValue2],'Curr conv'!$B$17:$BF$56,16,FALSE)/Table1[[#This Row],[ExpenditureDetails3]], "No data")</f>
        <v>1099.9692368752965</v>
      </c>
      <c r="AI34" s="114">
        <f>IFERROR(Table1[[#This Row],[Calculation4]]/Exchange,"No data")</f>
        <v>768.65829519071747</v>
      </c>
      <c r="AJ3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34" s="110">
        <f>IFERROR(Table1[[#This Row],[Calculation6]]/Exchange,"No data")</f>
        <v>25.621943173023919</v>
      </c>
      <c r="AL34" s="49" t="s">
        <v>465</v>
      </c>
      <c r="AM34" s="45"/>
      <c r="AN34" s="45"/>
      <c r="AO34" s="45"/>
      <c r="AP34" s="45"/>
      <c r="AQ34" s="45"/>
    </row>
    <row r="35" spans="2:43">
      <c r="B35" s="44" t="s">
        <v>125</v>
      </c>
      <c r="C35" s="66" t="s">
        <v>467</v>
      </c>
      <c r="D35" s="66" t="s">
        <v>472</v>
      </c>
      <c r="E35" s="66" t="s">
        <v>438</v>
      </c>
      <c r="F35" s="66" t="s">
        <v>351</v>
      </c>
      <c r="G35" s="44" t="s">
        <v>123</v>
      </c>
      <c r="H35" s="44" t="s">
        <v>101</v>
      </c>
      <c r="I35" s="44" t="s">
        <v>15</v>
      </c>
      <c r="J35" s="44" t="s">
        <v>470</v>
      </c>
      <c r="K35" s="66" t="s">
        <v>475</v>
      </c>
      <c r="L35" s="49" t="s">
        <v>462</v>
      </c>
      <c r="M35" s="108">
        <v>2184</v>
      </c>
      <c r="N35" s="108">
        <v>436.8</v>
      </c>
      <c r="O35" s="91">
        <v>300</v>
      </c>
      <c r="P35" s="44" t="s">
        <v>458</v>
      </c>
      <c r="Q35" s="44" t="s">
        <v>426</v>
      </c>
      <c r="R35" s="44" t="s">
        <v>428</v>
      </c>
      <c r="S35" s="44" t="s">
        <v>13</v>
      </c>
      <c r="T3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35" s="92">
        <v>1984</v>
      </c>
      <c r="V35" s="91">
        <v>26</v>
      </c>
      <c r="W35" s="91">
        <v>1</v>
      </c>
      <c r="X35" s="92">
        <v>1984</v>
      </c>
      <c r="Y35" s="108" t="s">
        <v>96</v>
      </c>
      <c r="Z35" s="217">
        <v>1709</v>
      </c>
      <c r="AA35" s="219">
        <v>2009</v>
      </c>
      <c r="AB35" s="44">
        <v>1</v>
      </c>
      <c r="AC35" s="115" t="s">
        <v>96</v>
      </c>
      <c r="AD35" s="115">
        <v>10</v>
      </c>
      <c r="AE35" s="109" t="str">
        <f>IFERROR(Table1[[#This Row],[ExpenditureDetails5]]*HLOOKUP([AssumedValue2],'Curr conv'!$B$17:$BF$56,16,FALSE), "No data")</f>
        <v>No data</v>
      </c>
      <c r="AF35" s="108">
        <f>IFERROR([AssumedValue1]*HLOOKUP([AssumedValue2],'Curr conv'!$B$17:$BF$56,16,FALSE), "No data")</f>
        <v>1994.8644425436862</v>
      </c>
      <c r="AG35" s="110">
        <f>IFERROR(Table1[[#This Row],[Calculation2]]/Exchange,"No data")</f>
        <v>1394.0108960665859</v>
      </c>
      <c r="AH35" s="113">
        <f>IFERROR([AssumedValue1]*HLOOKUP([AssumedValue2],'Curr conv'!$B$17:$BF$56,16,FALSE)/Table1[[#This Row],[ExpenditureDetails3]], "No data")</f>
        <v>1994.8644425436862</v>
      </c>
      <c r="AI35" s="114">
        <f>IFERROR(Table1[[#This Row],[Calculation4]]/Exchange,"No data")</f>
        <v>1394.0108960665859</v>
      </c>
      <c r="AJ3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35" s="110">
        <f>IFERROR(Table1[[#This Row],[Calculation6]]/Exchange,"No data")</f>
        <v>139.40108960665859</v>
      </c>
      <c r="AL35" s="49" t="s">
        <v>465</v>
      </c>
      <c r="AM35" s="45"/>
      <c r="AN35" s="45"/>
      <c r="AO35" s="45"/>
      <c r="AP35" s="45"/>
      <c r="AQ35" s="45"/>
    </row>
    <row r="36" spans="2:43">
      <c r="B36" s="44" t="s">
        <v>125</v>
      </c>
      <c r="C36" s="66" t="s">
        <v>467</v>
      </c>
      <c r="D36" s="66" t="s">
        <v>472</v>
      </c>
      <c r="E36" s="66" t="s">
        <v>438</v>
      </c>
      <c r="F36" s="66" t="s">
        <v>351</v>
      </c>
      <c r="G36" s="44" t="s">
        <v>123</v>
      </c>
      <c r="H36" s="44" t="s">
        <v>101</v>
      </c>
      <c r="I36" s="44" t="s">
        <v>15</v>
      </c>
      <c r="J36" s="44" t="s">
        <v>470</v>
      </c>
      <c r="K36" s="66" t="s">
        <v>475</v>
      </c>
      <c r="L36" s="49" t="s">
        <v>462</v>
      </c>
      <c r="M36" s="108">
        <v>2184</v>
      </c>
      <c r="N36" s="108">
        <v>436.8</v>
      </c>
      <c r="O36" s="91">
        <v>300</v>
      </c>
      <c r="P36" s="44" t="s">
        <v>458</v>
      </c>
      <c r="Q36" s="44" t="s">
        <v>427</v>
      </c>
      <c r="R36" s="44" t="s">
        <v>428</v>
      </c>
      <c r="S36" s="44" t="s">
        <v>13</v>
      </c>
      <c r="T3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36" s="92">
        <v>1984</v>
      </c>
      <c r="V36" s="91">
        <v>26</v>
      </c>
      <c r="W36" s="91">
        <v>1</v>
      </c>
      <c r="X36" s="92">
        <v>1984</v>
      </c>
      <c r="Y36" s="108" t="s">
        <v>96</v>
      </c>
      <c r="Z36" s="217">
        <v>360.99095200577432</v>
      </c>
      <c r="AA36" s="219">
        <v>2009</v>
      </c>
      <c r="AB36" s="44">
        <v>1</v>
      </c>
      <c r="AC36" s="115" t="s">
        <v>96</v>
      </c>
      <c r="AD36" s="115">
        <v>10</v>
      </c>
      <c r="AE36" s="109" t="str">
        <f>IFERROR(Table1[[#This Row],[ExpenditureDetails5]]*HLOOKUP([AssumedValue2],'Curr conv'!$B$17:$BF$56,16,FALSE), "No data")</f>
        <v>No data</v>
      </c>
      <c r="AF36" s="108">
        <f>IFERROR([AssumedValue1]*HLOOKUP([AssumedValue2],'Curr conv'!$B$17:$BF$56,16,FALSE), "No data")</f>
        <v>421.37391119737481</v>
      </c>
      <c r="AG36" s="110">
        <f>IFERROR(Table1[[#This Row],[Calculation2]]/Exchange,"No data")</f>
        <v>294.45600964160292</v>
      </c>
      <c r="AH36" s="113">
        <f>IFERROR([AssumedValue1]*HLOOKUP([AssumedValue2],'Curr conv'!$B$17:$BF$56,16,FALSE)/Table1[[#This Row],[ExpenditureDetails3]], "No data")</f>
        <v>421.37391119737481</v>
      </c>
      <c r="AI36" s="114">
        <f>IFERROR(Table1[[#This Row],[Calculation4]]/Exchange,"No data")</f>
        <v>294.45600964160292</v>
      </c>
      <c r="AJ3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36" s="110">
        <f>IFERROR(Table1[[#This Row],[Calculation6]]/Exchange,"No data")</f>
        <v>29.445600964160292</v>
      </c>
      <c r="AL36" s="49" t="s">
        <v>465</v>
      </c>
      <c r="AM36" s="45"/>
      <c r="AN36" s="45"/>
      <c r="AO36" s="45"/>
      <c r="AP36" s="45"/>
      <c r="AQ36" s="45"/>
    </row>
    <row r="37" spans="2:43">
      <c r="B37" s="44" t="s">
        <v>126</v>
      </c>
      <c r="C37" s="66" t="s">
        <v>467</v>
      </c>
      <c r="D37" s="66" t="s">
        <v>472</v>
      </c>
      <c r="E37" s="66" t="s">
        <v>438</v>
      </c>
      <c r="F37" s="66" t="s">
        <v>351</v>
      </c>
      <c r="G37" s="44" t="s">
        <v>123</v>
      </c>
      <c r="H37" s="44" t="s">
        <v>103</v>
      </c>
      <c r="I37" s="44" t="s">
        <v>15</v>
      </c>
      <c r="J37" s="44" t="s">
        <v>470</v>
      </c>
      <c r="K37" s="66" t="s">
        <v>475</v>
      </c>
      <c r="L37" s="49" t="s">
        <v>462</v>
      </c>
      <c r="M37" s="108">
        <v>2184</v>
      </c>
      <c r="N37" s="108">
        <v>436.8</v>
      </c>
      <c r="O37" s="91">
        <v>300</v>
      </c>
      <c r="P37" s="44" t="s">
        <v>458</v>
      </c>
      <c r="Q37" s="44" t="s">
        <v>424</v>
      </c>
      <c r="R37" s="44" t="s">
        <v>428</v>
      </c>
      <c r="S37" s="44" t="s">
        <v>13</v>
      </c>
      <c r="T3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37" s="92">
        <v>1993</v>
      </c>
      <c r="V37" s="91">
        <v>17</v>
      </c>
      <c r="W37" s="91">
        <v>1</v>
      </c>
      <c r="X37" s="92">
        <v>1993</v>
      </c>
      <c r="Y37" s="108" t="s">
        <v>96</v>
      </c>
      <c r="Z37" s="217">
        <v>8455.2649581034129</v>
      </c>
      <c r="AA37" s="219">
        <v>2009</v>
      </c>
      <c r="AB37" s="44">
        <v>1</v>
      </c>
      <c r="AC37" s="115" t="s">
        <v>96</v>
      </c>
      <c r="AD37" s="115">
        <v>30</v>
      </c>
      <c r="AE37" s="109" t="str">
        <f>IFERROR(Table1[[#This Row],[ExpenditureDetails5]]*HLOOKUP([AssumedValue2],'Curr conv'!$B$17:$BF$56,16,FALSE), "No data")</f>
        <v>No data</v>
      </c>
      <c r="AF37" s="108">
        <f>IFERROR([AssumedValue1]*HLOOKUP([AssumedValue2],'Curr conv'!$B$17:$BF$56,16,FALSE), "No data")</f>
        <v>9869.5771897051654</v>
      </c>
      <c r="AG37" s="110">
        <f>IFERROR(Table1[[#This Row],[Calculation2]]/Exchange,"No data")</f>
        <v>6896.8586780141268</v>
      </c>
      <c r="AH37" s="113">
        <f>IFERROR([AssumedValue1]*HLOOKUP([AssumedValue2],'Curr conv'!$B$17:$BF$56,16,FALSE)/Table1[[#This Row],[ExpenditureDetails3]], "No data")</f>
        <v>9869.5771897051654</v>
      </c>
      <c r="AI37" s="114">
        <f>IFERROR(Table1[[#This Row],[Calculation4]]/Exchange,"No data")</f>
        <v>6896.8586780141268</v>
      </c>
      <c r="AJ3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37" s="110">
        <f>IFERROR(Table1[[#This Row],[Calculation6]]/Exchange,"No data")</f>
        <v>229.89528926713754</v>
      </c>
      <c r="AL37" s="49" t="s">
        <v>465</v>
      </c>
      <c r="AM37" s="45"/>
      <c r="AN37" s="45"/>
      <c r="AO37" s="45"/>
      <c r="AP37" s="45"/>
      <c r="AQ37" s="45"/>
    </row>
    <row r="38" spans="2:43">
      <c r="B38" s="44" t="s">
        <v>126</v>
      </c>
      <c r="C38" s="66" t="s">
        <v>467</v>
      </c>
      <c r="D38" s="66" t="s">
        <v>472</v>
      </c>
      <c r="E38" s="66" t="s">
        <v>438</v>
      </c>
      <c r="F38" s="66" t="s">
        <v>351</v>
      </c>
      <c r="G38" s="44" t="s">
        <v>123</v>
      </c>
      <c r="H38" s="44" t="s">
        <v>103</v>
      </c>
      <c r="I38" s="44" t="s">
        <v>15</v>
      </c>
      <c r="J38" s="44" t="s">
        <v>470</v>
      </c>
      <c r="K38" s="66" t="s">
        <v>475</v>
      </c>
      <c r="L38" s="49" t="s">
        <v>462</v>
      </c>
      <c r="M38" s="108">
        <v>2184</v>
      </c>
      <c r="N38" s="108">
        <v>436.8</v>
      </c>
      <c r="O38" s="91">
        <v>300</v>
      </c>
      <c r="P38" s="44" t="s">
        <v>458</v>
      </c>
      <c r="Q38" s="44" t="s">
        <v>425</v>
      </c>
      <c r="R38" s="44" t="s">
        <v>428</v>
      </c>
      <c r="S38" s="44" t="s">
        <v>13</v>
      </c>
      <c r="T3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38" s="92">
        <v>1993</v>
      </c>
      <c r="V38" s="91">
        <v>17</v>
      </c>
      <c r="W38" s="91">
        <v>1</v>
      </c>
      <c r="X38" s="92">
        <v>1993</v>
      </c>
      <c r="Y38" s="108" t="s">
        <v>96</v>
      </c>
      <c r="Z38" s="217">
        <v>942.34344235584035</v>
      </c>
      <c r="AA38" s="219">
        <v>2009</v>
      </c>
      <c r="AB38" s="44">
        <v>1</v>
      </c>
      <c r="AC38" s="115" t="s">
        <v>96</v>
      </c>
      <c r="AD38" s="115">
        <v>30</v>
      </c>
      <c r="AE38" s="109" t="str">
        <f>IFERROR(Table1[[#This Row],[ExpenditureDetails5]]*HLOOKUP([AssumedValue2],'Curr conv'!$B$17:$BF$56,16,FALSE), "No data")</f>
        <v>No data</v>
      </c>
      <c r="AF38" s="108">
        <f>IFERROR([AssumedValue1]*HLOOKUP([AssumedValue2],'Curr conv'!$B$17:$BF$56,16,FALSE), "No data")</f>
        <v>1099.9692368752965</v>
      </c>
      <c r="AG38" s="110">
        <f>IFERROR(Table1[[#This Row],[Calculation2]]/Exchange,"No data")</f>
        <v>768.65829519071747</v>
      </c>
      <c r="AH38" s="113">
        <f>IFERROR([AssumedValue1]*HLOOKUP([AssumedValue2],'Curr conv'!$B$17:$BF$56,16,FALSE)/Table1[[#This Row],[ExpenditureDetails3]], "No data")</f>
        <v>1099.9692368752965</v>
      </c>
      <c r="AI38" s="114">
        <f>IFERROR(Table1[[#This Row],[Calculation4]]/Exchange,"No data")</f>
        <v>768.65829519071747</v>
      </c>
      <c r="AJ3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38" s="110">
        <f>IFERROR(Table1[[#This Row],[Calculation6]]/Exchange,"No data")</f>
        <v>25.621943173023919</v>
      </c>
      <c r="AL38" s="49" t="s">
        <v>465</v>
      </c>
      <c r="AM38" s="45"/>
      <c r="AN38" s="45"/>
      <c r="AO38" s="45"/>
      <c r="AP38" s="45"/>
      <c r="AQ38" s="45"/>
    </row>
    <row r="39" spans="2:43">
      <c r="B39" s="44" t="s">
        <v>126</v>
      </c>
      <c r="C39" s="66" t="s">
        <v>467</v>
      </c>
      <c r="D39" s="66" t="s">
        <v>472</v>
      </c>
      <c r="E39" s="66" t="s">
        <v>438</v>
      </c>
      <c r="F39" s="66" t="s">
        <v>351</v>
      </c>
      <c r="G39" s="44" t="s">
        <v>123</v>
      </c>
      <c r="H39" s="44" t="s">
        <v>103</v>
      </c>
      <c r="I39" s="44" t="s">
        <v>15</v>
      </c>
      <c r="J39" s="44" t="s">
        <v>470</v>
      </c>
      <c r="K39" s="66" t="s">
        <v>475</v>
      </c>
      <c r="L39" s="49" t="s">
        <v>462</v>
      </c>
      <c r="M39" s="108">
        <v>2184</v>
      </c>
      <c r="N39" s="108">
        <v>436.8</v>
      </c>
      <c r="O39" s="91">
        <v>300</v>
      </c>
      <c r="P39" s="44" t="s">
        <v>458</v>
      </c>
      <c r="Q39" s="44" t="s">
        <v>426</v>
      </c>
      <c r="R39" s="44" t="s">
        <v>428</v>
      </c>
      <c r="S39" s="44" t="s">
        <v>13</v>
      </c>
      <c r="T3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39" s="92">
        <v>1993</v>
      </c>
      <c r="V39" s="91">
        <v>17</v>
      </c>
      <c r="W39" s="91">
        <v>1</v>
      </c>
      <c r="X39" s="92">
        <v>1993</v>
      </c>
      <c r="Y39" s="108" t="s">
        <v>96</v>
      </c>
      <c r="Z39" s="217">
        <v>1709</v>
      </c>
      <c r="AA39" s="219">
        <v>2009</v>
      </c>
      <c r="AB39" s="44">
        <v>1</v>
      </c>
      <c r="AC39" s="115" t="s">
        <v>96</v>
      </c>
      <c r="AD39" s="115">
        <v>10</v>
      </c>
      <c r="AE39" s="109" t="str">
        <f>IFERROR(Table1[[#This Row],[ExpenditureDetails5]]*HLOOKUP([AssumedValue2],'Curr conv'!$B$17:$BF$56,16,FALSE), "No data")</f>
        <v>No data</v>
      </c>
      <c r="AF39" s="108">
        <f>IFERROR([AssumedValue1]*HLOOKUP([AssumedValue2],'Curr conv'!$B$17:$BF$56,16,FALSE), "No data")</f>
        <v>1994.8644425436862</v>
      </c>
      <c r="AG39" s="110">
        <f>IFERROR(Table1[[#This Row],[Calculation2]]/Exchange,"No data")</f>
        <v>1394.0108960665859</v>
      </c>
      <c r="AH39" s="113">
        <f>IFERROR([AssumedValue1]*HLOOKUP([AssumedValue2],'Curr conv'!$B$17:$BF$56,16,FALSE)/Table1[[#This Row],[ExpenditureDetails3]], "No data")</f>
        <v>1994.8644425436862</v>
      </c>
      <c r="AI39" s="114">
        <f>IFERROR(Table1[[#This Row],[Calculation4]]/Exchange,"No data")</f>
        <v>1394.0108960665859</v>
      </c>
      <c r="AJ3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39" s="110">
        <f>IFERROR(Table1[[#This Row],[Calculation6]]/Exchange,"No data")</f>
        <v>139.40108960665859</v>
      </c>
      <c r="AL39" s="49" t="s">
        <v>465</v>
      </c>
      <c r="AM39" s="45"/>
      <c r="AN39" s="45"/>
      <c r="AO39" s="45"/>
      <c r="AP39" s="45"/>
      <c r="AQ39" s="45"/>
    </row>
    <row r="40" spans="2:43">
      <c r="B40" s="44" t="s">
        <v>126</v>
      </c>
      <c r="C40" s="66" t="s">
        <v>467</v>
      </c>
      <c r="D40" s="66" t="s">
        <v>472</v>
      </c>
      <c r="E40" s="66" t="s">
        <v>438</v>
      </c>
      <c r="F40" s="66" t="s">
        <v>351</v>
      </c>
      <c r="G40" s="44" t="s">
        <v>123</v>
      </c>
      <c r="H40" s="44" t="s">
        <v>103</v>
      </c>
      <c r="I40" s="44" t="s">
        <v>15</v>
      </c>
      <c r="J40" s="44" t="s">
        <v>470</v>
      </c>
      <c r="K40" s="66" t="s">
        <v>475</v>
      </c>
      <c r="L40" s="49" t="s">
        <v>462</v>
      </c>
      <c r="M40" s="108">
        <v>2184</v>
      </c>
      <c r="N40" s="108">
        <v>436.8</v>
      </c>
      <c r="O40" s="91">
        <v>300</v>
      </c>
      <c r="P40" s="44" t="s">
        <v>458</v>
      </c>
      <c r="Q40" s="44" t="s">
        <v>427</v>
      </c>
      <c r="R40" s="44" t="s">
        <v>428</v>
      </c>
      <c r="S40" s="44" t="s">
        <v>13</v>
      </c>
      <c r="T4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40" s="92">
        <v>1993</v>
      </c>
      <c r="V40" s="91">
        <v>17</v>
      </c>
      <c r="W40" s="91">
        <v>1</v>
      </c>
      <c r="X40" s="92">
        <v>1993</v>
      </c>
      <c r="Y40" s="108" t="s">
        <v>96</v>
      </c>
      <c r="Z40" s="217">
        <v>360.99095200577432</v>
      </c>
      <c r="AA40" s="219">
        <v>2009</v>
      </c>
      <c r="AB40" s="44">
        <v>1</v>
      </c>
      <c r="AC40" s="115" t="s">
        <v>96</v>
      </c>
      <c r="AD40" s="115">
        <v>10</v>
      </c>
      <c r="AE40" s="109" t="str">
        <f>IFERROR(Table1[[#This Row],[ExpenditureDetails5]]*HLOOKUP([AssumedValue2],'Curr conv'!$B$17:$BF$56,16,FALSE), "No data")</f>
        <v>No data</v>
      </c>
      <c r="AF40" s="108">
        <f>IFERROR([AssumedValue1]*HLOOKUP([AssumedValue2],'Curr conv'!$B$17:$BF$56,16,FALSE), "No data")</f>
        <v>421.37391119737481</v>
      </c>
      <c r="AG40" s="110">
        <f>IFERROR(Table1[[#This Row],[Calculation2]]/Exchange,"No data")</f>
        <v>294.45600964160292</v>
      </c>
      <c r="AH40" s="113">
        <f>IFERROR([AssumedValue1]*HLOOKUP([AssumedValue2],'Curr conv'!$B$17:$BF$56,16,FALSE)/Table1[[#This Row],[ExpenditureDetails3]], "No data")</f>
        <v>421.37391119737481</v>
      </c>
      <c r="AI40" s="114">
        <f>IFERROR(Table1[[#This Row],[Calculation4]]/Exchange,"No data")</f>
        <v>294.45600964160292</v>
      </c>
      <c r="AJ4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40" s="110">
        <f>IFERROR(Table1[[#This Row],[Calculation6]]/Exchange,"No data")</f>
        <v>29.445600964160292</v>
      </c>
      <c r="AL40" s="49" t="s">
        <v>465</v>
      </c>
      <c r="AM40" s="45"/>
      <c r="AN40" s="45"/>
      <c r="AO40" s="45"/>
      <c r="AP40" s="45"/>
      <c r="AQ40" s="45"/>
    </row>
    <row r="41" spans="2:43">
      <c r="B41" s="44" t="s">
        <v>127</v>
      </c>
      <c r="C41" s="66" t="s">
        <v>467</v>
      </c>
      <c r="D41" s="66" t="s">
        <v>472</v>
      </c>
      <c r="E41" s="66" t="s">
        <v>438</v>
      </c>
      <c r="F41" s="66" t="s">
        <v>351</v>
      </c>
      <c r="G41" s="44" t="s">
        <v>123</v>
      </c>
      <c r="H41" s="44" t="s">
        <v>128</v>
      </c>
      <c r="I41" s="44" t="s">
        <v>15</v>
      </c>
      <c r="J41" s="44" t="s">
        <v>470</v>
      </c>
      <c r="K41" s="66" t="s">
        <v>475</v>
      </c>
      <c r="L41" s="49" t="s">
        <v>462</v>
      </c>
      <c r="M41" s="108">
        <v>2184</v>
      </c>
      <c r="N41" s="108">
        <v>436.8</v>
      </c>
      <c r="O41" s="91">
        <v>300</v>
      </c>
      <c r="P41" s="44" t="s">
        <v>458</v>
      </c>
      <c r="Q41" s="44" t="s">
        <v>424</v>
      </c>
      <c r="R41" s="44" t="s">
        <v>428</v>
      </c>
      <c r="S41" s="44" t="s">
        <v>13</v>
      </c>
      <c r="T4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41" s="92">
        <v>1993</v>
      </c>
      <c r="V41" s="91">
        <v>17</v>
      </c>
      <c r="W41" s="91">
        <v>1</v>
      </c>
      <c r="X41" s="92">
        <v>1993</v>
      </c>
      <c r="Y41" s="108" t="s">
        <v>96</v>
      </c>
      <c r="Z41" s="217">
        <v>8455.2649581034129</v>
      </c>
      <c r="AA41" s="219">
        <v>2009</v>
      </c>
      <c r="AB41" s="44">
        <v>1</v>
      </c>
      <c r="AC41" s="115" t="s">
        <v>96</v>
      </c>
      <c r="AD41" s="115">
        <v>30</v>
      </c>
      <c r="AE41" s="109" t="str">
        <f>IFERROR(Table1[[#This Row],[ExpenditureDetails5]]*HLOOKUP([AssumedValue2],'Curr conv'!$B$17:$BF$56,16,FALSE), "No data")</f>
        <v>No data</v>
      </c>
      <c r="AF41" s="108">
        <f>IFERROR([AssumedValue1]*HLOOKUP([AssumedValue2],'Curr conv'!$B$17:$BF$56,16,FALSE), "No data")</f>
        <v>9869.5771897051654</v>
      </c>
      <c r="AG41" s="110">
        <f>IFERROR(Table1[[#This Row],[Calculation2]]/Exchange,"No data")</f>
        <v>6896.8586780141268</v>
      </c>
      <c r="AH41" s="113">
        <f>IFERROR([AssumedValue1]*HLOOKUP([AssumedValue2],'Curr conv'!$B$17:$BF$56,16,FALSE)/Table1[[#This Row],[ExpenditureDetails3]], "No data")</f>
        <v>9869.5771897051654</v>
      </c>
      <c r="AI41" s="114">
        <f>IFERROR(Table1[[#This Row],[Calculation4]]/Exchange,"No data")</f>
        <v>6896.8586780141268</v>
      </c>
      <c r="AJ4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41" s="110">
        <f>IFERROR(Table1[[#This Row],[Calculation6]]/Exchange,"No data")</f>
        <v>229.89528926713754</v>
      </c>
      <c r="AL41" s="49" t="s">
        <v>465</v>
      </c>
      <c r="AM41" s="45"/>
      <c r="AN41" s="45"/>
      <c r="AO41" s="45"/>
      <c r="AP41" s="45"/>
      <c r="AQ41" s="45"/>
    </row>
    <row r="42" spans="2:43">
      <c r="B42" s="44" t="s">
        <v>129</v>
      </c>
      <c r="C42" s="66" t="s">
        <v>467</v>
      </c>
      <c r="D42" s="66" t="s">
        <v>473</v>
      </c>
      <c r="E42" s="66" t="s">
        <v>445</v>
      </c>
      <c r="F42" s="66" t="s">
        <v>358</v>
      </c>
      <c r="G42" s="44" t="s">
        <v>130</v>
      </c>
      <c r="H42" s="44" t="s">
        <v>98</v>
      </c>
      <c r="I42" s="44" t="s">
        <v>15</v>
      </c>
      <c r="J42" s="44" t="s">
        <v>470</v>
      </c>
      <c r="K42" s="66" t="s">
        <v>475</v>
      </c>
      <c r="L42" s="49" t="s">
        <v>462</v>
      </c>
      <c r="M42" s="108">
        <v>1240</v>
      </c>
      <c r="N42" s="108">
        <v>413.33333333333331</v>
      </c>
      <c r="O42" s="91">
        <v>300</v>
      </c>
      <c r="P42" s="44" t="s">
        <v>458</v>
      </c>
      <c r="Q42" s="44"/>
      <c r="R42" s="44"/>
      <c r="S42" s="44" t="s">
        <v>13</v>
      </c>
      <c r="T4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42" s="92">
        <v>2009</v>
      </c>
      <c r="V42" s="91">
        <v>1</v>
      </c>
      <c r="W42" s="91">
        <v>1</v>
      </c>
      <c r="X42" s="92">
        <v>2009</v>
      </c>
      <c r="Y42" s="108">
        <v>8764</v>
      </c>
      <c r="Z42" s="108">
        <v>8764</v>
      </c>
      <c r="AA42" s="214">
        <v>2009</v>
      </c>
      <c r="AB42" s="44">
        <v>1</v>
      </c>
      <c r="AC42" s="115" t="s">
        <v>96</v>
      </c>
      <c r="AD42" s="115">
        <v>15</v>
      </c>
      <c r="AE42" s="109">
        <f>IFERROR(Table1[[#This Row],[ExpenditureDetails5]]*HLOOKUP([AssumedValue2],'Curr conv'!$B$17:$BF$56,16,FALSE), "No data")</f>
        <v>10229.954344325843</v>
      </c>
      <c r="AF42" s="108">
        <f>IFERROR([AssumedValue1]*HLOOKUP([AssumedValue2],'Curr conv'!$B$17:$BF$56,16,FALSE), "No data")</f>
        <v>10229.954344325843</v>
      </c>
      <c r="AG42" s="110">
        <f>IFERROR(Table1[[#This Row],[Calculation2]]/Exchange,"No data")</f>
        <v>7148.6901656685541</v>
      </c>
      <c r="AH42" s="113">
        <f>IFERROR([AssumedValue1]*HLOOKUP([AssumedValue2],'Curr conv'!$B$17:$BF$56,16,FALSE)/Table1[[#This Row],[ExpenditureDetails3]], "No data")</f>
        <v>10229.954344325843</v>
      </c>
      <c r="AI42" s="114">
        <f>IFERROR(Table1[[#This Row],[Calculation4]]/Exchange,"No data")</f>
        <v>7148.6901656685541</v>
      </c>
      <c r="AJ4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681.99695628838947</v>
      </c>
      <c r="AK42" s="110">
        <f>IFERROR(Table1[[#This Row],[Calculation6]]/Exchange,"No data")</f>
        <v>476.57934437790357</v>
      </c>
      <c r="AL42" s="49" t="s">
        <v>465</v>
      </c>
      <c r="AM42" s="45"/>
      <c r="AN42" s="45"/>
      <c r="AO42" s="45"/>
      <c r="AP42" s="45"/>
      <c r="AQ42" s="45"/>
    </row>
    <row r="43" spans="2:43">
      <c r="B43" s="44" t="s">
        <v>132</v>
      </c>
      <c r="C43" s="66" t="s">
        <v>467</v>
      </c>
      <c r="D43" s="66" t="s">
        <v>473</v>
      </c>
      <c r="E43" s="66" t="s">
        <v>445</v>
      </c>
      <c r="F43" s="66" t="s">
        <v>358</v>
      </c>
      <c r="G43" s="44" t="s">
        <v>130</v>
      </c>
      <c r="H43" s="44" t="s">
        <v>111</v>
      </c>
      <c r="I43" s="44" t="s">
        <v>15</v>
      </c>
      <c r="J43" s="44" t="s">
        <v>470</v>
      </c>
      <c r="K43" s="66" t="s">
        <v>475</v>
      </c>
      <c r="L43" s="49" t="s">
        <v>462</v>
      </c>
      <c r="M43" s="108">
        <v>1240</v>
      </c>
      <c r="N43" s="108">
        <v>413.33333333333331</v>
      </c>
      <c r="O43" s="91">
        <v>300</v>
      </c>
      <c r="P43" s="44" t="s">
        <v>458</v>
      </c>
      <c r="Q43" s="44" t="s">
        <v>426</v>
      </c>
      <c r="R43" s="44" t="s">
        <v>428</v>
      </c>
      <c r="S43" s="44" t="s">
        <v>13</v>
      </c>
      <c r="T4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43" s="92">
        <v>2004</v>
      </c>
      <c r="V43" s="91">
        <v>6</v>
      </c>
      <c r="W43" s="91">
        <v>1</v>
      </c>
      <c r="X43" s="92">
        <v>2004</v>
      </c>
      <c r="Y43" s="108" t="s">
        <v>96</v>
      </c>
      <c r="Z43" s="217">
        <v>1709</v>
      </c>
      <c r="AA43" s="219">
        <v>2009</v>
      </c>
      <c r="AB43" s="44">
        <v>1</v>
      </c>
      <c r="AC43" s="115" t="s">
        <v>96</v>
      </c>
      <c r="AD43" s="115">
        <v>10</v>
      </c>
      <c r="AE43" s="109" t="str">
        <f>IFERROR(Table1[[#This Row],[ExpenditureDetails5]]*HLOOKUP([AssumedValue2],'Curr conv'!$B$17:$BF$56,16,FALSE), "No data")</f>
        <v>No data</v>
      </c>
      <c r="AF43" s="108">
        <f>IFERROR([AssumedValue1]*HLOOKUP([AssumedValue2],'Curr conv'!$B$17:$BF$56,16,FALSE), "No data")</f>
        <v>1994.8644425436862</v>
      </c>
      <c r="AG43" s="110">
        <f>IFERROR(Table1[[#This Row],[Calculation2]]/Exchange,"No data")</f>
        <v>1394.0108960665859</v>
      </c>
      <c r="AH43" s="113">
        <f>IFERROR([AssumedValue1]*HLOOKUP([AssumedValue2],'Curr conv'!$B$17:$BF$56,16,FALSE)/Table1[[#This Row],[ExpenditureDetails3]], "No data")</f>
        <v>1994.8644425436862</v>
      </c>
      <c r="AI43" s="114">
        <f>IFERROR(Table1[[#This Row],[Calculation4]]/Exchange,"No data")</f>
        <v>1394.0108960665859</v>
      </c>
      <c r="AJ4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43" s="110">
        <f>IFERROR(Table1[[#This Row],[Calculation6]]/Exchange,"No data")</f>
        <v>139.40108960665859</v>
      </c>
      <c r="AL43" s="49" t="s">
        <v>465</v>
      </c>
      <c r="AM43" s="45"/>
      <c r="AN43" s="45"/>
      <c r="AO43" s="45"/>
      <c r="AP43" s="45"/>
      <c r="AQ43" s="45"/>
    </row>
    <row r="44" spans="2:43">
      <c r="B44" s="44" t="s">
        <v>132</v>
      </c>
      <c r="C44" s="66" t="s">
        <v>467</v>
      </c>
      <c r="D44" s="66" t="s">
        <v>473</v>
      </c>
      <c r="E44" s="66" t="s">
        <v>445</v>
      </c>
      <c r="F44" s="66" t="s">
        <v>358</v>
      </c>
      <c r="G44" s="44" t="s">
        <v>130</v>
      </c>
      <c r="H44" s="44" t="s">
        <v>111</v>
      </c>
      <c r="I44" s="44" t="s">
        <v>15</v>
      </c>
      <c r="J44" s="44" t="s">
        <v>470</v>
      </c>
      <c r="K44" s="66" t="s">
        <v>475</v>
      </c>
      <c r="L44" s="49" t="s">
        <v>462</v>
      </c>
      <c r="M44" s="108">
        <v>1240</v>
      </c>
      <c r="N44" s="108">
        <v>413.33333333333331</v>
      </c>
      <c r="O44" s="91">
        <v>300</v>
      </c>
      <c r="P44" s="44" t="s">
        <v>458</v>
      </c>
      <c r="Q44" s="44" t="s">
        <v>427</v>
      </c>
      <c r="R44" s="44" t="s">
        <v>428</v>
      </c>
      <c r="S44" s="44" t="s">
        <v>13</v>
      </c>
      <c r="T4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44" s="92">
        <v>2004</v>
      </c>
      <c r="V44" s="91">
        <v>6</v>
      </c>
      <c r="W44" s="91">
        <v>1</v>
      </c>
      <c r="X44" s="92">
        <v>2004</v>
      </c>
      <c r="Y44" s="108" t="s">
        <v>96</v>
      </c>
      <c r="Z44" s="217">
        <v>360.99095200577432</v>
      </c>
      <c r="AA44" s="219">
        <v>2009</v>
      </c>
      <c r="AB44" s="44">
        <v>1</v>
      </c>
      <c r="AC44" s="115" t="s">
        <v>96</v>
      </c>
      <c r="AD44" s="115">
        <v>10</v>
      </c>
      <c r="AE44" s="109" t="str">
        <f>IFERROR(Table1[[#This Row],[ExpenditureDetails5]]*HLOOKUP([AssumedValue2],'Curr conv'!$B$17:$BF$56,16,FALSE), "No data")</f>
        <v>No data</v>
      </c>
      <c r="AF44" s="108">
        <f>IFERROR([AssumedValue1]*HLOOKUP([AssumedValue2],'Curr conv'!$B$17:$BF$56,16,FALSE), "No data")</f>
        <v>421.37391119737481</v>
      </c>
      <c r="AG44" s="110">
        <f>IFERROR(Table1[[#This Row],[Calculation2]]/Exchange,"No data")</f>
        <v>294.45600964160292</v>
      </c>
      <c r="AH44" s="111">
        <f>IFERROR([AssumedValue1]*HLOOKUP([AssumedValue2],'Curr conv'!$B$17:$BF$56,16,FALSE)/Table1[[#This Row],[ExpenditureDetails3]], "No data")</f>
        <v>421.37391119737481</v>
      </c>
      <c r="AI44" s="112">
        <f>IFERROR(Table1[[#This Row],[Calculation4]]/Exchange,"No data")</f>
        <v>294.45600964160292</v>
      </c>
      <c r="AJ4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44" s="110">
        <f>IFERROR(Table1[[#This Row],[Calculation6]]/Exchange,"No data")</f>
        <v>29.445600964160292</v>
      </c>
      <c r="AL44" s="49" t="s">
        <v>465</v>
      </c>
      <c r="AM44" s="45"/>
      <c r="AN44" s="45"/>
      <c r="AO44" s="45"/>
      <c r="AP44" s="45"/>
      <c r="AQ44" s="45"/>
    </row>
    <row r="45" spans="2:43">
      <c r="B45" s="44" t="s">
        <v>132</v>
      </c>
      <c r="C45" s="66" t="s">
        <v>467</v>
      </c>
      <c r="D45" s="66" t="s">
        <v>473</v>
      </c>
      <c r="E45" s="66" t="s">
        <v>445</v>
      </c>
      <c r="F45" s="66" t="s">
        <v>358</v>
      </c>
      <c r="G45" s="44" t="s">
        <v>130</v>
      </c>
      <c r="H45" s="44" t="s">
        <v>111</v>
      </c>
      <c r="I45" s="44" t="s">
        <v>15</v>
      </c>
      <c r="J45" s="44" t="s">
        <v>470</v>
      </c>
      <c r="K45" s="66" t="s">
        <v>475</v>
      </c>
      <c r="L45" s="49" t="s">
        <v>462</v>
      </c>
      <c r="M45" s="108">
        <v>1240</v>
      </c>
      <c r="N45" s="108">
        <v>413.33333333333331</v>
      </c>
      <c r="O45" s="91">
        <v>300</v>
      </c>
      <c r="P45" s="44" t="s">
        <v>458</v>
      </c>
      <c r="Q45" s="44" t="s">
        <v>426</v>
      </c>
      <c r="R45" s="44" t="s">
        <v>428</v>
      </c>
      <c r="S45" s="44" t="s">
        <v>13</v>
      </c>
      <c r="T4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45" s="92">
        <v>2004</v>
      </c>
      <c r="V45" s="91">
        <v>6</v>
      </c>
      <c r="W45" s="91">
        <v>1</v>
      </c>
      <c r="X45" s="92">
        <v>2004</v>
      </c>
      <c r="Y45" s="108" t="s">
        <v>96</v>
      </c>
      <c r="Z45" s="217">
        <v>1709</v>
      </c>
      <c r="AA45" s="219">
        <v>2009</v>
      </c>
      <c r="AB45" s="44">
        <v>1</v>
      </c>
      <c r="AC45" s="115" t="s">
        <v>96</v>
      </c>
      <c r="AD45" s="115">
        <v>10</v>
      </c>
      <c r="AE45" s="109" t="str">
        <f>IFERROR(Table1[[#This Row],[ExpenditureDetails5]]*HLOOKUP([AssumedValue2],'Curr conv'!$B$17:$BF$56,16,FALSE), "No data")</f>
        <v>No data</v>
      </c>
      <c r="AF45" s="108">
        <f>IFERROR([AssumedValue1]*HLOOKUP([AssumedValue2],'Curr conv'!$B$17:$BF$56,16,FALSE), "No data")</f>
        <v>1994.8644425436862</v>
      </c>
      <c r="AG45" s="110">
        <f>IFERROR(Table1[[#This Row],[Calculation2]]/Exchange,"No data")</f>
        <v>1394.0108960665859</v>
      </c>
      <c r="AH45" s="111">
        <f>IFERROR([AssumedValue1]*HLOOKUP([AssumedValue2],'Curr conv'!$B$17:$BF$56,16,FALSE)/Table1[[#This Row],[ExpenditureDetails3]], "No data")</f>
        <v>1994.8644425436862</v>
      </c>
      <c r="AI45" s="112">
        <f>IFERROR(Table1[[#This Row],[Calculation4]]/Exchange,"No data")</f>
        <v>1394.0108960665859</v>
      </c>
      <c r="AJ4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45" s="110">
        <f>IFERROR(Table1[[#This Row],[Calculation6]]/Exchange,"No data")</f>
        <v>139.40108960665859</v>
      </c>
      <c r="AL45" s="49" t="s">
        <v>465</v>
      </c>
      <c r="AM45" s="45"/>
      <c r="AN45" s="45"/>
      <c r="AO45" s="45"/>
      <c r="AP45" s="45"/>
      <c r="AQ45" s="45"/>
    </row>
    <row r="46" spans="2:43">
      <c r="B46" s="44" t="s">
        <v>132</v>
      </c>
      <c r="C46" s="66" t="s">
        <v>467</v>
      </c>
      <c r="D46" s="66" t="s">
        <v>473</v>
      </c>
      <c r="E46" s="66" t="s">
        <v>445</v>
      </c>
      <c r="F46" s="66" t="s">
        <v>358</v>
      </c>
      <c r="G46" s="44" t="s">
        <v>130</v>
      </c>
      <c r="H46" s="44" t="s">
        <v>111</v>
      </c>
      <c r="I46" s="44" t="s">
        <v>15</v>
      </c>
      <c r="J46" s="44" t="s">
        <v>470</v>
      </c>
      <c r="K46" s="66" t="s">
        <v>475</v>
      </c>
      <c r="L46" s="49" t="s">
        <v>462</v>
      </c>
      <c r="M46" s="108">
        <v>1240</v>
      </c>
      <c r="N46" s="108">
        <v>413.33333333333331</v>
      </c>
      <c r="O46" s="91">
        <v>300</v>
      </c>
      <c r="P46" s="44" t="s">
        <v>458</v>
      </c>
      <c r="Q46" s="44" t="s">
        <v>427</v>
      </c>
      <c r="R46" s="44" t="s">
        <v>428</v>
      </c>
      <c r="S46" s="44" t="s">
        <v>13</v>
      </c>
      <c r="T4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46" s="92">
        <v>2004</v>
      </c>
      <c r="V46" s="91">
        <v>6</v>
      </c>
      <c r="W46" s="91">
        <v>1</v>
      </c>
      <c r="X46" s="92">
        <v>2004</v>
      </c>
      <c r="Y46" s="108" t="s">
        <v>96</v>
      </c>
      <c r="Z46" s="217">
        <v>360.99095200577432</v>
      </c>
      <c r="AA46" s="219">
        <v>2009</v>
      </c>
      <c r="AB46" s="44">
        <v>1</v>
      </c>
      <c r="AC46" s="115" t="s">
        <v>96</v>
      </c>
      <c r="AD46" s="115">
        <v>10</v>
      </c>
      <c r="AE46" s="109" t="str">
        <f>IFERROR(Table1[[#This Row],[ExpenditureDetails5]]*HLOOKUP([AssumedValue2],'Curr conv'!$B$17:$BF$56,16,FALSE), "No data")</f>
        <v>No data</v>
      </c>
      <c r="AF46" s="108">
        <f>IFERROR([AssumedValue1]*HLOOKUP([AssumedValue2],'Curr conv'!$B$17:$BF$56,16,FALSE), "No data")</f>
        <v>421.37391119737481</v>
      </c>
      <c r="AG46" s="110">
        <f>IFERROR(Table1[[#This Row],[Calculation2]]/Exchange,"No data")</f>
        <v>294.45600964160292</v>
      </c>
      <c r="AH46" s="111">
        <f>IFERROR([AssumedValue1]*HLOOKUP([AssumedValue2],'Curr conv'!$B$17:$BF$56,16,FALSE)/Table1[[#This Row],[ExpenditureDetails3]], "No data")</f>
        <v>421.37391119737481</v>
      </c>
      <c r="AI46" s="112">
        <f>IFERROR(Table1[[#This Row],[Calculation4]]/Exchange,"No data")</f>
        <v>294.45600964160292</v>
      </c>
      <c r="AJ4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46" s="110">
        <f>IFERROR(Table1[[#This Row],[Calculation6]]/Exchange,"No data")</f>
        <v>29.445600964160292</v>
      </c>
      <c r="AL46" s="49" t="s">
        <v>465</v>
      </c>
      <c r="AM46" s="45"/>
      <c r="AN46" s="45"/>
      <c r="AO46" s="45"/>
      <c r="AP46" s="45"/>
      <c r="AQ46" s="45"/>
    </row>
    <row r="47" spans="2:43">
      <c r="B47" s="44" t="s">
        <v>133</v>
      </c>
      <c r="C47" s="66" t="s">
        <v>467</v>
      </c>
      <c r="D47" s="66" t="s">
        <v>473</v>
      </c>
      <c r="E47" s="66" t="s">
        <v>445</v>
      </c>
      <c r="F47" s="66" t="s">
        <v>358</v>
      </c>
      <c r="G47" s="44" t="s">
        <v>130</v>
      </c>
      <c r="H47" s="44" t="s">
        <v>101</v>
      </c>
      <c r="I47" s="44" t="s">
        <v>15</v>
      </c>
      <c r="J47" s="44" t="s">
        <v>470</v>
      </c>
      <c r="K47" s="66" t="s">
        <v>475</v>
      </c>
      <c r="L47" s="49" t="s">
        <v>462</v>
      </c>
      <c r="M47" s="108">
        <v>1240</v>
      </c>
      <c r="N47" s="108">
        <v>413.33333333333331</v>
      </c>
      <c r="O47" s="91">
        <v>300</v>
      </c>
      <c r="P47" s="44" t="s">
        <v>458</v>
      </c>
      <c r="Q47" s="44" t="s">
        <v>424</v>
      </c>
      <c r="R47" s="44"/>
      <c r="S47" s="44" t="s">
        <v>13</v>
      </c>
      <c r="T4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47" s="92">
        <v>2006</v>
      </c>
      <c r="V47" s="91">
        <v>3</v>
      </c>
      <c r="W47" s="91">
        <v>1</v>
      </c>
      <c r="X47" s="92">
        <v>2006</v>
      </c>
      <c r="Y47" s="108" t="s">
        <v>96</v>
      </c>
      <c r="Z47" s="217">
        <v>9550.3147722358372</v>
      </c>
      <c r="AA47" s="219">
        <v>2009</v>
      </c>
      <c r="AB47" s="44">
        <v>2</v>
      </c>
      <c r="AC47" s="115" t="s">
        <v>96</v>
      </c>
      <c r="AD47" s="115">
        <v>30</v>
      </c>
      <c r="AE47" s="109" t="str">
        <f>IFERROR(Table1[[#This Row],[ExpenditureDetails5]]*HLOOKUP([AssumedValue2],'Curr conv'!$B$17:$BF$56,16,FALSE), "No data")</f>
        <v>No data</v>
      </c>
      <c r="AF47" s="108">
        <f>IFERROR([AssumedValue1]*HLOOKUP([AssumedValue2],'Curr conv'!$B$17:$BF$56,16,FALSE), "No data")</f>
        <v>11147.795994284947</v>
      </c>
      <c r="AG47" s="110">
        <f>IFERROR(Table1[[#This Row],[Calculation2]]/Exchange,"No data")</f>
        <v>7790.0777374853315</v>
      </c>
      <c r="AH47" s="113">
        <f>IFERROR([AssumedValue1]*HLOOKUP([AssumedValue2],'Curr conv'!$B$17:$BF$56,16,FALSE)/Table1[[#This Row],[ExpenditureDetails3]], "No data")</f>
        <v>11147.795994284947</v>
      </c>
      <c r="AI47" s="114">
        <f>IFERROR(Table1[[#This Row],[Calculation4]]/Exchange,"No data")</f>
        <v>7790.0777374853315</v>
      </c>
      <c r="AJ4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371.59319980949823</v>
      </c>
      <c r="AK47" s="110">
        <f>IFERROR(Table1[[#This Row],[Calculation6]]/Exchange,"No data")</f>
        <v>259.66925791617774</v>
      </c>
      <c r="AL47" s="49" t="s">
        <v>465</v>
      </c>
      <c r="AM47" s="45"/>
      <c r="AN47" s="45"/>
      <c r="AO47" s="45"/>
      <c r="AP47" s="45"/>
      <c r="AQ47" s="45"/>
    </row>
    <row r="48" spans="2:43">
      <c r="B48" s="44" t="s">
        <v>133</v>
      </c>
      <c r="C48" s="66" t="s">
        <v>467</v>
      </c>
      <c r="D48" s="66" t="s">
        <v>473</v>
      </c>
      <c r="E48" s="66" t="s">
        <v>445</v>
      </c>
      <c r="F48" s="66" t="s">
        <v>358</v>
      </c>
      <c r="G48" s="44" t="s">
        <v>130</v>
      </c>
      <c r="H48" s="44" t="s">
        <v>101</v>
      </c>
      <c r="I48" s="44" t="s">
        <v>15</v>
      </c>
      <c r="J48" s="44" t="s">
        <v>470</v>
      </c>
      <c r="K48" s="66" t="s">
        <v>475</v>
      </c>
      <c r="L48" s="49" t="s">
        <v>462</v>
      </c>
      <c r="M48" s="108">
        <v>1240</v>
      </c>
      <c r="N48" s="108">
        <v>413.33333333333331</v>
      </c>
      <c r="O48" s="91">
        <v>300</v>
      </c>
      <c r="P48" s="44" t="s">
        <v>458</v>
      </c>
      <c r="Q48" s="44" t="s">
        <v>425</v>
      </c>
      <c r="R48" s="44"/>
      <c r="S48" s="44" t="s">
        <v>13</v>
      </c>
      <c r="T4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48" s="92">
        <v>2006</v>
      </c>
      <c r="V48" s="91">
        <v>3</v>
      </c>
      <c r="W48" s="91">
        <v>1</v>
      </c>
      <c r="X48" s="92">
        <v>2006</v>
      </c>
      <c r="Y48" s="108" t="s">
        <v>96</v>
      </c>
      <c r="Z48" s="217">
        <v>1478.2279652759612</v>
      </c>
      <c r="AA48" s="219">
        <v>2009</v>
      </c>
      <c r="AB48" s="44">
        <v>2</v>
      </c>
      <c r="AC48" s="115" t="s">
        <v>96</v>
      </c>
      <c r="AD48" s="115">
        <v>30</v>
      </c>
      <c r="AE48" s="109" t="str">
        <f>IFERROR(Table1[[#This Row],[ExpenditureDetails5]]*HLOOKUP([AssumedValue2],'Curr conv'!$B$17:$BF$56,16,FALSE), "No data")</f>
        <v>No data</v>
      </c>
      <c r="AF48" s="108">
        <f>IFERROR([AssumedValue1]*HLOOKUP([AssumedValue2],'Curr conv'!$B$17:$BF$56,16,FALSE), "No data")</f>
        <v>1725.4911678775411</v>
      </c>
      <c r="AG48" s="110">
        <f>IFERROR(Table1[[#This Row],[Calculation2]]/Exchange,"No data")</f>
        <v>1205.7729025541421</v>
      </c>
      <c r="AH48" s="111">
        <f>IFERROR([AssumedValue1]*HLOOKUP([AssumedValue2],'Curr conv'!$B$17:$BF$56,16,FALSE)/Table1[[#This Row],[ExpenditureDetails3]], "No data")</f>
        <v>1725.4911678775411</v>
      </c>
      <c r="AI48" s="112">
        <f>IFERROR(Table1[[#This Row],[Calculation4]]/Exchange,"No data")</f>
        <v>1205.7729025541421</v>
      </c>
      <c r="AJ4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57.516372262584703</v>
      </c>
      <c r="AK48" s="110">
        <f>IFERROR(Table1[[#This Row],[Calculation6]]/Exchange,"No data")</f>
        <v>40.192430085138071</v>
      </c>
      <c r="AL48" s="49" t="s">
        <v>465</v>
      </c>
      <c r="AM48" s="45"/>
      <c r="AN48" s="45"/>
      <c r="AO48" s="45"/>
      <c r="AP48" s="45"/>
      <c r="AQ48" s="45"/>
    </row>
    <row r="49" spans="2:43">
      <c r="B49" s="44" t="s">
        <v>133</v>
      </c>
      <c r="C49" s="66" t="s">
        <v>467</v>
      </c>
      <c r="D49" s="66" t="s">
        <v>473</v>
      </c>
      <c r="E49" s="66" t="s">
        <v>445</v>
      </c>
      <c r="F49" s="66" t="s">
        <v>358</v>
      </c>
      <c r="G49" s="44" t="s">
        <v>130</v>
      </c>
      <c r="H49" s="44" t="s">
        <v>101</v>
      </c>
      <c r="I49" s="44" t="s">
        <v>15</v>
      </c>
      <c r="J49" s="44" t="s">
        <v>470</v>
      </c>
      <c r="K49" s="66" t="s">
        <v>475</v>
      </c>
      <c r="L49" s="49" t="s">
        <v>462</v>
      </c>
      <c r="M49" s="108">
        <v>1240</v>
      </c>
      <c r="N49" s="108">
        <v>413.33333333333331</v>
      </c>
      <c r="O49" s="91">
        <v>300</v>
      </c>
      <c r="P49" s="44" t="s">
        <v>458</v>
      </c>
      <c r="Q49" s="44" t="s">
        <v>426</v>
      </c>
      <c r="R49" s="44"/>
      <c r="S49" s="44" t="s">
        <v>13</v>
      </c>
      <c r="T4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49" s="92">
        <v>2006</v>
      </c>
      <c r="V49" s="91">
        <v>3</v>
      </c>
      <c r="W49" s="91">
        <v>1</v>
      </c>
      <c r="X49" s="92">
        <v>2006</v>
      </c>
      <c r="Y49" s="108" t="s">
        <v>96</v>
      </c>
      <c r="Z49" s="217">
        <v>1548.2712000000001</v>
      </c>
      <c r="AA49" s="219">
        <v>2009</v>
      </c>
      <c r="AB49" s="44">
        <v>2</v>
      </c>
      <c r="AC49" s="115" t="s">
        <v>96</v>
      </c>
      <c r="AD49" s="115">
        <v>10</v>
      </c>
      <c r="AE49" s="109" t="str">
        <f>IFERROR(Table1[[#This Row],[ExpenditureDetails5]]*HLOOKUP([AssumedValue2],'Curr conv'!$B$17:$BF$56,16,FALSE), "No data")</f>
        <v>No data</v>
      </c>
      <c r="AF49" s="108">
        <f>IFERROR([AssumedValue1]*HLOOKUP([AssumedValue2],'Curr conv'!$B$17:$BF$56,16,FALSE), "No data")</f>
        <v>1807.2505349879721</v>
      </c>
      <c r="AG49" s="110">
        <f>IFERROR(Table1[[#This Row],[Calculation2]]/Exchange,"No data")</f>
        <v>1262.9063328648849</v>
      </c>
      <c r="AH49" s="111">
        <f>IFERROR([AssumedValue1]*HLOOKUP([AssumedValue2],'Curr conv'!$B$17:$BF$56,16,FALSE)/Table1[[#This Row],[ExpenditureDetails3]], "No data")</f>
        <v>1807.2505349879721</v>
      </c>
      <c r="AI49" s="112">
        <f>IFERROR(Table1[[#This Row],[Calculation4]]/Exchange,"No data")</f>
        <v>1262.9063328648849</v>
      </c>
      <c r="AJ4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180.72505349879719</v>
      </c>
      <c r="AK49" s="110">
        <f>IFERROR(Table1[[#This Row],[Calculation6]]/Exchange,"No data")</f>
        <v>126.29063328648849</v>
      </c>
      <c r="AL49" s="49" t="s">
        <v>465</v>
      </c>
      <c r="AM49" s="45"/>
      <c r="AN49" s="45"/>
      <c r="AO49" s="45"/>
      <c r="AP49" s="45"/>
      <c r="AQ49" s="45"/>
    </row>
    <row r="50" spans="2:43">
      <c r="B50" s="44" t="s">
        <v>133</v>
      </c>
      <c r="C50" s="66" t="s">
        <v>467</v>
      </c>
      <c r="D50" s="66" t="s">
        <v>473</v>
      </c>
      <c r="E50" s="66" t="s">
        <v>445</v>
      </c>
      <c r="F50" s="66" t="s">
        <v>358</v>
      </c>
      <c r="G50" s="44" t="s">
        <v>130</v>
      </c>
      <c r="H50" s="44" t="s">
        <v>101</v>
      </c>
      <c r="I50" s="44" t="s">
        <v>15</v>
      </c>
      <c r="J50" s="44" t="s">
        <v>470</v>
      </c>
      <c r="K50" s="66" t="s">
        <v>475</v>
      </c>
      <c r="L50" s="49" t="s">
        <v>462</v>
      </c>
      <c r="M50" s="108">
        <v>1240</v>
      </c>
      <c r="N50" s="108">
        <v>413.33333333333331</v>
      </c>
      <c r="O50" s="91">
        <v>300</v>
      </c>
      <c r="P50" s="44" t="s">
        <v>458</v>
      </c>
      <c r="Q50" s="44" t="s">
        <v>427</v>
      </c>
      <c r="R50" s="44"/>
      <c r="S50" s="44" t="s">
        <v>13</v>
      </c>
      <c r="T5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50" s="92">
        <v>2006</v>
      </c>
      <c r="V50" s="91">
        <v>3</v>
      </c>
      <c r="W50" s="91">
        <v>1</v>
      </c>
      <c r="X50" s="92">
        <v>2006</v>
      </c>
      <c r="Y50" s="108" t="s">
        <v>96</v>
      </c>
      <c r="Z50" s="217">
        <v>360.99095200577432</v>
      </c>
      <c r="AA50" s="219">
        <v>2009</v>
      </c>
      <c r="AB50" s="44">
        <v>2</v>
      </c>
      <c r="AC50" s="115" t="s">
        <v>96</v>
      </c>
      <c r="AD50" s="115">
        <v>10</v>
      </c>
      <c r="AE50" s="109" t="str">
        <f>IFERROR(Table1[[#This Row],[ExpenditureDetails5]]*HLOOKUP([AssumedValue2],'Curr conv'!$B$17:$BF$56,16,FALSE), "No data")</f>
        <v>No data</v>
      </c>
      <c r="AF50" s="108">
        <f>IFERROR([AssumedValue1]*HLOOKUP([AssumedValue2],'Curr conv'!$B$17:$BF$56,16,FALSE), "No data")</f>
        <v>421.37391119737481</v>
      </c>
      <c r="AG50" s="110">
        <f>IFERROR(Table1[[#This Row],[Calculation2]]/Exchange,"No data")</f>
        <v>294.45600964160292</v>
      </c>
      <c r="AH50" s="111">
        <f>IFERROR([AssumedValue1]*HLOOKUP([AssumedValue2],'Curr conv'!$B$17:$BF$56,16,FALSE)/Table1[[#This Row],[ExpenditureDetails3]], "No data")</f>
        <v>421.37391119737481</v>
      </c>
      <c r="AI50" s="112">
        <f>IFERROR(Table1[[#This Row],[Calculation4]]/Exchange,"No data")</f>
        <v>294.45600964160292</v>
      </c>
      <c r="AJ5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50" s="110">
        <f>IFERROR(Table1[[#This Row],[Calculation6]]/Exchange,"No data")</f>
        <v>29.445600964160292</v>
      </c>
      <c r="AL50" s="49" t="s">
        <v>465</v>
      </c>
      <c r="AM50" s="45"/>
      <c r="AN50" s="45"/>
      <c r="AO50" s="45"/>
      <c r="AP50" s="45"/>
      <c r="AQ50" s="45"/>
    </row>
    <row r="51" spans="2:43">
      <c r="B51" s="44" t="s">
        <v>134</v>
      </c>
      <c r="C51" s="66" t="s">
        <v>467</v>
      </c>
      <c r="D51" s="66" t="s">
        <v>473</v>
      </c>
      <c r="E51" s="66" t="s">
        <v>445</v>
      </c>
      <c r="F51" s="66" t="s">
        <v>358</v>
      </c>
      <c r="G51" s="44" t="s">
        <v>130</v>
      </c>
      <c r="H51" s="44" t="s">
        <v>103</v>
      </c>
      <c r="I51" s="44" t="s">
        <v>15</v>
      </c>
      <c r="J51" s="44" t="s">
        <v>470</v>
      </c>
      <c r="K51" s="66" t="s">
        <v>475</v>
      </c>
      <c r="L51" s="49" t="s">
        <v>462</v>
      </c>
      <c r="M51" s="108">
        <v>1240</v>
      </c>
      <c r="N51" s="108">
        <v>413.33333333333331</v>
      </c>
      <c r="O51" s="91">
        <v>300</v>
      </c>
      <c r="P51" s="44" t="s">
        <v>458</v>
      </c>
      <c r="Q51" s="44"/>
      <c r="R51" s="44" t="s">
        <v>429</v>
      </c>
      <c r="S51" s="44" t="s">
        <v>13</v>
      </c>
      <c r="T5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51" s="92">
        <v>2009</v>
      </c>
      <c r="V51" s="91">
        <v>1</v>
      </c>
      <c r="W51" s="91">
        <v>1</v>
      </c>
      <c r="X51" s="92">
        <v>2009</v>
      </c>
      <c r="Y51" s="108">
        <v>8764</v>
      </c>
      <c r="Z51" s="108">
        <v>8764</v>
      </c>
      <c r="AA51" s="214">
        <v>2009</v>
      </c>
      <c r="AB51" s="44">
        <v>1</v>
      </c>
      <c r="AC51" s="115" t="s">
        <v>96</v>
      </c>
      <c r="AD51" s="115">
        <v>15</v>
      </c>
      <c r="AE51" s="109">
        <f>IFERROR(Table1[[#This Row],[ExpenditureDetails5]]*HLOOKUP([AssumedValue2],'Curr conv'!$B$17:$BF$56,16,FALSE), "No data")</f>
        <v>10229.954344325843</v>
      </c>
      <c r="AF51" s="108">
        <f>IFERROR([AssumedValue1]*HLOOKUP([AssumedValue2],'Curr conv'!$B$17:$BF$56,16,FALSE), "No data")</f>
        <v>10229.954344325843</v>
      </c>
      <c r="AG51" s="110">
        <f>IFERROR(Table1[[#This Row],[Calculation2]]/Exchange,"No data")</f>
        <v>7148.6901656685541</v>
      </c>
      <c r="AH51" s="113">
        <f>IFERROR([AssumedValue1]*HLOOKUP([AssumedValue2],'Curr conv'!$B$17:$BF$56,16,FALSE)/Table1[[#This Row],[ExpenditureDetails3]], "No data")</f>
        <v>10229.954344325843</v>
      </c>
      <c r="AI51" s="114">
        <f>IFERROR(Table1[[#This Row],[Calculation4]]/Exchange,"No data")</f>
        <v>7148.6901656685541</v>
      </c>
      <c r="AJ5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681.99695628838947</v>
      </c>
      <c r="AK51" s="110">
        <f>IFERROR(Table1[[#This Row],[Calculation6]]/Exchange,"No data")</f>
        <v>476.57934437790357</v>
      </c>
      <c r="AL51" s="49" t="s">
        <v>465</v>
      </c>
      <c r="AM51" s="45"/>
      <c r="AN51" s="45"/>
      <c r="AO51" s="45"/>
      <c r="AP51" s="45"/>
      <c r="AQ51" s="45"/>
    </row>
    <row r="52" spans="2:43">
      <c r="B52" s="44" t="s">
        <v>127</v>
      </c>
      <c r="C52" s="66" t="s">
        <v>467</v>
      </c>
      <c r="D52" s="66" t="s">
        <v>472</v>
      </c>
      <c r="E52" s="66" t="s">
        <v>438</v>
      </c>
      <c r="F52" s="66" t="s">
        <v>351</v>
      </c>
      <c r="G52" s="44" t="s">
        <v>123</v>
      </c>
      <c r="H52" s="44" t="s">
        <v>128</v>
      </c>
      <c r="I52" s="44" t="s">
        <v>15</v>
      </c>
      <c r="J52" s="44" t="s">
        <v>470</v>
      </c>
      <c r="K52" s="66" t="s">
        <v>475</v>
      </c>
      <c r="L52" s="49" t="s">
        <v>462</v>
      </c>
      <c r="M52" s="108">
        <v>2184</v>
      </c>
      <c r="N52" s="108">
        <v>436.8</v>
      </c>
      <c r="O52" s="91">
        <v>300</v>
      </c>
      <c r="P52" s="44" t="s">
        <v>458</v>
      </c>
      <c r="Q52" s="44" t="s">
        <v>425</v>
      </c>
      <c r="R52" s="44" t="s">
        <v>428</v>
      </c>
      <c r="S52" s="44" t="s">
        <v>13</v>
      </c>
      <c r="T5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52" s="92">
        <v>1993</v>
      </c>
      <c r="V52" s="91">
        <v>17</v>
      </c>
      <c r="W52" s="91">
        <v>1</v>
      </c>
      <c r="X52" s="92">
        <v>1993</v>
      </c>
      <c r="Y52" s="108" t="s">
        <v>96</v>
      </c>
      <c r="Z52" s="217">
        <v>942.34344235584035</v>
      </c>
      <c r="AA52" s="219">
        <v>2009</v>
      </c>
      <c r="AB52" s="44">
        <v>1</v>
      </c>
      <c r="AC52" s="115" t="s">
        <v>96</v>
      </c>
      <c r="AD52" s="115">
        <v>30</v>
      </c>
      <c r="AE52" s="109" t="str">
        <f>IFERROR(Table1[[#This Row],[ExpenditureDetails5]]*HLOOKUP([AssumedValue2],'Curr conv'!$B$17:$BF$56,16,FALSE), "No data")</f>
        <v>No data</v>
      </c>
      <c r="AF52" s="108">
        <f>IFERROR([AssumedValue1]*HLOOKUP([AssumedValue2],'Curr conv'!$B$17:$BF$56,16,FALSE), "No data")</f>
        <v>1099.9692368752965</v>
      </c>
      <c r="AG52" s="110">
        <f>IFERROR(Table1[[#This Row],[Calculation2]]/Exchange,"No data")</f>
        <v>768.65829519071747</v>
      </c>
      <c r="AH52" s="113">
        <f>IFERROR([AssumedValue1]*HLOOKUP([AssumedValue2],'Curr conv'!$B$17:$BF$56,16,FALSE)/Table1[[#This Row],[ExpenditureDetails3]], "No data")</f>
        <v>1099.9692368752965</v>
      </c>
      <c r="AI52" s="114">
        <f>IFERROR(Table1[[#This Row],[Calculation4]]/Exchange,"No data")</f>
        <v>768.65829519071747</v>
      </c>
      <c r="AJ5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52" s="110">
        <f>IFERROR(Table1[[#This Row],[Calculation6]]/Exchange,"No data")</f>
        <v>25.621943173023919</v>
      </c>
      <c r="AL52" s="49" t="s">
        <v>465</v>
      </c>
      <c r="AM52" s="45"/>
      <c r="AN52" s="45"/>
      <c r="AO52" s="45"/>
      <c r="AP52" s="45"/>
      <c r="AQ52" s="45"/>
    </row>
    <row r="53" spans="2:43">
      <c r="B53" s="44" t="s">
        <v>127</v>
      </c>
      <c r="C53" s="66" t="s">
        <v>467</v>
      </c>
      <c r="D53" s="66" t="s">
        <v>472</v>
      </c>
      <c r="E53" s="66" t="s">
        <v>438</v>
      </c>
      <c r="F53" s="66" t="s">
        <v>351</v>
      </c>
      <c r="G53" s="44" t="s">
        <v>123</v>
      </c>
      <c r="H53" s="44" t="s">
        <v>128</v>
      </c>
      <c r="I53" s="44" t="s">
        <v>15</v>
      </c>
      <c r="J53" s="44" t="s">
        <v>470</v>
      </c>
      <c r="K53" s="66" t="s">
        <v>475</v>
      </c>
      <c r="L53" s="49" t="s">
        <v>462</v>
      </c>
      <c r="M53" s="108">
        <v>2184</v>
      </c>
      <c r="N53" s="108">
        <v>436.8</v>
      </c>
      <c r="O53" s="91">
        <v>300</v>
      </c>
      <c r="P53" s="44" t="s">
        <v>458</v>
      </c>
      <c r="Q53" s="44" t="s">
        <v>426</v>
      </c>
      <c r="R53" s="44" t="s">
        <v>428</v>
      </c>
      <c r="S53" s="44" t="s">
        <v>13</v>
      </c>
      <c r="T5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53" s="92">
        <v>1993</v>
      </c>
      <c r="V53" s="91">
        <v>17</v>
      </c>
      <c r="W53" s="91">
        <v>1</v>
      </c>
      <c r="X53" s="92">
        <v>1993</v>
      </c>
      <c r="Y53" s="108" t="s">
        <v>96</v>
      </c>
      <c r="Z53" s="217">
        <v>1709</v>
      </c>
      <c r="AA53" s="219">
        <v>2009</v>
      </c>
      <c r="AB53" s="44">
        <v>1</v>
      </c>
      <c r="AC53" s="115" t="s">
        <v>96</v>
      </c>
      <c r="AD53" s="115">
        <v>10</v>
      </c>
      <c r="AE53" s="109" t="str">
        <f>IFERROR(Table1[[#This Row],[ExpenditureDetails5]]*HLOOKUP([AssumedValue2],'Curr conv'!$B$17:$BF$56,16,FALSE), "No data")</f>
        <v>No data</v>
      </c>
      <c r="AF53" s="108">
        <f>IFERROR([AssumedValue1]*HLOOKUP([AssumedValue2],'Curr conv'!$B$17:$BF$56,16,FALSE), "No data")</f>
        <v>1994.8644425436862</v>
      </c>
      <c r="AG53" s="110">
        <f>IFERROR(Table1[[#This Row],[Calculation2]]/Exchange,"No data")</f>
        <v>1394.0108960665859</v>
      </c>
      <c r="AH53" s="113">
        <f>IFERROR([AssumedValue1]*HLOOKUP([AssumedValue2],'Curr conv'!$B$17:$BF$56,16,FALSE)/Table1[[#This Row],[ExpenditureDetails3]], "No data")</f>
        <v>1994.8644425436862</v>
      </c>
      <c r="AI53" s="114">
        <f>IFERROR(Table1[[#This Row],[Calculation4]]/Exchange,"No data")</f>
        <v>1394.0108960665859</v>
      </c>
      <c r="AJ5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53" s="110">
        <f>IFERROR(Table1[[#This Row],[Calculation6]]/Exchange,"No data")</f>
        <v>139.40108960665859</v>
      </c>
      <c r="AL53" s="49" t="s">
        <v>465</v>
      </c>
      <c r="AM53" s="45"/>
      <c r="AN53" s="45"/>
      <c r="AO53" s="45"/>
      <c r="AP53" s="45"/>
      <c r="AQ53" s="45"/>
    </row>
    <row r="54" spans="2:43">
      <c r="B54" s="44" t="s">
        <v>127</v>
      </c>
      <c r="C54" s="66" t="s">
        <v>467</v>
      </c>
      <c r="D54" s="66" t="s">
        <v>472</v>
      </c>
      <c r="E54" s="66" t="s">
        <v>438</v>
      </c>
      <c r="F54" s="66" t="s">
        <v>351</v>
      </c>
      <c r="G54" s="44" t="s">
        <v>123</v>
      </c>
      <c r="H54" s="44" t="s">
        <v>128</v>
      </c>
      <c r="I54" s="44" t="s">
        <v>15</v>
      </c>
      <c r="J54" s="44" t="s">
        <v>470</v>
      </c>
      <c r="K54" s="66" t="s">
        <v>475</v>
      </c>
      <c r="L54" s="49" t="s">
        <v>462</v>
      </c>
      <c r="M54" s="108">
        <v>2184</v>
      </c>
      <c r="N54" s="108">
        <v>436.8</v>
      </c>
      <c r="O54" s="91">
        <v>300</v>
      </c>
      <c r="P54" s="44" t="s">
        <v>458</v>
      </c>
      <c r="Q54" s="44" t="s">
        <v>427</v>
      </c>
      <c r="R54" s="44" t="s">
        <v>428</v>
      </c>
      <c r="S54" s="44" t="s">
        <v>13</v>
      </c>
      <c r="T5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54" s="92">
        <v>1993</v>
      </c>
      <c r="V54" s="91">
        <v>17</v>
      </c>
      <c r="W54" s="91">
        <v>1</v>
      </c>
      <c r="X54" s="92">
        <v>1993</v>
      </c>
      <c r="Y54" s="108" t="s">
        <v>96</v>
      </c>
      <c r="Z54" s="217">
        <v>360.99095200577432</v>
      </c>
      <c r="AA54" s="219">
        <v>2009</v>
      </c>
      <c r="AB54" s="44">
        <v>1</v>
      </c>
      <c r="AC54" s="115" t="s">
        <v>96</v>
      </c>
      <c r="AD54" s="115">
        <v>10</v>
      </c>
      <c r="AE54" s="109" t="str">
        <f>IFERROR(Table1[[#This Row],[ExpenditureDetails5]]*HLOOKUP([AssumedValue2],'Curr conv'!$B$17:$BF$56,16,FALSE), "No data")</f>
        <v>No data</v>
      </c>
      <c r="AF54" s="108">
        <f>IFERROR([AssumedValue1]*HLOOKUP([AssumedValue2],'Curr conv'!$B$17:$BF$56,16,FALSE), "No data")</f>
        <v>421.37391119737481</v>
      </c>
      <c r="AG54" s="110">
        <f>IFERROR(Table1[[#This Row],[Calculation2]]/Exchange,"No data")</f>
        <v>294.45600964160292</v>
      </c>
      <c r="AH54" s="113">
        <f>IFERROR([AssumedValue1]*HLOOKUP([AssumedValue2],'Curr conv'!$B$17:$BF$56,16,FALSE)/Table1[[#This Row],[ExpenditureDetails3]], "No data")</f>
        <v>421.37391119737481</v>
      </c>
      <c r="AI54" s="114">
        <f>IFERROR(Table1[[#This Row],[Calculation4]]/Exchange,"No data")</f>
        <v>294.45600964160292</v>
      </c>
      <c r="AJ5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54" s="110">
        <f>IFERROR(Table1[[#This Row],[Calculation6]]/Exchange,"No data")</f>
        <v>29.445600964160292</v>
      </c>
      <c r="AL54" s="49" t="s">
        <v>465</v>
      </c>
      <c r="AM54" s="45"/>
      <c r="AN54" s="45"/>
      <c r="AO54" s="45"/>
      <c r="AP54" s="45"/>
      <c r="AQ54" s="45"/>
    </row>
    <row r="55" spans="2:43">
      <c r="B55" s="44" t="s">
        <v>135</v>
      </c>
      <c r="C55" s="66" t="s">
        <v>467</v>
      </c>
      <c r="D55" s="66" t="s">
        <v>472</v>
      </c>
      <c r="E55" s="66" t="s">
        <v>438</v>
      </c>
      <c r="F55" s="66" t="s">
        <v>347</v>
      </c>
      <c r="G55" s="44" t="s">
        <v>136</v>
      </c>
      <c r="H55" s="44" t="s">
        <v>98</v>
      </c>
      <c r="I55" s="44" t="s">
        <v>15</v>
      </c>
      <c r="J55" s="44" t="s">
        <v>470</v>
      </c>
      <c r="K55" s="66" t="s">
        <v>475</v>
      </c>
      <c r="L55" s="49" t="s">
        <v>462</v>
      </c>
      <c r="M55" s="108">
        <v>498</v>
      </c>
      <c r="N55" s="108">
        <v>166</v>
      </c>
      <c r="O55" s="91">
        <v>300</v>
      </c>
      <c r="P55" s="44" t="s">
        <v>458</v>
      </c>
      <c r="Q55" s="44"/>
      <c r="R55" s="44" t="s">
        <v>430</v>
      </c>
      <c r="S55" s="44" t="s">
        <v>13</v>
      </c>
      <c r="T5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55" s="92">
        <v>2005</v>
      </c>
      <c r="V55" s="91">
        <v>4</v>
      </c>
      <c r="W55" s="91">
        <v>1</v>
      </c>
      <c r="X55" s="92">
        <v>2005</v>
      </c>
      <c r="Y55" s="108">
        <v>9468.31</v>
      </c>
      <c r="Z55" s="108">
        <v>9468.31</v>
      </c>
      <c r="AA55" s="214">
        <v>2005</v>
      </c>
      <c r="AB55" s="44">
        <v>1</v>
      </c>
      <c r="AC55" s="115" t="s">
        <v>96</v>
      </c>
      <c r="AD55" s="115">
        <v>15</v>
      </c>
      <c r="AE55" s="109">
        <f>IFERROR(Table1[[#This Row],[ExpenditureDetails5]]*HLOOKUP([AssumedValue2],'Curr conv'!$B$17:$BF$56,16,FALSE), "No data")</f>
        <v>32098.7270564432</v>
      </c>
      <c r="AF55" s="108">
        <f>IFERROR([AssumedValue1]*HLOOKUP([AssumedValue2],'Curr conv'!$B$17:$BF$56,16,FALSE), "No data")</f>
        <v>32098.7270564432</v>
      </c>
      <c r="AG55" s="110">
        <f>IFERROR(Table1[[#This Row],[Calculation2]]/Exchange,"No data")</f>
        <v>22430.584410784719</v>
      </c>
      <c r="AH55" s="113">
        <f>IFERROR([AssumedValue1]*HLOOKUP([AssumedValue2],'Curr conv'!$B$17:$BF$56,16,FALSE)/Table1[[#This Row],[ExpenditureDetails3]], "No data")</f>
        <v>32098.7270564432</v>
      </c>
      <c r="AI55" s="114">
        <f>IFERROR(Table1[[#This Row],[Calculation4]]/Exchange,"No data")</f>
        <v>22430.584410784719</v>
      </c>
      <c r="AJ5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2139.9151370962131</v>
      </c>
      <c r="AK55" s="110">
        <f>IFERROR(Table1[[#This Row],[Calculation6]]/Exchange,"No data")</f>
        <v>1495.3722940523144</v>
      </c>
      <c r="AL55" s="49" t="s">
        <v>465</v>
      </c>
      <c r="AM55" s="45"/>
      <c r="AN55" s="45"/>
      <c r="AO55" s="45"/>
      <c r="AP55" s="45"/>
      <c r="AQ55" s="45"/>
    </row>
    <row r="56" spans="2:43">
      <c r="B56" s="44" t="s">
        <v>137</v>
      </c>
      <c r="C56" s="66" t="s">
        <v>467</v>
      </c>
      <c r="D56" s="66" t="s">
        <v>472</v>
      </c>
      <c r="E56" s="66" t="s">
        <v>438</v>
      </c>
      <c r="F56" s="66" t="s">
        <v>347</v>
      </c>
      <c r="G56" s="44" t="s">
        <v>136</v>
      </c>
      <c r="H56" s="44" t="s">
        <v>111</v>
      </c>
      <c r="I56" s="44" t="s">
        <v>15</v>
      </c>
      <c r="J56" s="44" t="s">
        <v>470</v>
      </c>
      <c r="K56" s="66" t="s">
        <v>475</v>
      </c>
      <c r="L56" s="49" t="s">
        <v>462</v>
      </c>
      <c r="M56" s="108">
        <v>498</v>
      </c>
      <c r="N56" s="108">
        <v>166</v>
      </c>
      <c r="O56" s="91">
        <v>300</v>
      </c>
      <c r="P56" s="44" t="s">
        <v>458</v>
      </c>
      <c r="Q56" s="44"/>
      <c r="R56" s="44" t="s">
        <v>430</v>
      </c>
      <c r="S56" s="44" t="s">
        <v>13</v>
      </c>
      <c r="T5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56" s="92">
        <v>2005</v>
      </c>
      <c r="V56" s="91">
        <v>4</v>
      </c>
      <c r="W56" s="91">
        <v>1</v>
      </c>
      <c r="X56" s="92">
        <v>2005</v>
      </c>
      <c r="Y56" s="108">
        <v>9468.31</v>
      </c>
      <c r="Z56" s="108">
        <v>9468.31</v>
      </c>
      <c r="AA56" s="214">
        <v>2005</v>
      </c>
      <c r="AB56" s="44">
        <v>1</v>
      </c>
      <c r="AC56" s="115" t="s">
        <v>96</v>
      </c>
      <c r="AD56" s="115">
        <v>15</v>
      </c>
      <c r="AE56" s="109">
        <f>IFERROR(Table1[[#This Row],[ExpenditureDetails5]]*HLOOKUP([AssumedValue2],'Curr conv'!$B$17:$BF$56,16,FALSE), "No data")</f>
        <v>32098.7270564432</v>
      </c>
      <c r="AF56" s="108">
        <f>IFERROR([AssumedValue1]*HLOOKUP([AssumedValue2],'Curr conv'!$B$17:$BF$56,16,FALSE), "No data")</f>
        <v>32098.7270564432</v>
      </c>
      <c r="AG56" s="110">
        <f>IFERROR(Table1[[#This Row],[Calculation2]]/Exchange,"No data")</f>
        <v>22430.584410784719</v>
      </c>
      <c r="AH56" s="113">
        <f>IFERROR([AssumedValue1]*HLOOKUP([AssumedValue2],'Curr conv'!$B$17:$BF$56,16,FALSE)/Table1[[#This Row],[ExpenditureDetails3]], "No data")</f>
        <v>32098.7270564432</v>
      </c>
      <c r="AI56" s="114">
        <f>IFERROR(Table1[[#This Row],[Calculation4]]/Exchange,"No data")</f>
        <v>22430.584410784719</v>
      </c>
      <c r="AJ5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2139.9151370962131</v>
      </c>
      <c r="AK56" s="110">
        <f>IFERROR(Table1[[#This Row],[Calculation6]]/Exchange,"No data")</f>
        <v>1495.3722940523144</v>
      </c>
      <c r="AL56" s="49" t="s">
        <v>465</v>
      </c>
      <c r="AM56" s="45"/>
      <c r="AN56" s="45"/>
      <c r="AO56" s="45"/>
      <c r="AP56" s="45"/>
      <c r="AQ56" s="45"/>
    </row>
    <row r="57" spans="2:43">
      <c r="B57" s="44" t="s">
        <v>138</v>
      </c>
      <c r="C57" s="66" t="s">
        <v>467</v>
      </c>
      <c r="D57" s="66" t="s">
        <v>472</v>
      </c>
      <c r="E57" s="66" t="s">
        <v>438</v>
      </c>
      <c r="F57" s="66" t="s">
        <v>347</v>
      </c>
      <c r="G57" s="44" t="s">
        <v>136</v>
      </c>
      <c r="H57" s="44" t="s">
        <v>101</v>
      </c>
      <c r="I57" s="44" t="s">
        <v>15</v>
      </c>
      <c r="J57" s="44" t="s">
        <v>470</v>
      </c>
      <c r="K57" s="66" t="s">
        <v>475</v>
      </c>
      <c r="L57" s="49" t="s">
        <v>462</v>
      </c>
      <c r="M57" s="108">
        <v>498</v>
      </c>
      <c r="N57" s="108">
        <v>166</v>
      </c>
      <c r="O57" s="91">
        <v>300</v>
      </c>
      <c r="P57" s="44" t="s">
        <v>458</v>
      </c>
      <c r="Q57" s="44" t="s">
        <v>424</v>
      </c>
      <c r="R57" s="44" t="s">
        <v>430</v>
      </c>
      <c r="S57" s="44" t="s">
        <v>13</v>
      </c>
      <c r="T5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57" s="92">
        <v>2009</v>
      </c>
      <c r="V57" s="91">
        <v>2</v>
      </c>
      <c r="W57" s="91">
        <v>1</v>
      </c>
      <c r="X57" s="92">
        <v>2009</v>
      </c>
      <c r="Y57" s="108" t="s">
        <v>96</v>
      </c>
      <c r="Z57" s="217">
        <v>8455.2649581034129</v>
      </c>
      <c r="AA57" s="219">
        <v>2009</v>
      </c>
      <c r="AB57" s="44">
        <v>1</v>
      </c>
      <c r="AC57" s="115" t="s">
        <v>96</v>
      </c>
      <c r="AD57" s="115">
        <v>30</v>
      </c>
      <c r="AE57" s="109" t="str">
        <f>IFERROR(Table1[[#This Row],[ExpenditureDetails5]]*HLOOKUP([AssumedValue2],'Curr conv'!$B$17:$BF$56,16,FALSE), "No data")</f>
        <v>No data</v>
      </c>
      <c r="AF57" s="108">
        <f>IFERROR([AssumedValue1]*HLOOKUP([AssumedValue2],'Curr conv'!$B$17:$BF$56,16,FALSE), "No data")</f>
        <v>9869.5771897051654</v>
      </c>
      <c r="AG57" s="110">
        <f>IFERROR(Table1[[#This Row],[Calculation2]]/Exchange,"No data")</f>
        <v>6896.8586780141268</v>
      </c>
      <c r="AH57" s="113">
        <f>IFERROR([AssumedValue1]*HLOOKUP([AssumedValue2],'Curr conv'!$B$17:$BF$56,16,FALSE)/Table1[[#This Row],[ExpenditureDetails3]], "No data")</f>
        <v>9869.5771897051654</v>
      </c>
      <c r="AI57" s="114">
        <f>IFERROR(Table1[[#This Row],[Calculation4]]/Exchange,"No data")</f>
        <v>6896.8586780141268</v>
      </c>
      <c r="AJ5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57" s="110">
        <f>IFERROR(Table1[[#This Row],[Calculation6]]/Exchange,"No data")</f>
        <v>229.89528926713754</v>
      </c>
      <c r="AL57" s="49" t="s">
        <v>465</v>
      </c>
      <c r="AM57" s="45"/>
      <c r="AN57" s="45"/>
      <c r="AO57" s="45"/>
      <c r="AP57" s="45"/>
      <c r="AQ57" s="45"/>
    </row>
    <row r="58" spans="2:43">
      <c r="B58" s="44" t="s">
        <v>138</v>
      </c>
      <c r="C58" s="66" t="s">
        <v>467</v>
      </c>
      <c r="D58" s="66" t="s">
        <v>472</v>
      </c>
      <c r="E58" s="66" t="s">
        <v>438</v>
      </c>
      <c r="F58" s="66" t="s">
        <v>347</v>
      </c>
      <c r="G58" s="44" t="s">
        <v>136</v>
      </c>
      <c r="H58" s="44" t="s">
        <v>101</v>
      </c>
      <c r="I58" s="44" t="s">
        <v>15</v>
      </c>
      <c r="J58" s="44" t="s">
        <v>470</v>
      </c>
      <c r="K58" s="66" t="s">
        <v>475</v>
      </c>
      <c r="L58" s="49" t="s">
        <v>462</v>
      </c>
      <c r="M58" s="108">
        <v>498</v>
      </c>
      <c r="N58" s="108">
        <v>166</v>
      </c>
      <c r="O58" s="91">
        <v>300</v>
      </c>
      <c r="P58" s="44" t="s">
        <v>458</v>
      </c>
      <c r="Q58" s="44" t="s">
        <v>425</v>
      </c>
      <c r="R58" s="44" t="s">
        <v>430</v>
      </c>
      <c r="S58" s="44" t="s">
        <v>13</v>
      </c>
      <c r="T5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58" s="92">
        <v>2009</v>
      </c>
      <c r="V58" s="91">
        <v>2</v>
      </c>
      <c r="W58" s="91">
        <v>1</v>
      </c>
      <c r="X58" s="92">
        <v>2009</v>
      </c>
      <c r="Y58" s="108" t="s">
        <v>96</v>
      </c>
      <c r="Z58" s="217">
        <v>942.34344235584035</v>
      </c>
      <c r="AA58" s="219">
        <v>2009</v>
      </c>
      <c r="AB58" s="44">
        <v>1</v>
      </c>
      <c r="AC58" s="115" t="s">
        <v>96</v>
      </c>
      <c r="AD58" s="115">
        <v>30</v>
      </c>
      <c r="AE58" s="109" t="str">
        <f>IFERROR(Table1[[#This Row],[ExpenditureDetails5]]*HLOOKUP([AssumedValue2],'Curr conv'!$B$17:$BF$56,16,FALSE), "No data")</f>
        <v>No data</v>
      </c>
      <c r="AF58" s="108">
        <f>IFERROR([AssumedValue1]*HLOOKUP([AssumedValue2],'Curr conv'!$B$17:$BF$56,16,FALSE), "No data")</f>
        <v>1099.9692368752965</v>
      </c>
      <c r="AG58" s="110">
        <f>IFERROR(Table1[[#This Row],[Calculation2]]/Exchange,"No data")</f>
        <v>768.65829519071747</v>
      </c>
      <c r="AH58" s="113">
        <f>IFERROR([AssumedValue1]*HLOOKUP([AssumedValue2],'Curr conv'!$B$17:$BF$56,16,FALSE)/Table1[[#This Row],[ExpenditureDetails3]], "No data")</f>
        <v>1099.9692368752965</v>
      </c>
      <c r="AI58" s="114">
        <f>IFERROR(Table1[[#This Row],[Calculation4]]/Exchange,"No data")</f>
        <v>768.65829519071747</v>
      </c>
      <c r="AJ5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58" s="110">
        <f>IFERROR(Table1[[#This Row],[Calculation6]]/Exchange,"No data")</f>
        <v>25.621943173023919</v>
      </c>
      <c r="AL58" s="49" t="s">
        <v>465</v>
      </c>
      <c r="AM58" s="45"/>
      <c r="AN58" s="45"/>
      <c r="AO58" s="45"/>
      <c r="AP58" s="45"/>
      <c r="AQ58" s="45"/>
    </row>
    <row r="59" spans="2:43">
      <c r="B59" s="44" t="s">
        <v>138</v>
      </c>
      <c r="C59" s="66" t="s">
        <v>467</v>
      </c>
      <c r="D59" s="66" t="s">
        <v>472</v>
      </c>
      <c r="E59" s="66" t="s">
        <v>438</v>
      </c>
      <c r="F59" s="66" t="s">
        <v>347</v>
      </c>
      <c r="G59" s="44" t="s">
        <v>136</v>
      </c>
      <c r="H59" s="44" t="s">
        <v>101</v>
      </c>
      <c r="I59" s="44" t="s">
        <v>15</v>
      </c>
      <c r="J59" s="44" t="s">
        <v>470</v>
      </c>
      <c r="K59" s="66" t="s">
        <v>475</v>
      </c>
      <c r="L59" s="49" t="s">
        <v>462</v>
      </c>
      <c r="M59" s="108">
        <v>498</v>
      </c>
      <c r="N59" s="108">
        <v>166</v>
      </c>
      <c r="O59" s="91">
        <v>300</v>
      </c>
      <c r="P59" s="44" t="s">
        <v>458</v>
      </c>
      <c r="Q59" s="44" t="s">
        <v>426</v>
      </c>
      <c r="R59" s="44" t="s">
        <v>430</v>
      </c>
      <c r="S59" s="44" t="s">
        <v>13</v>
      </c>
      <c r="T5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59" s="92">
        <v>2009</v>
      </c>
      <c r="V59" s="91">
        <v>2</v>
      </c>
      <c r="W59" s="91">
        <v>1</v>
      </c>
      <c r="X59" s="92">
        <v>2009</v>
      </c>
      <c r="Y59" s="108" t="s">
        <v>96</v>
      </c>
      <c r="Z59" s="217">
        <v>1200</v>
      </c>
      <c r="AA59" s="219">
        <v>2009</v>
      </c>
      <c r="AB59" s="44">
        <v>1</v>
      </c>
      <c r="AC59" s="115" t="s">
        <v>96</v>
      </c>
      <c r="AD59" s="115">
        <v>10</v>
      </c>
      <c r="AE59" s="109" t="str">
        <f>IFERROR(Table1[[#This Row],[ExpenditureDetails5]]*HLOOKUP([AssumedValue2],'Curr conv'!$B$17:$BF$56,16,FALSE), "No data")</f>
        <v>No data</v>
      </c>
      <c r="AF59" s="108">
        <f>IFERROR([AssumedValue1]*HLOOKUP([AssumedValue2],'Curr conv'!$B$17:$BF$56,16,FALSE), "No data")</f>
        <v>1400.7240088077376</v>
      </c>
      <c r="AG59" s="110">
        <f>IFERROR(Table1[[#This Row],[Calculation2]]/Exchange,"No data")</f>
        <v>978.82567307191528</v>
      </c>
      <c r="AH59" s="113">
        <f>IFERROR([AssumedValue1]*HLOOKUP([AssumedValue2],'Curr conv'!$B$17:$BF$56,16,FALSE)/Table1[[#This Row],[ExpenditureDetails3]], "No data")</f>
        <v>1400.7240088077376</v>
      </c>
      <c r="AI59" s="114">
        <f>IFERROR(Table1[[#This Row],[Calculation4]]/Exchange,"No data")</f>
        <v>978.82567307191528</v>
      </c>
      <c r="AJ5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140.07240088077376</v>
      </c>
      <c r="AK59" s="110">
        <f>IFERROR(Table1[[#This Row],[Calculation6]]/Exchange,"No data")</f>
        <v>97.882567307191522</v>
      </c>
      <c r="AL59" s="49" t="s">
        <v>465</v>
      </c>
      <c r="AM59" s="45"/>
      <c r="AN59" s="45"/>
      <c r="AO59" s="45"/>
      <c r="AP59" s="45"/>
      <c r="AQ59" s="45"/>
    </row>
    <row r="60" spans="2:43">
      <c r="B60" s="44" t="s">
        <v>138</v>
      </c>
      <c r="C60" s="66" t="s">
        <v>467</v>
      </c>
      <c r="D60" s="66" t="s">
        <v>472</v>
      </c>
      <c r="E60" s="66" t="s">
        <v>438</v>
      </c>
      <c r="F60" s="66" t="s">
        <v>347</v>
      </c>
      <c r="G60" s="44" t="s">
        <v>136</v>
      </c>
      <c r="H60" s="44" t="s">
        <v>101</v>
      </c>
      <c r="I60" s="44" t="s">
        <v>15</v>
      </c>
      <c r="J60" s="44" t="s">
        <v>470</v>
      </c>
      <c r="K60" s="66" t="s">
        <v>475</v>
      </c>
      <c r="L60" s="49" t="s">
        <v>462</v>
      </c>
      <c r="M60" s="108">
        <v>498</v>
      </c>
      <c r="N60" s="108">
        <v>166</v>
      </c>
      <c r="O60" s="91">
        <v>300</v>
      </c>
      <c r="P60" s="44" t="s">
        <v>458</v>
      </c>
      <c r="Q60" s="44" t="s">
        <v>427</v>
      </c>
      <c r="R60" s="44" t="s">
        <v>430</v>
      </c>
      <c r="S60" s="44" t="s">
        <v>13</v>
      </c>
      <c r="T6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0" s="92">
        <v>2009</v>
      </c>
      <c r="V60" s="91">
        <v>2</v>
      </c>
      <c r="W60" s="91">
        <v>1</v>
      </c>
      <c r="X60" s="92">
        <v>2009</v>
      </c>
      <c r="Y60" s="108" t="s">
        <v>96</v>
      </c>
      <c r="Z60" s="217">
        <v>360.99095200577432</v>
      </c>
      <c r="AA60" s="219">
        <v>2009</v>
      </c>
      <c r="AB60" s="44">
        <v>1</v>
      </c>
      <c r="AC60" s="115" t="s">
        <v>96</v>
      </c>
      <c r="AD60" s="115">
        <v>10</v>
      </c>
      <c r="AE60" s="109" t="str">
        <f>IFERROR(Table1[[#This Row],[ExpenditureDetails5]]*HLOOKUP([AssumedValue2],'Curr conv'!$B$17:$BF$56,16,FALSE), "No data")</f>
        <v>No data</v>
      </c>
      <c r="AF60" s="108">
        <f>IFERROR([AssumedValue1]*HLOOKUP([AssumedValue2],'Curr conv'!$B$17:$BF$56,16,FALSE), "No data")</f>
        <v>421.37391119737481</v>
      </c>
      <c r="AG60" s="110">
        <f>IFERROR(Table1[[#This Row],[Calculation2]]/Exchange,"No data")</f>
        <v>294.45600964160292</v>
      </c>
      <c r="AH60" s="113">
        <f>IFERROR([AssumedValue1]*HLOOKUP([AssumedValue2],'Curr conv'!$B$17:$BF$56,16,FALSE)/Table1[[#This Row],[ExpenditureDetails3]], "No data")</f>
        <v>421.37391119737481</v>
      </c>
      <c r="AI60" s="114">
        <f>IFERROR(Table1[[#This Row],[Calculation4]]/Exchange,"No data")</f>
        <v>294.45600964160292</v>
      </c>
      <c r="AJ6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60" s="110">
        <f>IFERROR(Table1[[#This Row],[Calculation6]]/Exchange,"No data")</f>
        <v>29.445600964160292</v>
      </c>
      <c r="AL60" s="49" t="s">
        <v>465</v>
      </c>
      <c r="AM60" s="45"/>
      <c r="AN60" s="45"/>
      <c r="AO60" s="45"/>
      <c r="AP60" s="45"/>
      <c r="AQ60" s="45"/>
    </row>
    <row r="61" spans="2:43">
      <c r="B61" s="44" t="s">
        <v>139</v>
      </c>
      <c r="C61" s="66" t="s">
        <v>467</v>
      </c>
      <c r="D61" s="66" t="s">
        <v>472</v>
      </c>
      <c r="E61" s="66" t="s">
        <v>438</v>
      </c>
      <c r="F61" s="66" t="s">
        <v>348</v>
      </c>
      <c r="G61" s="44" t="s">
        <v>140</v>
      </c>
      <c r="H61" s="44" t="s">
        <v>98</v>
      </c>
      <c r="I61" s="44" t="s">
        <v>15</v>
      </c>
      <c r="J61" s="44" t="s">
        <v>470</v>
      </c>
      <c r="K61" s="66" t="s">
        <v>475</v>
      </c>
      <c r="L61" s="49" t="s">
        <v>462</v>
      </c>
      <c r="M61" s="108">
        <v>1812</v>
      </c>
      <c r="N61" s="108">
        <v>1812</v>
      </c>
      <c r="O61" s="91">
        <v>300</v>
      </c>
      <c r="P61" s="44" t="s">
        <v>458</v>
      </c>
      <c r="Q61" s="44"/>
      <c r="R61" s="44" t="s">
        <v>430</v>
      </c>
      <c r="S61" s="44" t="s">
        <v>13</v>
      </c>
      <c r="T6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1" s="92">
        <v>2007</v>
      </c>
      <c r="V61" s="91">
        <v>3</v>
      </c>
      <c r="W61" s="91">
        <v>1</v>
      </c>
      <c r="X61" s="92">
        <v>2007</v>
      </c>
      <c r="Y61" s="108">
        <v>9736.7999999999993</v>
      </c>
      <c r="Z61" s="108">
        <v>9736.7999999999993</v>
      </c>
      <c r="AA61" s="214">
        <v>2007</v>
      </c>
      <c r="AB61" s="44">
        <v>1</v>
      </c>
      <c r="AC61" s="115" t="s">
        <v>96</v>
      </c>
      <c r="AD61" s="115">
        <v>15</v>
      </c>
      <c r="AE61" s="109">
        <f>IFERROR(Table1[[#This Row],[ExpenditureDetails5]]*HLOOKUP([AssumedValue2],'Curr conv'!$B$17:$BF$56,16,FALSE), "No data")</f>
        <v>15885.180402477052</v>
      </c>
      <c r="AF61" s="108">
        <f>IFERROR([AssumedValue1]*HLOOKUP([AssumedValue2],'Curr conv'!$B$17:$BF$56,16,FALSE), "No data")</f>
        <v>15885.180402477052</v>
      </c>
      <c r="AG61" s="110">
        <f>IFERROR(Table1[[#This Row],[Calculation2]]/Exchange,"No data")</f>
        <v>11100.561068099476</v>
      </c>
      <c r="AH61" s="113">
        <f>IFERROR([AssumedValue1]*HLOOKUP([AssumedValue2],'Curr conv'!$B$17:$BF$56,16,FALSE)/Table1[[#This Row],[ExpenditureDetails3]], "No data")</f>
        <v>15885.180402477052</v>
      </c>
      <c r="AI61" s="114">
        <f>IFERROR(Table1[[#This Row],[Calculation4]]/Exchange,"No data")</f>
        <v>11100.561068099476</v>
      </c>
      <c r="AJ6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1059.0120268318035</v>
      </c>
      <c r="AK61" s="110">
        <f>IFERROR(Table1[[#This Row],[Calculation6]]/Exchange,"No data")</f>
        <v>740.03740453996511</v>
      </c>
      <c r="AL61" s="49" t="s">
        <v>465</v>
      </c>
      <c r="AM61" s="45"/>
      <c r="AN61" s="45"/>
      <c r="AO61" s="45"/>
      <c r="AP61" s="45"/>
      <c r="AQ61" s="45"/>
    </row>
    <row r="62" spans="2:43">
      <c r="B62" s="44" t="s">
        <v>141</v>
      </c>
      <c r="C62" s="66" t="s">
        <v>467</v>
      </c>
      <c r="D62" s="66" t="s">
        <v>473</v>
      </c>
      <c r="E62" s="66" t="s">
        <v>445</v>
      </c>
      <c r="F62" s="66" t="s">
        <v>357</v>
      </c>
      <c r="G62" s="44" t="s">
        <v>142</v>
      </c>
      <c r="H62" s="44" t="s">
        <v>101</v>
      </c>
      <c r="I62" s="44" t="s">
        <v>15</v>
      </c>
      <c r="J62" s="44" t="s">
        <v>470</v>
      </c>
      <c r="K62" s="66" t="s">
        <v>475</v>
      </c>
      <c r="L62" s="49" t="s">
        <v>462</v>
      </c>
      <c r="M62" s="108">
        <v>136</v>
      </c>
      <c r="N62" s="108">
        <v>136</v>
      </c>
      <c r="O62" s="91">
        <v>300</v>
      </c>
      <c r="P62" s="44" t="s">
        <v>458</v>
      </c>
      <c r="Q62" s="44"/>
      <c r="R62" s="44" t="s">
        <v>428</v>
      </c>
      <c r="S62" s="44" t="s">
        <v>13</v>
      </c>
      <c r="T6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2" s="92">
        <v>2009</v>
      </c>
      <c r="V62" s="91">
        <v>1</v>
      </c>
      <c r="W62" s="91">
        <v>1</v>
      </c>
      <c r="X62" s="92">
        <v>2009</v>
      </c>
      <c r="Y62" s="108">
        <v>8764</v>
      </c>
      <c r="Z62" s="108">
        <v>8764</v>
      </c>
      <c r="AA62" s="214">
        <v>2009</v>
      </c>
      <c r="AB62" s="44">
        <v>1</v>
      </c>
      <c r="AC62" s="115" t="s">
        <v>96</v>
      </c>
      <c r="AD62" s="115">
        <v>15</v>
      </c>
      <c r="AE62" s="109">
        <f>IFERROR(Table1[[#This Row],[ExpenditureDetails5]]*HLOOKUP([AssumedValue2],'Curr conv'!$B$17:$BF$56,16,FALSE), "No data")</f>
        <v>10229.954344325843</v>
      </c>
      <c r="AF62" s="108">
        <f>IFERROR([AssumedValue1]*HLOOKUP([AssumedValue2],'Curr conv'!$B$17:$BF$56,16,FALSE), "No data")</f>
        <v>10229.954344325843</v>
      </c>
      <c r="AG62" s="110">
        <f>IFERROR(Table1[[#This Row],[Calculation2]]/Exchange,"No data")</f>
        <v>7148.6901656685541</v>
      </c>
      <c r="AH62" s="113">
        <f>IFERROR([AssumedValue1]*HLOOKUP([AssumedValue2],'Curr conv'!$B$17:$BF$56,16,FALSE)/Table1[[#This Row],[ExpenditureDetails3]], "No data")</f>
        <v>10229.954344325843</v>
      </c>
      <c r="AI62" s="114">
        <f>IFERROR(Table1[[#This Row],[Calculation4]]/Exchange,"No data")</f>
        <v>7148.6901656685541</v>
      </c>
      <c r="AJ6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681.99695628838947</v>
      </c>
      <c r="AK62" s="110">
        <f>IFERROR(Table1[[#This Row],[Calculation6]]/Exchange,"No data")</f>
        <v>476.57934437790357</v>
      </c>
      <c r="AL62" s="49" t="s">
        <v>465</v>
      </c>
      <c r="AM62" s="45"/>
      <c r="AN62" s="45"/>
      <c r="AO62" s="45"/>
      <c r="AP62" s="45"/>
      <c r="AQ62" s="45"/>
    </row>
    <row r="63" spans="2:43">
      <c r="B63" s="44" t="s">
        <v>143</v>
      </c>
      <c r="C63" s="66" t="s">
        <v>467</v>
      </c>
      <c r="D63" s="87" t="s">
        <v>439</v>
      </c>
      <c r="E63" s="87" t="s">
        <v>437</v>
      </c>
      <c r="F63" s="66" t="s">
        <v>339</v>
      </c>
      <c r="G63" s="44" t="s">
        <v>144</v>
      </c>
      <c r="H63" s="44" t="s">
        <v>98</v>
      </c>
      <c r="I63" s="44" t="s">
        <v>15</v>
      </c>
      <c r="J63" s="44" t="s">
        <v>470</v>
      </c>
      <c r="K63" s="66" t="s">
        <v>475</v>
      </c>
      <c r="L63" s="49" t="s">
        <v>462</v>
      </c>
      <c r="M63" s="108">
        <v>1050</v>
      </c>
      <c r="N63" s="108">
        <v>525</v>
      </c>
      <c r="O63" s="91">
        <v>300</v>
      </c>
      <c r="P63" s="44" t="s">
        <v>458</v>
      </c>
      <c r="Q63" s="44" t="s">
        <v>456</v>
      </c>
      <c r="R63" s="44" t="s">
        <v>430</v>
      </c>
      <c r="S63" s="44" t="s">
        <v>13</v>
      </c>
      <c r="T6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3" s="92">
        <v>2006</v>
      </c>
      <c r="V63" s="91">
        <v>4</v>
      </c>
      <c r="W63" s="91">
        <v>1</v>
      </c>
      <c r="X63" s="92">
        <v>2006</v>
      </c>
      <c r="Y63" s="108" t="s">
        <v>96</v>
      </c>
      <c r="Z63" s="217">
        <v>6859.7130405900898</v>
      </c>
      <c r="AA63" s="219">
        <v>2009</v>
      </c>
      <c r="AB63" s="44">
        <v>1</v>
      </c>
      <c r="AC63" s="115" t="s">
        <v>96</v>
      </c>
      <c r="AD63" s="115">
        <v>15</v>
      </c>
      <c r="AE63" s="109" t="str">
        <f>IFERROR(Table1[[#This Row],[ExpenditureDetails5]]*HLOOKUP([AssumedValue2],'Curr conv'!$B$17:$BF$56,16,FALSE), "No data")</f>
        <v>No data</v>
      </c>
      <c r="AF63" s="108">
        <f>IFERROR([AssumedValue1]*HLOOKUP([AssumedValue2],'Curr conv'!$B$17:$BF$56,16,FALSE), "No data")</f>
        <v>8007.1372912383877</v>
      </c>
      <c r="AG63" s="110">
        <f>IFERROR(Table1[[#This Row],[Calculation2]]/Exchange,"No data")</f>
        <v>5595.3860283631575</v>
      </c>
      <c r="AH63" s="113">
        <f>IFERROR([AssumedValue1]*HLOOKUP([AssumedValue2],'Curr conv'!$B$17:$BF$56,16,FALSE)/Table1[[#This Row],[ExpenditureDetails3]], "No data")</f>
        <v>8007.1372912383877</v>
      </c>
      <c r="AI63" s="114">
        <f>IFERROR(Table1[[#This Row],[Calculation4]]/Exchange,"No data")</f>
        <v>5595.3860283631575</v>
      </c>
      <c r="AJ6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63" s="110">
        <f>IFERROR(Table1[[#This Row],[Calculation6]]/Exchange,"No data")</f>
        <v>373.02573522421051</v>
      </c>
      <c r="AL63" s="49" t="s">
        <v>465</v>
      </c>
      <c r="AM63" s="45"/>
      <c r="AN63" s="45"/>
      <c r="AO63" s="45"/>
      <c r="AP63" s="45"/>
      <c r="AQ63" s="45"/>
    </row>
    <row r="64" spans="2:43">
      <c r="B64" s="44" t="s">
        <v>145</v>
      </c>
      <c r="C64" s="66" t="s">
        <v>467</v>
      </c>
      <c r="D64" s="87" t="s">
        <v>439</v>
      </c>
      <c r="E64" s="87" t="s">
        <v>437</v>
      </c>
      <c r="F64" s="66" t="s">
        <v>339</v>
      </c>
      <c r="G64" s="44" t="s">
        <v>144</v>
      </c>
      <c r="H64" s="44" t="s">
        <v>111</v>
      </c>
      <c r="I64" s="44" t="s">
        <v>15</v>
      </c>
      <c r="J64" s="44" t="s">
        <v>470</v>
      </c>
      <c r="K64" s="66" t="s">
        <v>475</v>
      </c>
      <c r="L64" s="49" t="s">
        <v>462</v>
      </c>
      <c r="M64" s="108">
        <v>1050</v>
      </c>
      <c r="N64" s="108">
        <v>525</v>
      </c>
      <c r="O64" s="91">
        <v>300</v>
      </c>
      <c r="P64" s="44" t="s">
        <v>458</v>
      </c>
      <c r="Q64" s="44" t="s">
        <v>456</v>
      </c>
      <c r="R64" s="44" t="s">
        <v>430</v>
      </c>
      <c r="S64" s="44" t="s">
        <v>13</v>
      </c>
      <c r="T6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4" s="92">
        <v>2003</v>
      </c>
      <c r="V64" s="91">
        <v>7</v>
      </c>
      <c r="W64" s="91">
        <v>1</v>
      </c>
      <c r="X64" s="92">
        <v>2003</v>
      </c>
      <c r="Y64" s="108" t="s">
        <v>96</v>
      </c>
      <c r="Z64" s="217">
        <v>6859.7130405900898</v>
      </c>
      <c r="AA64" s="219">
        <v>2009</v>
      </c>
      <c r="AB64" s="44">
        <v>1</v>
      </c>
      <c r="AC64" s="115" t="s">
        <v>96</v>
      </c>
      <c r="AD64" s="115">
        <v>15</v>
      </c>
      <c r="AE64" s="109" t="str">
        <f>IFERROR(Table1[[#This Row],[ExpenditureDetails5]]*HLOOKUP([AssumedValue2],'Curr conv'!$B$17:$BF$56,16,FALSE), "No data")</f>
        <v>No data</v>
      </c>
      <c r="AF64" s="108">
        <f>IFERROR([AssumedValue1]*HLOOKUP([AssumedValue2],'Curr conv'!$B$17:$BF$56,16,FALSE), "No data")</f>
        <v>8007.1372912383877</v>
      </c>
      <c r="AG64" s="110">
        <f>IFERROR(Table1[[#This Row],[Calculation2]]/Exchange,"No data")</f>
        <v>5595.3860283631575</v>
      </c>
      <c r="AH64" s="113">
        <f>IFERROR([AssumedValue1]*HLOOKUP([AssumedValue2],'Curr conv'!$B$17:$BF$56,16,FALSE)/Table1[[#This Row],[ExpenditureDetails3]], "No data")</f>
        <v>8007.1372912383877</v>
      </c>
      <c r="AI64" s="114">
        <f>IFERROR(Table1[[#This Row],[Calculation4]]/Exchange,"No data")</f>
        <v>5595.3860283631575</v>
      </c>
      <c r="AJ6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64" s="110">
        <f>IFERROR(Table1[[#This Row],[Calculation6]]/Exchange,"No data")</f>
        <v>373.02573522421051</v>
      </c>
      <c r="AL64" s="49" t="s">
        <v>465</v>
      </c>
      <c r="AM64" s="45"/>
      <c r="AN64" s="45"/>
      <c r="AO64" s="45"/>
      <c r="AP64" s="45"/>
      <c r="AQ64" s="45"/>
    </row>
    <row r="65" spans="2:43">
      <c r="B65" s="44" t="s">
        <v>146</v>
      </c>
      <c r="C65" s="66" t="s">
        <v>467</v>
      </c>
      <c r="D65" s="87" t="s">
        <v>439</v>
      </c>
      <c r="E65" s="87" t="s">
        <v>437</v>
      </c>
      <c r="F65" s="66" t="s">
        <v>343</v>
      </c>
      <c r="G65" s="44" t="s">
        <v>147</v>
      </c>
      <c r="H65" s="44" t="s">
        <v>98</v>
      </c>
      <c r="I65" s="44" t="s">
        <v>15</v>
      </c>
      <c r="J65" s="44" t="s">
        <v>470</v>
      </c>
      <c r="K65" s="66" t="s">
        <v>475</v>
      </c>
      <c r="L65" s="49" t="s">
        <v>462</v>
      </c>
      <c r="M65" s="108">
        <v>897</v>
      </c>
      <c r="N65" s="108">
        <v>224.25</v>
      </c>
      <c r="O65" s="91">
        <v>300</v>
      </c>
      <c r="P65" s="44" t="s">
        <v>458</v>
      </c>
      <c r="Q65" s="44" t="s">
        <v>456</v>
      </c>
      <c r="R65" s="44" t="s">
        <v>430</v>
      </c>
      <c r="S65" s="44" t="s">
        <v>13</v>
      </c>
      <c r="T6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5" s="92">
        <v>1999</v>
      </c>
      <c r="V65" s="91">
        <v>10</v>
      </c>
      <c r="W65" s="91">
        <v>1</v>
      </c>
      <c r="X65" s="92">
        <v>1999</v>
      </c>
      <c r="Y65" s="108" t="s">
        <v>96</v>
      </c>
      <c r="Z65" s="217">
        <v>6859.7130405900898</v>
      </c>
      <c r="AA65" s="219">
        <v>2009</v>
      </c>
      <c r="AB65" s="44">
        <v>1</v>
      </c>
      <c r="AC65" s="115" t="s">
        <v>96</v>
      </c>
      <c r="AD65" s="115">
        <v>15</v>
      </c>
      <c r="AE65" s="109" t="str">
        <f>IFERROR(Table1[[#This Row],[ExpenditureDetails5]]*HLOOKUP([AssumedValue2],'Curr conv'!$B$17:$BF$56,16,FALSE), "No data")</f>
        <v>No data</v>
      </c>
      <c r="AF65" s="108">
        <f>IFERROR([AssumedValue1]*HLOOKUP([AssumedValue2],'Curr conv'!$B$17:$BF$56,16,FALSE), "No data")</f>
        <v>8007.1372912383877</v>
      </c>
      <c r="AG65" s="110">
        <f>IFERROR(Table1[[#This Row],[Calculation2]]/Exchange,"No data")</f>
        <v>5595.3860283631575</v>
      </c>
      <c r="AH65" s="113">
        <f>IFERROR([AssumedValue1]*HLOOKUP([AssumedValue2],'Curr conv'!$B$17:$BF$56,16,FALSE)/Table1[[#This Row],[ExpenditureDetails3]], "No data")</f>
        <v>8007.1372912383877</v>
      </c>
      <c r="AI65" s="114">
        <f>IFERROR(Table1[[#This Row],[Calculation4]]/Exchange,"No data")</f>
        <v>5595.3860283631575</v>
      </c>
      <c r="AJ6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65" s="110">
        <f>IFERROR(Table1[[#This Row],[Calculation6]]/Exchange,"No data")</f>
        <v>373.02573522421051</v>
      </c>
      <c r="AL65" s="49" t="s">
        <v>465</v>
      </c>
      <c r="AM65" s="45"/>
      <c r="AN65" s="45"/>
      <c r="AO65" s="45"/>
      <c r="AP65" s="45"/>
      <c r="AQ65" s="45"/>
    </row>
    <row r="66" spans="2:43">
      <c r="B66" s="44" t="s">
        <v>148</v>
      </c>
      <c r="C66" s="66" t="s">
        <v>467</v>
      </c>
      <c r="D66" s="87" t="s">
        <v>439</v>
      </c>
      <c r="E66" s="87" t="s">
        <v>437</v>
      </c>
      <c r="F66" s="66" t="s">
        <v>343</v>
      </c>
      <c r="G66" s="44" t="s">
        <v>147</v>
      </c>
      <c r="H66" s="44" t="s">
        <v>111</v>
      </c>
      <c r="I66" s="44" t="s">
        <v>15</v>
      </c>
      <c r="J66" s="44" t="s">
        <v>470</v>
      </c>
      <c r="K66" s="66" t="s">
        <v>475</v>
      </c>
      <c r="L66" s="49" t="s">
        <v>462</v>
      </c>
      <c r="M66" s="108">
        <v>897</v>
      </c>
      <c r="N66" s="108">
        <v>224.25</v>
      </c>
      <c r="O66" s="91">
        <v>300</v>
      </c>
      <c r="P66" s="44" t="s">
        <v>458</v>
      </c>
      <c r="Q66" s="44" t="s">
        <v>456</v>
      </c>
      <c r="R66" s="44" t="s">
        <v>430</v>
      </c>
      <c r="S66" s="44" t="s">
        <v>13</v>
      </c>
      <c r="T6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6" s="92">
        <v>1999</v>
      </c>
      <c r="V66" s="91">
        <v>11</v>
      </c>
      <c r="W66" s="91">
        <v>1</v>
      </c>
      <c r="X66" s="92">
        <v>1999</v>
      </c>
      <c r="Y66" s="108" t="s">
        <v>96</v>
      </c>
      <c r="Z66" s="217">
        <v>6859.7130405900898</v>
      </c>
      <c r="AA66" s="219">
        <v>2009</v>
      </c>
      <c r="AB66" s="44">
        <v>1</v>
      </c>
      <c r="AC66" s="115" t="s">
        <v>96</v>
      </c>
      <c r="AD66" s="115">
        <v>15</v>
      </c>
      <c r="AE66" s="109" t="str">
        <f>IFERROR(Table1[[#This Row],[ExpenditureDetails5]]*HLOOKUP([AssumedValue2],'Curr conv'!$B$17:$BF$56,16,FALSE), "No data")</f>
        <v>No data</v>
      </c>
      <c r="AF66" s="108">
        <f>IFERROR([AssumedValue1]*HLOOKUP([AssumedValue2],'Curr conv'!$B$17:$BF$56,16,FALSE), "No data")</f>
        <v>8007.1372912383877</v>
      </c>
      <c r="AG66" s="110">
        <f>IFERROR(Table1[[#This Row],[Calculation2]]/Exchange,"No data")</f>
        <v>5595.3860283631575</v>
      </c>
      <c r="AH66" s="113">
        <f>IFERROR([AssumedValue1]*HLOOKUP([AssumedValue2],'Curr conv'!$B$17:$BF$56,16,FALSE)/Table1[[#This Row],[ExpenditureDetails3]], "No data")</f>
        <v>8007.1372912383877</v>
      </c>
      <c r="AI66" s="114">
        <f>IFERROR(Table1[[#This Row],[Calculation4]]/Exchange,"No data")</f>
        <v>5595.3860283631575</v>
      </c>
      <c r="AJ6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66" s="110">
        <f>IFERROR(Table1[[#This Row],[Calculation6]]/Exchange,"No data")</f>
        <v>373.02573522421051</v>
      </c>
      <c r="AL66" s="49" t="s">
        <v>465</v>
      </c>
      <c r="AM66" s="45"/>
      <c r="AN66" s="45"/>
      <c r="AO66" s="45"/>
      <c r="AP66" s="45"/>
      <c r="AQ66" s="45"/>
    </row>
    <row r="67" spans="2:43">
      <c r="B67" s="44" t="s">
        <v>149</v>
      </c>
      <c r="C67" s="66" t="s">
        <v>467</v>
      </c>
      <c r="D67" s="87" t="s">
        <v>439</v>
      </c>
      <c r="E67" s="87" t="s">
        <v>437</v>
      </c>
      <c r="F67" s="66" t="s">
        <v>343</v>
      </c>
      <c r="G67" s="44" t="s">
        <v>147</v>
      </c>
      <c r="H67" s="44" t="s">
        <v>101</v>
      </c>
      <c r="I67" s="44" t="s">
        <v>15</v>
      </c>
      <c r="J67" s="44" t="s">
        <v>470</v>
      </c>
      <c r="K67" s="66" t="s">
        <v>475</v>
      </c>
      <c r="L67" s="49" t="s">
        <v>462</v>
      </c>
      <c r="M67" s="108">
        <v>897</v>
      </c>
      <c r="N67" s="108">
        <v>224.25</v>
      </c>
      <c r="O67" s="91">
        <v>300</v>
      </c>
      <c r="P67" s="44" t="s">
        <v>458</v>
      </c>
      <c r="Q67" s="44" t="s">
        <v>456</v>
      </c>
      <c r="R67" s="44" t="s">
        <v>430</v>
      </c>
      <c r="S67" s="44" t="s">
        <v>13</v>
      </c>
      <c r="T6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7" s="92">
        <v>2009</v>
      </c>
      <c r="V67" s="91">
        <v>1</v>
      </c>
      <c r="W67" s="91">
        <v>1</v>
      </c>
      <c r="X67" s="92">
        <v>2009</v>
      </c>
      <c r="Y67" s="108" t="s">
        <v>96</v>
      </c>
      <c r="Z67" s="217">
        <v>6859.7130405900898</v>
      </c>
      <c r="AA67" s="219">
        <v>2009</v>
      </c>
      <c r="AB67" s="44">
        <v>1</v>
      </c>
      <c r="AC67" s="115" t="s">
        <v>96</v>
      </c>
      <c r="AD67" s="115">
        <v>15</v>
      </c>
      <c r="AE67" s="109" t="str">
        <f>IFERROR(Table1[[#This Row],[ExpenditureDetails5]]*HLOOKUP([AssumedValue2],'Curr conv'!$B$17:$BF$56,16,FALSE), "No data")</f>
        <v>No data</v>
      </c>
      <c r="AF67" s="108">
        <f>IFERROR([AssumedValue1]*HLOOKUP([AssumedValue2],'Curr conv'!$B$17:$BF$56,16,FALSE), "No data")</f>
        <v>8007.1372912383877</v>
      </c>
      <c r="AG67" s="110">
        <f>IFERROR(Table1[[#This Row],[Calculation2]]/Exchange,"No data")</f>
        <v>5595.3860283631575</v>
      </c>
      <c r="AH67" s="113">
        <f>IFERROR([AssumedValue1]*HLOOKUP([AssumedValue2],'Curr conv'!$B$17:$BF$56,16,FALSE)/Table1[[#This Row],[ExpenditureDetails3]], "No data")</f>
        <v>8007.1372912383877</v>
      </c>
      <c r="AI67" s="114">
        <f>IFERROR(Table1[[#This Row],[Calculation4]]/Exchange,"No data")</f>
        <v>5595.3860283631575</v>
      </c>
      <c r="AJ6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67" s="110">
        <f>IFERROR(Table1[[#This Row],[Calculation6]]/Exchange,"No data")</f>
        <v>373.02573522421051</v>
      </c>
      <c r="AL67" s="49" t="s">
        <v>465</v>
      </c>
      <c r="AM67" s="45"/>
      <c r="AN67" s="45"/>
      <c r="AO67" s="45"/>
      <c r="AP67" s="45"/>
      <c r="AQ67" s="45"/>
    </row>
    <row r="68" spans="2:43">
      <c r="B68" s="44" t="s">
        <v>150</v>
      </c>
      <c r="C68" s="66" t="s">
        <v>467</v>
      </c>
      <c r="D68" s="87" t="s">
        <v>439</v>
      </c>
      <c r="E68" s="87" t="s">
        <v>437</v>
      </c>
      <c r="F68" s="66" t="s">
        <v>343</v>
      </c>
      <c r="G68" s="44" t="s">
        <v>147</v>
      </c>
      <c r="H68" s="44" t="s">
        <v>103</v>
      </c>
      <c r="I68" s="44" t="s">
        <v>15</v>
      </c>
      <c r="J68" s="44" t="s">
        <v>470</v>
      </c>
      <c r="K68" s="66" t="s">
        <v>475</v>
      </c>
      <c r="L68" s="49" t="s">
        <v>462</v>
      </c>
      <c r="M68" s="108">
        <v>897</v>
      </c>
      <c r="N68" s="108">
        <v>224.25</v>
      </c>
      <c r="O68" s="91">
        <v>300</v>
      </c>
      <c r="P68" s="44" t="s">
        <v>458</v>
      </c>
      <c r="Q68" s="44" t="s">
        <v>456</v>
      </c>
      <c r="R68" s="44" t="s">
        <v>430</v>
      </c>
      <c r="S68" s="44" t="s">
        <v>13</v>
      </c>
      <c r="T6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8" s="92">
        <v>1999</v>
      </c>
      <c r="V68" s="91">
        <v>11</v>
      </c>
      <c r="W68" s="91">
        <v>1</v>
      </c>
      <c r="X68" s="92">
        <v>1999</v>
      </c>
      <c r="Y68" s="108" t="s">
        <v>96</v>
      </c>
      <c r="Z68" s="217">
        <v>6859.7130405900898</v>
      </c>
      <c r="AA68" s="219">
        <v>2009</v>
      </c>
      <c r="AB68" s="44">
        <v>1</v>
      </c>
      <c r="AC68" s="115" t="s">
        <v>96</v>
      </c>
      <c r="AD68" s="115">
        <v>15</v>
      </c>
      <c r="AE68" s="109" t="str">
        <f>IFERROR(Table1[[#This Row],[ExpenditureDetails5]]*HLOOKUP([AssumedValue2],'Curr conv'!$B$17:$BF$56,16,FALSE), "No data")</f>
        <v>No data</v>
      </c>
      <c r="AF68" s="108">
        <f>IFERROR([AssumedValue1]*HLOOKUP([AssumedValue2],'Curr conv'!$B$17:$BF$56,16,FALSE), "No data")</f>
        <v>8007.1372912383877</v>
      </c>
      <c r="AG68" s="110">
        <f>IFERROR(Table1[[#This Row],[Calculation2]]/Exchange,"No data")</f>
        <v>5595.3860283631575</v>
      </c>
      <c r="AH68" s="113">
        <f>IFERROR([AssumedValue1]*HLOOKUP([AssumedValue2],'Curr conv'!$B$17:$BF$56,16,FALSE)/Table1[[#This Row],[ExpenditureDetails3]], "No data")</f>
        <v>8007.1372912383877</v>
      </c>
      <c r="AI68" s="114">
        <f>IFERROR(Table1[[#This Row],[Calculation4]]/Exchange,"No data")</f>
        <v>5595.3860283631575</v>
      </c>
      <c r="AJ6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68" s="110">
        <f>IFERROR(Table1[[#This Row],[Calculation6]]/Exchange,"No data")</f>
        <v>373.02573522421051</v>
      </c>
      <c r="AL68" s="49" t="s">
        <v>465</v>
      </c>
      <c r="AM68" s="45"/>
      <c r="AN68" s="45"/>
      <c r="AO68" s="45"/>
      <c r="AP68" s="45"/>
      <c r="AQ68" s="45"/>
    </row>
    <row r="69" spans="2:43">
      <c r="B69" s="44" t="s">
        <v>151</v>
      </c>
      <c r="C69" s="66" t="s">
        <v>467</v>
      </c>
      <c r="D69" s="87" t="s">
        <v>439</v>
      </c>
      <c r="E69" s="87" t="s">
        <v>437</v>
      </c>
      <c r="F69" s="66" t="s">
        <v>336</v>
      </c>
      <c r="G69" s="44" t="s">
        <v>152</v>
      </c>
      <c r="H69" s="44" t="s">
        <v>98</v>
      </c>
      <c r="I69" s="44" t="s">
        <v>15</v>
      </c>
      <c r="J69" s="44" t="s">
        <v>470</v>
      </c>
      <c r="K69" s="66" t="s">
        <v>475</v>
      </c>
      <c r="L69" s="49" t="s">
        <v>462</v>
      </c>
      <c r="M69" s="108">
        <v>433</v>
      </c>
      <c r="N69" s="108">
        <v>216.5</v>
      </c>
      <c r="O69" s="91">
        <v>300</v>
      </c>
      <c r="P69" s="44" t="s">
        <v>458</v>
      </c>
      <c r="Q69" s="44" t="s">
        <v>456</v>
      </c>
      <c r="R69" s="44" t="s">
        <v>430</v>
      </c>
      <c r="S69" s="44" t="s">
        <v>13</v>
      </c>
      <c r="T6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69" s="92">
        <v>2009</v>
      </c>
      <c r="V69" s="91">
        <v>1</v>
      </c>
      <c r="W69" s="91">
        <v>1</v>
      </c>
      <c r="X69" s="92">
        <v>2009</v>
      </c>
      <c r="Y69" s="108" t="s">
        <v>96</v>
      </c>
      <c r="Z69" s="217">
        <v>6859.7130405900898</v>
      </c>
      <c r="AA69" s="219">
        <v>2009</v>
      </c>
      <c r="AB69" s="44">
        <v>1</v>
      </c>
      <c r="AC69" s="115" t="s">
        <v>96</v>
      </c>
      <c r="AD69" s="115">
        <v>15</v>
      </c>
      <c r="AE69" s="109" t="str">
        <f>IFERROR(Table1[[#This Row],[ExpenditureDetails5]]*HLOOKUP([AssumedValue2],'Curr conv'!$B$17:$BF$56,16,FALSE), "No data")</f>
        <v>No data</v>
      </c>
      <c r="AF69" s="108">
        <f>IFERROR([AssumedValue1]*HLOOKUP([AssumedValue2],'Curr conv'!$B$17:$BF$56,16,FALSE), "No data")</f>
        <v>8007.1372912383877</v>
      </c>
      <c r="AG69" s="110">
        <f>IFERROR(Table1[[#This Row],[Calculation2]]/Exchange,"No data")</f>
        <v>5595.3860283631575</v>
      </c>
      <c r="AH69" s="113">
        <f>IFERROR([AssumedValue1]*HLOOKUP([AssumedValue2],'Curr conv'!$B$17:$BF$56,16,FALSE)/Table1[[#This Row],[ExpenditureDetails3]], "No data")</f>
        <v>8007.1372912383877</v>
      </c>
      <c r="AI69" s="114">
        <f>IFERROR(Table1[[#This Row],[Calculation4]]/Exchange,"No data")</f>
        <v>5595.3860283631575</v>
      </c>
      <c r="AJ6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69" s="110">
        <f>IFERROR(Table1[[#This Row],[Calculation6]]/Exchange,"No data")</f>
        <v>373.02573522421051</v>
      </c>
      <c r="AL69" s="49" t="s">
        <v>465</v>
      </c>
      <c r="AM69" s="45"/>
      <c r="AN69" s="45"/>
      <c r="AO69" s="45"/>
      <c r="AP69" s="45"/>
      <c r="AQ69" s="45"/>
    </row>
    <row r="70" spans="2:43">
      <c r="B70" s="44" t="s">
        <v>153</v>
      </c>
      <c r="C70" s="66" t="s">
        <v>467</v>
      </c>
      <c r="D70" s="87" t="s">
        <v>439</v>
      </c>
      <c r="E70" s="87" t="s">
        <v>437</v>
      </c>
      <c r="F70" s="66" t="s">
        <v>336</v>
      </c>
      <c r="G70" s="44" t="s">
        <v>152</v>
      </c>
      <c r="H70" s="44" t="s">
        <v>111</v>
      </c>
      <c r="I70" s="44" t="s">
        <v>15</v>
      </c>
      <c r="J70" s="44" t="s">
        <v>470</v>
      </c>
      <c r="K70" s="66" t="s">
        <v>475</v>
      </c>
      <c r="L70" s="49" t="s">
        <v>462</v>
      </c>
      <c r="M70" s="108">
        <v>433</v>
      </c>
      <c r="N70" s="108">
        <v>216.5</v>
      </c>
      <c r="O70" s="91">
        <v>300</v>
      </c>
      <c r="P70" s="44" t="s">
        <v>458</v>
      </c>
      <c r="Q70" s="44" t="s">
        <v>456</v>
      </c>
      <c r="R70" s="44" t="s">
        <v>429</v>
      </c>
      <c r="S70" s="44" t="s">
        <v>13</v>
      </c>
      <c r="T7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0" s="92">
        <v>1998</v>
      </c>
      <c r="V70" s="91">
        <v>12</v>
      </c>
      <c r="W70" s="91">
        <v>1</v>
      </c>
      <c r="X70" s="92">
        <v>1998</v>
      </c>
      <c r="Y70" s="108" t="s">
        <v>96</v>
      </c>
      <c r="Z70" s="217">
        <v>6859.7130405900898</v>
      </c>
      <c r="AA70" s="219">
        <v>2009</v>
      </c>
      <c r="AB70" s="44">
        <v>1</v>
      </c>
      <c r="AC70" s="115" t="s">
        <v>96</v>
      </c>
      <c r="AD70" s="115">
        <v>15</v>
      </c>
      <c r="AE70" s="109" t="str">
        <f>IFERROR(Table1[[#This Row],[ExpenditureDetails5]]*HLOOKUP([AssumedValue2],'Curr conv'!$B$17:$BF$56,16,FALSE), "No data")</f>
        <v>No data</v>
      </c>
      <c r="AF70" s="108">
        <f>IFERROR([AssumedValue1]*HLOOKUP([AssumedValue2],'Curr conv'!$B$17:$BF$56,16,FALSE), "No data")</f>
        <v>8007.1372912383877</v>
      </c>
      <c r="AG70" s="110">
        <f>IFERROR(Table1[[#This Row],[Calculation2]]/Exchange,"No data")</f>
        <v>5595.3860283631575</v>
      </c>
      <c r="AH70" s="113">
        <f>IFERROR([AssumedValue1]*HLOOKUP([AssumedValue2],'Curr conv'!$B$17:$BF$56,16,FALSE)/Table1[[#This Row],[ExpenditureDetails3]], "No data")</f>
        <v>8007.1372912383877</v>
      </c>
      <c r="AI70" s="114">
        <f>IFERROR(Table1[[#This Row],[Calculation4]]/Exchange,"No data")</f>
        <v>5595.3860283631575</v>
      </c>
      <c r="AJ7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0" s="110">
        <f>IFERROR(Table1[[#This Row],[Calculation6]]/Exchange,"No data")</f>
        <v>373.02573522421051</v>
      </c>
      <c r="AL70" s="49" t="s">
        <v>465</v>
      </c>
      <c r="AM70" s="45"/>
      <c r="AN70" s="45"/>
      <c r="AO70" s="45"/>
      <c r="AP70" s="45"/>
      <c r="AQ70" s="45"/>
    </row>
    <row r="71" spans="2:43">
      <c r="B71" s="44" t="s">
        <v>154</v>
      </c>
      <c r="C71" s="66" t="s">
        <v>467</v>
      </c>
      <c r="D71" s="87" t="s">
        <v>439</v>
      </c>
      <c r="E71" s="87" t="s">
        <v>437</v>
      </c>
      <c r="F71" s="66" t="s">
        <v>338</v>
      </c>
      <c r="G71" s="44" t="s">
        <v>155</v>
      </c>
      <c r="H71" s="44" t="s">
        <v>98</v>
      </c>
      <c r="I71" s="44" t="s">
        <v>15</v>
      </c>
      <c r="J71" s="44" t="s">
        <v>470</v>
      </c>
      <c r="K71" s="66" t="s">
        <v>475</v>
      </c>
      <c r="L71" s="49" t="s">
        <v>462</v>
      </c>
      <c r="M71" s="108">
        <v>442</v>
      </c>
      <c r="N71" s="108">
        <v>442</v>
      </c>
      <c r="O71" s="91">
        <v>300</v>
      </c>
      <c r="P71" s="44" t="s">
        <v>458</v>
      </c>
      <c r="Q71" s="44" t="s">
        <v>456</v>
      </c>
      <c r="R71" s="44" t="s">
        <v>428</v>
      </c>
      <c r="S71" s="44" t="s">
        <v>13</v>
      </c>
      <c r="T7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1" s="92">
        <v>1981</v>
      </c>
      <c r="V71" s="91">
        <v>29</v>
      </c>
      <c r="W71" s="91">
        <v>1</v>
      </c>
      <c r="X71" s="92">
        <v>1981</v>
      </c>
      <c r="Y71" s="108" t="s">
        <v>96</v>
      </c>
      <c r="Z71" s="217">
        <v>6859.7130405900898</v>
      </c>
      <c r="AA71" s="219">
        <v>2009</v>
      </c>
      <c r="AB71" s="44">
        <v>1</v>
      </c>
      <c r="AC71" s="115" t="s">
        <v>96</v>
      </c>
      <c r="AD71" s="115">
        <v>15</v>
      </c>
      <c r="AE71" s="109" t="str">
        <f>IFERROR(Table1[[#This Row],[ExpenditureDetails5]]*HLOOKUP([AssumedValue2],'Curr conv'!$B$17:$BF$56,16,FALSE), "No data")</f>
        <v>No data</v>
      </c>
      <c r="AF71" s="108">
        <f>IFERROR([AssumedValue1]*HLOOKUP([AssumedValue2],'Curr conv'!$B$17:$BF$56,16,FALSE), "No data")</f>
        <v>8007.1372912383877</v>
      </c>
      <c r="AG71" s="110">
        <f>IFERROR(Table1[[#This Row],[Calculation2]]/Exchange,"No data")</f>
        <v>5595.3860283631575</v>
      </c>
      <c r="AH71" s="113">
        <f>IFERROR([AssumedValue1]*HLOOKUP([AssumedValue2],'Curr conv'!$B$17:$BF$56,16,FALSE)/Table1[[#This Row],[ExpenditureDetails3]], "No data")</f>
        <v>8007.1372912383877</v>
      </c>
      <c r="AI71" s="114">
        <f>IFERROR(Table1[[#This Row],[Calculation4]]/Exchange,"No data")</f>
        <v>5595.3860283631575</v>
      </c>
      <c r="AJ7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1" s="110">
        <f>IFERROR(Table1[[#This Row],[Calculation6]]/Exchange,"No data")</f>
        <v>373.02573522421051</v>
      </c>
      <c r="AL71" s="49" t="s">
        <v>465</v>
      </c>
      <c r="AM71" s="45"/>
      <c r="AN71" s="45"/>
      <c r="AO71" s="45"/>
      <c r="AP71" s="45"/>
      <c r="AQ71" s="45"/>
    </row>
    <row r="72" spans="2:43">
      <c r="B72" s="44" t="s">
        <v>156</v>
      </c>
      <c r="C72" s="66" t="s">
        <v>467</v>
      </c>
      <c r="D72" s="87" t="s">
        <v>439</v>
      </c>
      <c r="E72" s="87" t="s">
        <v>437</v>
      </c>
      <c r="F72" s="66" t="s">
        <v>338</v>
      </c>
      <c r="G72" s="44" t="s">
        <v>155</v>
      </c>
      <c r="H72" s="44" t="s">
        <v>111</v>
      </c>
      <c r="I72" s="44" t="s">
        <v>15</v>
      </c>
      <c r="J72" s="44" t="s">
        <v>470</v>
      </c>
      <c r="K72" s="66" t="s">
        <v>475</v>
      </c>
      <c r="L72" s="49" t="s">
        <v>462</v>
      </c>
      <c r="M72" s="108">
        <v>442</v>
      </c>
      <c r="N72" s="108">
        <v>442</v>
      </c>
      <c r="O72" s="91">
        <v>300</v>
      </c>
      <c r="P72" s="44" t="s">
        <v>458</v>
      </c>
      <c r="Q72" s="44" t="s">
        <v>456</v>
      </c>
      <c r="R72" s="44" t="s">
        <v>430</v>
      </c>
      <c r="S72" s="44" t="s">
        <v>13</v>
      </c>
      <c r="T7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2" s="92">
        <v>2010</v>
      </c>
      <c r="V72" s="91">
        <v>1</v>
      </c>
      <c r="W72" s="91">
        <v>1</v>
      </c>
      <c r="X72" s="92">
        <v>2010</v>
      </c>
      <c r="Y72" s="108" t="s">
        <v>96</v>
      </c>
      <c r="Z72" s="217">
        <v>6859.7130405900898</v>
      </c>
      <c r="AA72" s="219">
        <v>2009</v>
      </c>
      <c r="AB72" s="44">
        <v>2</v>
      </c>
      <c r="AC72" s="115" t="s">
        <v>96</v>
      </c>
      <c r="AD72" s="115">
        <v>15</v>
      </c>
      <c r="AE72" s="109" t="str">
        <f>IFERROR(Table1[[#This Row],[ExpenditureDetails5]]*HLOOKUP([AssumedValue2],'Curr conv'!$B$17:$BF$56,16,FALSE), "No data")</f>
        <v>No data</v>
      </c>
      <c r="AF72" s="108">
        <f>IFERROR([AssumedValue1]*HLOOKUP([AssumedValue2],'Curr conv'!$B$17:$BF$56,16,FALSE), "No data")</f>
        <v>8007.1372912383877</v>
      </c>
      <c r="AG72" s="110">
        <f>IFERROR(Table1[[#This Row],[Calculation2]]/Exchange,"No data")</f>
        <v>5595.3860283631575</v>
      </c>
      <c r="AH72" s="113">
        <f>IFERROR([AssumedValue1]*HLOOKUP([AssumedValue2],'Curr conv'!$B$17:$BF$56,16,FALSE)/Table1[[#This Row],[ExpenditureDetails3]], "No data")</f>
        <v>8007.1372912383877</v>
      </c>
      <c r="AI72" s="114">
        <f>IFERROR(Table1[[#This Row],[Calculation4]]/Exchange,"No data")</f>
        <v>5595.3860283631575</v>
      </c>
      <c r="AJ7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2" s="110">
        <f>IFERROR(Table1[[#This Row],[Calculation6]]/Exchange,"No data")</f>
        <v>373.02573522421051</v>
      </c>
      <c r="AL72" s="49" t="s">
        <v>465</v>
      </c>
      <c r="AM72" s="45"/>
      <c r="AN72" s="45"/>
      <c r="AO72" s="45"/>
      <c r="AP72" s="45"/>
      <c r="AQ72" s="45"/>
    </row>
    <row r="73" spans="2:43">
      <c r="B73" s="44" t="s">
        <v>157</v>
      </c>
      <c r="C73" s="66" t="s">
        <v>467</v>
      </c>
      <c r="D73" s="87" t="s">
        <v>439</v>
      </c>
      <c r="E73" s="87" t="s">
        <v>437</v>
      </c>
      <c r="F73" s="66" t="s">
        <v>338</v>
      </c>
      <c r="G73" s="44" t="s">
        <v>155</v>
      </c>
      <c r="H73" s="44" t="s">
        <v>101</v>
      </c>
      <c r="I73" s="44" t="s">
        <v>15</v>
      </c>
      <c r="J73" s="44" t="s">
        <v>470</v>
      </c>
      <c r="K73" s="66" t="s">
        <v>475</v>
      </c>
      <c r="L73" s="49" t="s">
        <v>462</v>
      </c>
      <c r="M73" s="108">
        <v>442</v>
      </c>
      <c r="N73" s="108">
        <v>442</v>
      </c>
      <c r="O73" s="91">
        <v>300</v>
      </c>
      <c r="P73" s="44" t="s">
        <v>458</v>
      </c>
      <c r="Q73" s="44" t="s">
        <v>456</v>
      </c>
      <c r="R73" s="44" t="s">
        <v>428</v>
      </c>
      <c r="S73" s="44" t="s">
        <v>13</v>
      </c>
      <c r="T7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3" s="92">
        <v>1981</v>
      </c>
      <c r="V73" s="91">
        <v>26</v>
      </c>
      <c r="W73" s="91">
        <v>1</v>
      </c>
      <c r="X73" s="92">
        <v>1981</v>
      </c>
      <c r="Y73" s="108" t="s">
        <v>96</v>
      </c>
      <c r="Z73" s="217">
        <v>6859.7130405900898</v>
      </c>
      <c r="AA73" s="219">
        <v>2009</v>
      </c>
      <c r="AB73" s="44">
        <v>2</v>
      </c>
      <c r="AC73" s="115" t="s">
        <v>96</v>
      </c>
      <c r="AD73" s="115">
        <v>15</v>
      </c>
      <c r="AE73" s="109" t="str">
        <f>IFERROR(Table1[[#This Row],[ExpenditureDetails5]]*HLOOKUP([AssumedValue2],'Curr conv'!$B$17:$BF$56,16,FALSE), "No data")</f>
        <v>No data</v>
      </c>
      <c r="AF73" s="108">
        <f>IFERROR([AssumedValue1]*HLOOKUP([AssumedValue2],'Curr conv'!$B$17:$BF$56,16,FALSE), "No data")</f>
        <v>8007.1372912383877</v>
      </c>
      <c r="AG73" s="110">
        <f>IFERROR(Table1[[#This Row],[Calculation2]]/Exchange,"No data")</f>
        <v>5595.3860283631575</v>
      </c>
      <c r="AH73" s="113">
        <f>IFERROR([AssumedValue1]*HLOOKUP([AssumedValue2],'Curr conv'!$B$17:$BF$56,16,FALSE)/Table1[[#This Row],[ExpenditureDetails3]], "No data")</f>
        <v>8007.1372912383877</v>
      </c>
      <c r="AI73" s="114">
        <f>IFERROR(Table1[[#This Row],[Calculation4]]/Exchange,"No data")</f>
        <v>5595.3860283631575</v>
      </c>
      <c r="AJ7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3" s="110">
        <f>IFERROR(Table1[[#This Row],[Calculation6]]/Exchange,"No data")</f>
        <v>373.02573522421051</v>
      </c>
      <c r="AL73" s="49" t="s">
        <v>465</v>
      </c>
      <c r="AM73" s="45"/>
      <c r="AN73" s="45"/>
      <c r="AO73" s="45"/>
      <c r="AP73" s="45"/>
      <c r="AQ73" s="45"/>
    </row>
    <row r="74" spans="2:43">
      <c r="B74" s="44" t="s">
        <v>158</v>
      </c>
      <c r="C74" s="66" t="s">
        <v>467</v>
      </c>
      <c r="D74" s="87" t="s">
        <v>439</v>
      </c>
      <c r="E74" s="87" t="s">
        <v>437</v>
      </c>
      <c r="F74" s="66" t="s">
        <v>341</v>
      </c>
      <c r="G74" s="44" t="s">
        <v>159</v>
      </c>
      <c r="H74" s="44" t="s">
        <v>98</v>
      </c>
      <c r="I74" s="44" t="s">
        <v>15</v>
      </c>
      <c r="J74" s="44" t="s">
        <v>470</v>
      </c>
      <c r="K74" s="66" t="s">
        <v>475</v>
      </c>
      <c r="L74" s="49" t="s">
        <v>462</v>
      </c>
      <c r="M74" s="108">
        <v>2611</v>
      </c>
      <c r="N74" s="108">
        <v>870.33333333333337</v>
      </c>
      <c r="O74" s="91">
        <v>300</v>
      </c>
      <c r="P74" s="44" t="s">
        <v>458</v>
      </c>
      <c r="Q74" s="44" t="s">
        <v>456</v>
      </c>
      <c r="R74" s="44" t="s">
        <v>428</v>
      </c>
      <c r="S74" s="44" t="s">
        <v>13</v>
      </c>
      <c r="T7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4" s="92">
        <v>1982</v>
      </c>
      <c r="V74" s="91">
        <v>28</v>
      </c>
      <c r="W74" s="91">
        <v>1</v>
      </c>
      <c r="X74" s="92">
        <v>1982</v>
      </c>
      <c r="Y74" s="108" t="s">
        <v>96</v>
      </c>
      <c r="Z74" s="217">
        <v>6859.7130405900898</v>
      </c>
      <c r="AA74" s="219">
        <v>2009</v>
      </c>
      <c r="AB74" s="44">
        <v>1</v>
      </c>
      <c r="AC74" s="115" t="s">
        <v>96</v>
      </c>
      <c r="AD74" s="115">
        <v>15</v>
      </c>
      <c r="AE74" s="109" t="str">
        <f>IFERROR(Table1[[#This Row],[ExpenditureDetails5]]*HLOOKUP([AssumedValue2],'Curr conv'!$B$17:$BF$56,16,FALSE), "No data")</f>
        <v>No data</v>
      </c>
      <c r="AF74" s="108">
        <f>IFERROR([AssumedValue1]*HLOOKUP([AssumedValue2],'Curr conv'!$B$17:$BF$56,16,FALSE), "No data")</f>
        <v>8007.1372912383877</v>
      </c>
      <c r="AG74" s="110">
        <f>IFERROR(Table1[[#This Row],[Calculation2]]/Exchange,"No data")</f>
        <v>5595.3860283631575</v>
      </c>
      <c r="AH74" s="113">
        <f>IFERROR([AssumedValue1]*HLOOKUP([AssumedValue2],'Curr conv'!$B$17:$BF$56,16,FALSE)/Table1[[#This Row],[ExpenditureDetails3]], "No data")</f>
        <v>8007.1372912383877</v>
      </c>
      <c r="AI74" s="114">
        <f>IFERROR(Table1[[#This Row],[Calculation4]]/Exchange,"No data")</f>
        <v>5595.3860283631575</v>
      </c>
      <c r="AJ7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4" s="110">
        <f>IFERROR(Table1[[#This Row],[Calculation6]]/Exchange,"No data")</f>
        <v>373.02573522421051</v>
      </c>
      <c r="AL74" s="49" t="s">
        <v>465</v>
      </c>
      <c r="AM74" s="45"/>
      <c r="AN74" s="45"/>
      <c r="AO74" s="45"/>
      <c r="AP74" s="45"/>
      <c r="AQ74" s="45"/>
    </row>
    <row r="75" spans="2:43">
      <c r="B75" s="44" t="s">
        <v>160</v>
      </c>
      <c r="C75" s="66" t="s">
        <v>467</v>
      </c>
      <c r="D75" s="87" t="s">
        <v>439</v>
      </c>
      <c r="E75" s="87" t="s">
        <v>437</v>
      </c>
      <c r="F75" s="66" t="s">
        <v>341</v>
      </c>
      <c r="G75" s="44" t="s">
        <v>159</v>
      </c>
      <c r="H75" s="44" t="s">
        <v>111</v>
      </c>
      <c r="I75" s="44" t="s">
        <v>15</v>
      </c>
      <c r="J75" s="44" t="s">
        <v>470</v>
      </c>
      <c r="K75" s="66" t="s">
        <v>475</v>
      </c>
      <c r="L75" s="49" t="s">
        <v>462</v>
      </c>
      <c r="M75" s="108">
        <v>2611</v>
      </c>
      <c r="N75" s="108">
        <v>870.33333333333337</v>
      </c>
      <c r="O75" s="91">
        <v>300</v>
      </c>
      <c r="P75" s="44" t="s">
        <v>458</v>
      </c>
      <c r="Q75" s="44" t="s">
        <v>456</v>
      </c>
      <c r="R75" s="44" t="s">
        <v>428</v>
      </c>
      <c r="S75" s="44" t="s">
        <v>13</v>
      </c>
      <c r="T7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5" s="92">
        <v>1982</v>
      </c>
      <c r="V75" s="91">
        <v>28</v>
      </c>
      <c r="W75" s="91">
        <v>1</v>
      </c>
      <c r="X75" s="92">
        <v>1982</v>
      </c>
      <c r="Y75" s="108" t="s">
        <v>96</v>
      </c>
      <c r="Z75" s="217">
        <v>6859.7130405900898</v>
      </c>
      <c r="AA75" s="219">
        <v>2009</v>
      </c>
      <c r="AB75" s="44">
        <v>1</v>
      </c>
      <c r="AC75" s="115" t="s">
        <v>96</v>
      </c>
      <c r="AD75" s="115">
        <v>15</v>
      </c>
      <c r="AE75" s="109" t="str">
        <f>IFERROR(Table1[[#This Row],[ExpenditureDetails5]]*HLOOKUP([AssumedValue2],'Curr conv'!$B$17:$BF$56,16,FALSE), "No data")</f>
        <v>No data</v>
      </c>
      <c r="AF75" s="108">
        <f>IFERROR([AssumedValue1]*HLOOKUP([AssumedValue2],'Curr conv'!$B$17:$BF$56,16,FALSE), "No data")</f>
        <v>8007.1372912383877</v>
      </c>
      <c r="AG75" s="110">
        <f>IFERROR(Table1[[#This Row],[Calculation2]]/Exchange,"No data")</f>
        <v>5595.3860283631575</v>
      </c>
      <c r="AH75" s="113">
        <f>IFERROR([AssumedValue1]*HLOOKUP([AssumedValue2],'Curr conv'!$B$17:$BF$56,16,FALSE)/Table1[[#This Row],[ExpenditureDetails3]], "No data")</f>
        <v>8007.1372912383877</v>
      </c>
      <c r="AI75" s="114">
        <f>IFERROR(Table1[[#This Row],[Calculation4]]/Exchange,"No data")</f>
        <v>5595.3860283631575</v>
      </c>
      <c r="AJ7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5" s="110">
        <f>IFERROR(Table1[[#This Row],[Calculation6]]/Exchange,"No data")</f>
        <v>373.02573522421051</v>
      </c>
      <c r="AL75" s="49" t="s">
        <v>465</v>
      </c>
      <c r="AM75" s="45"/>
      <c r="AN75" s="45"/>
      <c r="AO75" s="45"/>
      <c r="AP75" s="45"/>
      <c r="AQ75" s="45"/>
    </row>
    <row r="76" spans="2:43">
      <c r="B76" s="44" t="s">
        <v>161</v>
      </c>
      <c r="C76" s="66" t="s">
        <v>467</v>
      </c>
      <c r="D76" s="87" t="s">
        <v>439</v>
      </c>
      <c r="E76" s="87" t="s">
        <v>437</v>
      </c>
      <c r="F76" s="66" t="s">
        <v>341</v>
      </c>
      <c r="G76" s="44" t="s">
        <v>159</v>
      </c>
      <c r="H76" s="44" t="s">
        <v>101</v>
      </c>
      <c r="I76" s="44" t="s">
        <v>15</v>
      </c>
      <c r="J76" s="44" t="s">
        <v>470</v>
      </c>
      <c r="K76" s="66" t="s">
        <v>475</v>
      </c>
      <c r="L76" s="49" t="s">
        <v>462</v>
      </c>
      <c r="M76" s="108">
        <v>2611</v>
      </c>
      <c r="N76" s="108">
        <v>870.33333333333337</v>
      </c>
      <c r="O76" s="91">
        <v>300</v>
      </c>
      <c r="P76" s="44" t="s">
        <v>458</v>
      </c>
      <c r="Q76" s="44" t="s">
        <v>456</v>
      </c>
      <c r="R76" s="44" t="s">
        <v>428</v>
      </c>
      <c r="S76" s="44" t="s">
        <v>13</v>
      </c>
      <c r="T7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6" s="92">
        <v>1982</v>
      </c>
      <c r="V76" s="91">
        <v>27</v>
      </c>
      <c r="W76" s="91">
        <v>1</v>
      </c>
      <c r="X76" s="92">
        <v>1982</v>
      </c>
      <c r="Y76" s="108" t="s">
        <v>96</v>
      </c>
      <c r="Z76" s="217">
        <v>6859.7130405900898</v>
      </c>
      <c r="AA76" s="219">
        <v>2009</v>
      </c>
      <c r="AB76" s="44">
        <v>2</v>
      </c>
      <c r="AC76" s="115" t="s">
        <v>96</v>
      </c>
      <c r="AD76" s="115">
        <v>15</v>
      </c>
      <c r="AE76" s="109" t="str">
        <f>IFERROR(Table1[[#This Row],[ExpenditureDetails5]]*HLOOKUP([AssumedValue2],'Curr conv'!$B$17:$BF$56,16,FALSE), "No data")</f>
        <v>No data</v>
      </c>
      <c r="AF76" s="108">
        <f>IFERROR([AssumedValue1]*HLOOKUP([AssumedValue2],'Curr conv'!$B$17:$BF$56,16,FALSE), "No data")</f>
        <v>8007.1372912383877</v>
      </c>
      <c r="AG76" s="110">
        <f>IFERROR(Table1[[#This Row],[Calculation2]]/Exchange,"No data")</f>
        <v>5595.3860283631575</v>
      </c>
      <c r="AH76" s="113">
        <f>IFERROR([AssumedValue1]*HLOOKUP([AssumedValue2],'Curr conv'!$B$17:$BF$56,16,FALSE)/Table1[[#This Row],[ExpenditureDetails3]], "No data")</f>
        <v>8007.1372912383877</v>
      </c>
      <c r="AI76" s="114">
        <f>IFERROR(Table1[[#This Row],[Calculation4]]/Exchange,"No data")</f>
        <v>5595.3860283631575</v>
      </c>
      <c r="AJ7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6" s="110">
        <f>IFERROR(Table1[[#This Row],[Calculation6]]/Exchange,"No data")</f>
        <v>373.02573522421051</v>
      </c>
      <c r="AL76" s="49" t="s">
        <v>465</v>
      </c>
      <c r="AM76" s="45"/>
      <c r="AN76" s="45"/>
      <c r="AO76" s="45"/>
      <c r="AP76" s="45"/>
      <c r="AQ76" s="45"/>
    </row>
    <row r="77" spans="2:43">
      <c r="B77" s="44" t="s">
        <v>162</v>
      </c>
      <c r="C77" s="66" t="s">
        <v>467</v>
      </c>
      <c r="D77" s="87" t="s">
        <v>439</v>
      </c>
      <c r="E77" s="87" t="s">
        <v>437</v>
      </c>
      <c r="F77" s="66" t="s">
        <v>341</v>
      </c>
      <c r="G77" s="44" t="s">
        <v>159</v>
      </c>
      <c r="H77" s="44" t="s">
        <v>103</v>
      </c>
      <c r="I77" s="44" t="s">
        <v>15</v>
      </c>
      <c r="J77" s="44" t="s">
        <v>470</v>
      </c>
      <c r="K77" s="66" t="s">
        <v>475</v>
      </c>
      <c r="L77" s="49" t="s">
        <v>462</v>
      </c>
      <c r="M77" s="108">
        <v>2611</v>
      </c>
      <c r="N77" s="108">
        <v>870.33333333333337</v>
      </c>
      <c r="O77" s="91">
        <v>300</v>
      </c>
      <c r="P77" s="44" t="s">
        <v>458</v>
      </c>
      <c r="Q77" s="44" t="s">
        <v>456</v>
      </c>
      <c r="R77" s="44" t="s">
        <v>428</v>
      </c>
      <c r="S77" s="44" t="s">
        <v>13</v>
      </c>
      <c r="T7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7" s="92">
        <v>1982</v>
      </c>
      <c r="V77" s="91">
        <v>28</v>
      </c>
      <c r="W77" s="91">
        <v>1</v>
      </c>
      <c r="X77" s="92">
        <v>1982</v>
      </c>
      <c r="Y77" s="108" t="s">
        <v>96</v>
      </c>
      <c r="Z77" s="217">
        <v>6859.7130405900898</v>
      </c>
      <c r="AA77" s="219">
        <v>2009</v>
      </c>
      <c r="AB77" s="44">
        <v>1</v>
      </c>
      <c r="AC77" s="115" t="s">
        <v>96</v>
      </c>
      <c r="AD77" s="115">
        <v>15</v>
      </c>
      <c r="AE77" s="109" t="str">
        <f>IFERROR(Table1[[#This Row],[ExpenditureDetails5]]*HLOOKUP([AssumedValue2],'Curr conv'!$B$17:$BF$56,16,FALSE), "No data")</f>
        <v>No data</v>
      </c>
      <c r="AF77" s="108">
        <f>IFERROR([AssumedValue1]*HLOOKUP([AssumedValue2],'Curr conv'!$B$17:$BF$56,16,FALSE), "No data")</f>
        <v>8007.1372912383877</v>
      </c>
      <c r="AG77" s="110">
        <f>IFERROR(Table1[[#This Row],[Calculation2]]/Exchange,"No data")</f>
        <v>5595.3860283631575</v>
      </c>
      <c r="AH77" s="113">
        <f>IFERROR([AssumedValue1]*HLOOKUP([AssumedValue2],'Curr conv'!$B$17:$BF$56,16,FALSE)/Table1[[#This Row],[ExpenditureDetails3]], "No data")</f>
        <v>8007.1372912383877</v>
      </c>
      <c r="AI77" s="114">
        <f>IFERROR(Table1[[#This Row],[Calculation4]]/Exchange,"No data")</f>
        <v>5595.3860283631575</v>
      </c>
      <c r="AJ7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7" s="110">
        <f>IFERROR(Table1[[#This Row],[Calculation6]]/Exchange,"No data")</f>
        <v>373.02573522421051</v>
      </c>
      <c r="AL77" s="49" t="s">
        <v>465</v>
      </c>
      <c r="AM77" s="45"/>
      <c r="AN77" s="45"/>
      <c r="AO77" s="45"/>
      <c r="AP77" s="45"/>
      <c r="AQ77" s="45"/>
    </row>
    <row r="78" spans="2:43">
      <c r="B78" s="44" t="s">
        <v>163</v>
      </c>
      <c r="C78" s="66" t="s">
        <v>467</v>
      </c>
      <c r="D78" s="87" t="s">
        <v>439</v>
      </c>
      <c r="E78" s="87" t="s">
        <v>437</v>
      </c>
      <c r="F78" s="66" t="s">
        <v>337</v>
      </c>
      <c r="G78" s="44" t="s">
        <v>164</v>
      </c>
      <c r="H78" s="44" t="s">
        <v>98</v>
      </c>
      <c r="I78" s="44" t="s">
        <v>15</v>
      </c>
      <c r="J78" s="44" t="s">
        <v>470</v>
      </c>
      <c r="K78" s="66" t="s">
        <v>475</v>
      </c>
      <c r="L78" s="49" t="s">
        <v>462</v>
      </c>
      <c r="M78" s="108">
        <v>1189</v>
      </c>
      <c r="N78" s="108">
        <v>297.25</v>
      </c>
      <c r="O78" s="91">
        <v>300</v>
      </c>
      <c r="P78" s="44" t="s">
        <v>458</v>
      </c>
      <c r="Q78" s="44" t="s">
        <v>456</v>
      </c>
      <c r="R78" s="44" t="s">
        <v>430</v>
      </c>
      <c r="S78" s="44" t="s">
        <v>13</v>
      </c>
      <c r="T7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8" s="92">
        <v>2009</v>
      </c>
      <c r="V78" s="91">
        <v>1</v>
      </c>
      <c r="W78" s="91">
        <v>1</v>
      </c>
      <c r="X78" s="92">
        <v>2009</v>
      </c>
      <c r="Y78" s="108" t="s">
        <v>96</v>
      </c>
      <c r="Z78" s="217">
        <v>6859.7130405900898</v>
      </c>
      <c r="AA78" s="219">
        <v>2009</v>
      </c>
      <c r="AB78" s="44">
        <v>1</v>
      </c>
      <c r="AC78" s="115" t="s">
        <v>96</v>
      </c>
      <c r="AD78" s="115">
        <v>15</v>
      </c>
      <c r="AE78" s="109" t="str">
        <f>IFERROR(Table1[[#This Row],[ExpenditureDetails5]]*HLOOKUP([AssumedValue2],'Curr conv'!$B$17:$BF$56,16,FALSE), "No data")</f>
        <v>No data</v>
      </c>
      <c r="AF78" s="108">
        <f>IFERROR([AssumedValue1]*HLOOKUP([AssumedValue2],'Curr conv'!$B$17:$BF$56,16,FALSE), "No data")</f>
        <v>8007.1372912383877</v>
      </c>
      <c r="AG78" s="110">
        <f>IFERROR(Table1[[#This Row],[Calculation2]]/Exchange,"No data")</f>
        <v>5595.3860283631575</v>
      </c>
      <c r="AH78" s="113">
        <f>IFERROR([AssumedValue1]*HLOOKUP([AssumedValue2],'Curr conv'!$B$17:$BF$56,16,FALSE)/Table1[[#This Row],[ExpenditureDetails3]], "No data")</f>
        <v>8007.1372912383877</v>
      </c>
      <c r="AI78" s="114">
        <f>IFERROR(Table1[[#This Row],[Calculation4]]/Exchange,"No data")</f>
        <v>5595.3860283631575</v>
      </c>
      <c r="AJ7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8" s="110">
        <f>IFERROR(Table1[[#This Row],[Calculation6]]/Exchange,"No data")</f>
        <v>373.02573522421051</v>
      </c>
      <c r="AL78" s="49" t="s">
        <v>465</v>
      </c>
      <c r="AM78" s="45"/>
      <c r="AN78" s="45"/>
      <c r="AO78" s="45"/>
      <c r="AP78" s="45"/>
      <c r="AQ78" s="45"/>
    </row>
    <row r="79" spans="2:43">
      <c r="B79" s="44" t="s">
        <v>165</v>
      </c>
      <c r="C79" s="66" t="s">
        <v>467</v>
      </c>
      <c r="D79" s="87" t="s">
        <v>439</v>
      </c>
      <c r="E79" s="87" t="s">
        <v>437</v>
      </c>
      <c r="F79" s="66" t="s">
        <v>337</v>
      </c>
      <c r="G79" s="44" t="s">
        <v>164</v>
      </c>
      <c r="H79" s="44" t="s">
        <v>111</v>
      </c>
      <c r="I79" s="44" t="s">
        <v>15</v>
      </c>
      <c r="J79" s="44" t="s">
        <v>470</v>
      </c>
      <c r="K79" s="66" t="s">
        <v>475</v>
      </c>
      <c r="L79" s="49" t="s">
        <v>462</v>
      </c>
      <c r="M79" s="108">
        <v>1189</v>
      </c>
      <c r="N79" s="108">
        <v>297.25</v>
      </c>
      <c r="O79" s="91">
        <v>300</v>
      </c>
      <c r="P79" s="44" t="s">
        <v>458</v>
      </c>
      <c r="Q79" s="44" t="s">
        <v>456</v>
      </c>
      <c r="R79" s="44" t="s">
        <v>429</v>
      </c>
      <c r="S79" s="44" t="s">
        <v>13</v>
      </c>
      <c r="T7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79" s="92">
        <v>2001</v>
      </c>
      <c r="V79" s="91">
        <v>9</v>
      </c>
      <c r="W79" s="91">
        <v>1</v>
      </c>
      <c r="X79" s="92">
        <v>2001</v>
      </c>
      <c r="Y79" s="108" t="s">
        <v>96</v>
      </c>
      <c r="Z79" s="217">
        <v>6859.7130405900898</v>
      </c>
      <c r="AA79" s="219">
        <v>2009</v>
      </c>
      <c r="AB79" s="44">
        <v>1</v>
      </c>
      <c r="AC79" s="115" t="s">
        <v>96</v>
      </c>
      <c r="AD79" s="115">
        <v>15</v>
      </c>
      <c r="AE79" s="109" t="str">
        <f>IFERROR(Table1[[#This Row],[ExpenditureDetails5]]*HLOOKUP([AssumedValue2],'Curr conv'!$B$17:$BF$56,16,FALSE), "No data")</f>
        <v>No data</v>
      </c>
      <c r="AF79" s="108">
        <f>IFERROR([AssumedValue1]*HLOOKUP([AssumedValue2],'Curr conv'!$B$17:$BF$56,16,FALSE), "No data")</f>
        <v>8007.1372912383877</v>
      </c>
      <c r="AG79" s="110">
        <f>IFERROR(Table1[[#This Row],[Calculation2]]/Exchange,"No data")</f>
        <v>5595.3860283631575</v>
      </c>
      <c r="AH79" s="113">
        <f>IFERROR([AssumedValue1]*HLOOKUP([AssumedValue2],'Curr conv'!$B$17:$BF$56,16,FALSE)/Table1[[#This Row],[ExpenditureDetails3]], "No data")</f>
        <v>8007.1372912383877</v>
      </c>
      <c r="AI79" s="114">
        <f>IFERROR(Table1[[#This Row],[Calculation4]]/Exchange,"No data")</f>
        <v>5595.3860283631575</v>
      </c>
      <c r="AJ7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79" s="110">
        <f>IFERROR(Table1[[#This Row],[Calculation6]]/Exchange,"No data")</f>
        <v>373.02573522421051</v>
      </c>
      <c r="AL79" s="49" t="s">
        <v>465</v>
      </c>
      <c r="AM79" s="45"/>
      <c r="AN79" s="45"/>
      <c r="AO79" s="45"/>
      <c r="AP79" s="45"/>
      <c r="AQ79" s="45"/>
    </row>
    <row r="80" spans="2:43">
      <c r="B80" s="44" t="s">
        <v>166</v>
      </c>
      <c r="C80" s="66" t="s">
        <v>467</v>
      </c>
      <c r="D80" s="87" t="s">
        <v>439</v>
      </c>
      <c r="E80" s="87" t="s">
        <v>437</v>
      </c>
      <c r="F80" s="66" t="s">
        <v>337</v>
      </c>
      <c r="G80" s="44" t="s">
        <v>164</v>
      </c>
      <c r="H80" s="44" t="s">
        <v>101</v>
      </c>
      <c r="I80" s="44" t="s">
        <v>15</v>
      </c>
      <c r="J80" s="44" t="s">
        <v>470</v>
      </c>
      <c r="K80" s="66" t="s">
        <v>475</v>
      </c>
      <c r="L80" s="49" t="s">
        <v>462</v>
      </c>
      <c r="M80" s="108">
        <v>1189</v>
      </c>
      <c r="N80" s="108">
        <v>297.25</v>
      </c>
      <c r="O80" s="91">
        <v>300</v>
      </c>
      <c r="P80" s="44" t="s">
        <v>458</v>
      </c>
      <c r="Q80" s="44" t="s">
        <v>456</v>
      </c>
      <c r="R80" s="44" t="s">
        <v>430</v>
      </c>
      <c r="S80" s="44" t="s">
        <v>13</v>
      </c>
      <c r="T8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0" s="92">
        <v>2006</v>
      </c>
      <c r="V80" s="91">
        <v>4</v>
      </c>
      <c r="W80" s="91">
        <v>1</v>
      </c>
      <c r="X80" s="92">
        <v>2006</v>
      </c>
      <c r="Y80" s="108" t="s">
        <v>96</v>
      </c>
      <c r="Z80" s="217">
        <v>6859.7130405900898</v>
      </c>
      <c r="AA80" s="219">
        <v>2009</v>
      </c>
      <c r="AB80" s="44">
        <v>1</v>
      </c>
      <c r="AC80" s="115" t="s">
        <v>96</v>
      </c>
      <c r="AD80" s="115">
        <v>15</v>
      </c>
      <c r="AE80" s="109" t="str">
        <f>IFERROR(Table1[[#This Row],[ExpenditureDetails5]]*HLOOKUP([AssumedValue2],'Curr conv'!$B$17:$BF$56,16,FALSE), "No data")</f>
        <v>No data</v>
      </c>
      <c r="AF80" s="108">
        <f>IFERROR([AssumedValue1]*HLOOKUP([AssumedValue2],'Curr conv'!$B$17:$BF$56,16,FALSE), "No data")</f>
        <v>8007.1372912383877</v>
      </c>
      <c r="AG80" s="110">
        <f>IFERROR(Table1[[#This Row],[Calculation2]]/Exchange,"No data")</f>
        <v>5595.3860283631575</v>
      </c>
      <c r="AH80" s="113">
        <f>IFERROR([AssumedValue1]*HLOOKUP([AssumedValue2],'Curr conv'!$B$17:$BF$56,16,FALSE)/Table1[[#This Row],[ExpenditureDetails3]], "No data")</f>
        <v>8007.1372912383877</v>
      </c>
      <c r="AI80" s="114">
        <f>IFERROR(Table1[[#This Row],[Calculation4]]/Exchange,"No data")</f>
        <v>5595.3860283631575</v>
      </c>
      <c r="AJ8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80" s="110">
        <f>IFERROR(Table1[[#This Row],[Calculation6]]/Exchange,"No data")</f>
        <v>373.02573522421051</v>
      </c>
      <c r="AL80" s="49" t="s">
        <v>465</v>
      </c>
      <c r="AM80" s="45"/>
      <c r="AN80" s="45"/>
      <c r="AO80" s="45"/>
      <c r="AP80" s="45"/>
      <c r="AQ80" s="45"/>
    </row>
    <row r="81" spans="2:43">
      <c r="B81" s="44" t="s">
        <v>167</v>
      </c>
      <c r="C81" s="66" t="s">
        <v>467</v>
      </c>
      <c r="D81" s="87" t="s">
        <v>439</v>
      </c>
      <c r="E81" s="87" t="s">
        <v>437</v>
      </c>
      <c r="F81" s="66" t="s">
        <v>337</v>
      </c>
      <c r="G81" s="44" t="s">
        <v>164</v>
      </c>
      <c r="H81" s="44" t="s">
        <v>103</v>
      </c>
      <c r="I81" s="44" t="s">
        <v>15</v>
      </c>
      <c r="J81" s="44" t="s">
        <v>470</v>
      </c>
      <c r="K81" s="66" t="s">
        <v>475</v>
      </c>
      <c r="L81" s="49" t="s">
        <v>462</v>
      </c>
      <c r="M81" s="108">
        <v>1189</v>
      </c>
      <c r="N81" s="108">
        <v>297.25</v>
      </c>
      <c r="O81" s="91">
        <v>300</v>
      </c>
      <c r="P81" s="44" t="s">
        <v>458</v>
      </c>
      <c r="Q81" s="44" t="s">
        <v>456</v>
      </c>
      <c r="R81" s="44" t="s">
        <v>429</v>
      </c>
      <c r="S81" s="44" t="s">
        <v>13</v>
      </c>
      <c r="T8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1" s="92">
        <v>2009</v>
      </c>
      <c r="V81" s="91">
        <v>1</v>
      </c>
      <c r="W81" s="91">
        <v>1</v>
      </c>
      <c r="X81" s="92">
        <v>2009</v>
      </c>
      <c r="Y81" s="108" t="s">
        <v>96</v>
      </c>
      <c r="Z81" s="217">
        <v>6859.7130405900898</v>
      </c>
      <c r="AA81" s="219">
        <v>2009</v>
      </c>
      <c r="AB81" s="44">
        <v>1</v>
      </c>
      <c r="AC81" s="115" t="s">
        <v>96</v>
      </c>
      <c r="AD81" s="115">
        <v>15</v>
      </c>
      <c r="AE81" s="109" t="str">
        <f>IFERROR(Table1[[#This Row],[ExpenditureDetails5]]*HLOOKUP([AssumedValue2],'Curr conv'!$B$17:$BF$56,16,FALSE), "No data")</f>
        <v>No data</v>
      </c>
      <c r="AF81" s="108">
        <f>IFERROR([AssumedValue1]*HLOOKUP([AssumedValue2],'Curr conv'!$B$17:$BF$56,16,FALSE), "No data")</f>
        <v>8007.1372912383877</v>
      </c>
      <c r="AG81" s="110">
        <f>IFERROR(Table1[[#This Row],[Calculation2]]/Exchange,"No data")</f>
        <v>5595.3860283631575</v>
      </c>
      <c r="AH81" s="113">
        <f>IFERROR([AssumedValue1]*HLOOKUP([AssumedValue2],'Curr conv'!$B$17:$BF$56,16,FALSE)/Table1[[#This Row],[ExpenditureDetails3]], "No data")</f>
        <v>8007.1372912383877</v>
      </c>
      <c r="AI81" s="114">
        <f>IFERROR(Table1[[#This Row],[Calculation4]]/Exchange,"No data")</f>
        <v>5595.3860283631575</v>
      </c>
      <c r="AJ8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81" s="110">
        <f>IFERROR(Table1[[#This Row],[Calculation6]]/Exchange,"No data")</f>
        <v>373.02573522421051</v>
      </c>
      <c r="AL81" s="49" t="s">
        <v>465</v>
      </c>
      <c r="AM81" s="45"/>
      <c r="AN81" s="45"/>
      <c r="AO81" s="45"/>
      <c r="AP81" s="45"/>
      <c r="AQ81" s="45"/>
    </row>
    <row r="82" spans="2:43">
      <c r="B82" s="44" t="s">
        <v>168</v>
      </c>
      <c r="C82" s="66" t="s">
        <v>467</v>
      </c>
      <c r="D82" s="87" t="s">
        <v>439</v>
      </c>
      <c r="E82" s="87" t="s">
        <v>437</v>
      </c>
      <c r="F82" s="66" t="s">
        <v>335</v>
      </c>
      <c r="G82" s="44" t="s">
        <v>169</v>
      </c>
      <c r="H82" s="44" t="s">
        <v>98</v>
      </c>
      <c r="I82" s="44" t="s">
        <v>15</v>
      </c>
      <c r="J82" s="44" t="s">
        <v>470</v>
      </c>
      <c r="K82" s="66" t="s">
        <v>475</v>
      </c>
      <c r="L82" s="49" t="s">
        <v>462</v>
      </c>
      <c r="M82" s="108">
        <v>983</v>
      </c>
      <c r="N82" s="108">
        <v>491.5</v>
      </c>
      <c r="O82" s="91">
        <v>300</v>
      </c>
      <c r="P82" s="44" t="s">
        <v>458</v>
      </c>
      <c r="Q82" s="44" t="s">
        <v>456</v>
      </c>
      <c r="R82" s="44" t="s">
        <v>428</v>
      </c>
      <c r="S82" s="44" t="s">
        <v>13</v>
      </c>
      <c r="T8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2" s="92">
        <v>1999</v>
      </c>
      <c r="V82" s="91">
        <v>11</v>
      </c>
      <c r="W82" s="91">
        <v>1</v>
      </c>
      <c r="X82" s="92">
        <v>1999</v>
      </c>
      <c r="Y82" s="108" t="s">
        <v>96</v>
      </c>
      <c r="Z82" s="217">
        <v>6859.7130405900898</v>
      </c>
      <c r="AA82" s="219">
        <v>2009</v>
      </c>
      <c r="AB82" s="44">
        <v>1</v>
      </c>
      <c r="AC82" s="115" t="s">
        <v>96</v>
      </c>
      <c r="AD82" s="115">
        <v>15</v>
      </c>
      <c r="AE82" s="109" t="str">
        <f>IFERROR(Table1[[#This Row],[ExpenditureDetails5]]*HLOOKUP([AssumedValue2],'Curr conv'!$B$17:$BF$56,16,FALSE), "No data")</f>
        <v>No data</v>
      </c>
      <c r="AF82" s="108">
        <f>IFERROR([AssumedValue1]*HLOOKUP([AssumedValue2],'Curr conv'!$B$17:$BF$56,16,FALSE), "No data")</f>
        <v>8007.1372912383877</v>
      </c>
      <c r="AG82" s="110">
        <f>IFERROR(Table1[[#This Row],[Calculation2]]/Exchange,"No data")</f>
        <v>5595.3860283631575</v>
      </c>
      <c r="AH82" s="113">
        <f>IFERROR([AssumedValue1]*HLOOKUP([AssumedValue2],'Curr conv'!$B$17:$BF$56,16,FALSE)/Table1[[#This Row],[ExpenditureDetails3]], "No data")</f>
        <v>8007.1372912383877</v>
      </c>
      <c r="AI82" s="114">
        <f>IFERROR(Table1[[#This Row],[Calculation4]]/Exchange,"No data")</f>
        <v>5595.3860283631575</v>
      </c>
      <c r="AJ8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82" s="110">
        <f>IFERROR(Table1[[#This Row],[Calculation6]]/Exchange,"No data")</f>
        <v>373.02573522421051</v>
      </c>
      <c r="AL82" s="49" t="s">
        <v>465</v>
      </c>
      <c r="AM82" s="45"/>
      <c r="AN82" s="45"/>
      <c r="AO82" s="45"/>
      <c r="AP82" s="45"/>
      <c r="AQ82" s="45"/>
    </row>
    <row r="83" spans="2:43">
      <c r="B83" s="44" t="s">
        <v>170</v>
      </c>
      <c r="C83" s="66" t="s">
        <v>467</v>
      </c>
      <c r="D83" s="87" t="s">
        <v>439</v>
      </c>
      <c r="E83" s="87" t="s">
        <v>437</v>
      </c>
      <c r="F83" s="66" t="s">
        <v>335</v>
      </c>
      <c r="G83" s="44" t="s">
        <v>169</v>
      </c>
      <c r="H83" s="44" t="s">
        <v>111</v>
      </c>
      <c r="I83" s="44" t="s">
        <v>15</v>
      </c>
      <c r="J83" s="44" t="s">
        <v>470</v>
      </c>
      <c r="K83" s="66" t="s">
        <v>475</v>
      </c>
      <c r="L83" s="49" t="s">
        <v>462</v>
      </c>
      <c r="M83" s="108">
        <v>983</v>
      </c>
      <c r="N83" s="108">
        <v>491.5</v>
      </c>
      <c r="O83" s="91">
        <v>300</v>
      </c>
      <c r="P83" s="44" t="s">
        <v>458</v>
      </c>
      <c r="Q83" s="44" t="s">
        <v>456</v>
      </c>
      <c r="R83" s="44" t="s">
        <v>428</v>
      </c>
      <c r="S83" s="44" t="s">
        <v>13</v>
      </c>
      <c r="T8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3" s="92">
        <v>1999</v>
      </c>
      <c r="V83" s="91">
        <v>11</v>
      </c>
      <c r="W83" s="91">
        <v>1</v>
      </c>
      <c r="X83" s="92">
        <v>1999</v>
      </c>
      <c r="Y83" s="108" t="s">
        <v>96</v>
      </c>
      <c r="Z83" s="217">
        <v>6859.7130405900898</v>
      </c>
      <c r="AA83" s="219">
        <v>2009</v>
      </c>
      <c r="AB83" s="44">
        <v>1</v>
      </c>
      <c r="AC83" s="115" t="s">
        <v>96</v>
      </c>
      <c r="AD83" s="115">
        <v>15</v>
      </c>
      <c r="AE83" s="109" t="str">
        <f>IFERROR(Table1[[#This Row],[ExpenditureDetails5]]*HLOOKUP([AssumedValue2],'Curr conv'!$B$17:$BF$56,16,FALSE), "No data")</f>
        <v>No data</v>
      </c>
      <c r="AF83" s="108">
        <f>IFERROR([AssumedValue1]*HLOOKUP([AssumedValue2],'Curr conv'!$B$17:$BF$56,16,FALSE), "No data")</f>
        <v>8007.1372912383877</v>
      </c>
      <c r="AG83" s="110">
        <f>IFERROR(Table1[[#This Row],[Calculation2]]/Exchange,"No data")</f>
        <v>5595.3860283631575</v>
      </c>
      <c r="AH83" s="113">
        <f>IFERROR([AssumedValue1]*HLOOKUP([AssumedValue2],'Curr conv'!$B$17:$BF$56,16,FALSE)/Table1[[#This Row],[ExpenditureDetails3]], "No data")</f>
        <v>8007.1372912383877</v>
      </c>
      <c r="AI83" s="114">
        <f>IFERROR(Table1[[#This Row],[Calculation4]]/Exchange,"No data")</f>
        <v>5595.3860283631575</v>
      </c>
      <c r="AJ8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83" s="110">
        <f>IFERROR(Table1[[#This Row],[Calculation6]]/Exchange,"No data")</f>
        <v>373.02573522421051</v>
      </c>
      <c r="AL83" s="49" t="s">
        <v>465</v>
      </c>
      <c r="AM83" s="45"/>
      <c r="AN83" s="45"/>
      <c r="AO83" s="45"/>
      <c r="AP83" s="45"/>
      <c r="AQ83" s="45"/>
    </row>
    <row r="84" spans="2:43">
      <c r="B84" s="44" t="s">
        <v>171</v>
      </c>
      <c r="C84" s="66" t="s">
        <v>467</v>
      </c>
      <c r="D84" s="87" t="s">
        <v>439</v>
      </c>
      <c r="E84" s="87" t="s">
        <v>437</v>
      </c>
      <c r="F84" s="66" t="s">
        <v>340</v>
      </c>
      <c r="G84" s="44" t="s">
        <v>172</v>
      </c>
      <c r="H84" s="44" t="s">
        <v>98</v>
      </c>
      <c r="I84" s="44" t="s">
        <v>15</v>
      </c>
      <c r="J84" s="44" t="s">
        <v>470</v>
      </c>
      <c r="K84" s="66" t="s">
        <v>475</v>
      </c>
      <c r="L84" s="49" t="s">
        <v>462</v>
      </c>
      <c r="M84" s="108">
        <v>694</v>
      </c>
      <c r="N84" s="108">
        <v>694</v>
      </c>
      <c r="O84" s="91">
        <v>300</v>
      </c>
      <c r="P84" s="44" t="s">
        <v>458</v>
      </c>
      <c r="Q84" s="44" t="s">
        <v>456</v>
      </c>
      <c r="R84" s="44" t="s">
        <v>429</v>
      </c>
      <c r="S84" s="44" t="s">
        <v>13</v>
      </c>
      <c r="T8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4" s="92">
        <v>1999</v>
      </c>
      <c r="V84" s="91">
        <v>10</v>
      </c>
      <c r="W84" s="91">
        <v>1</v>
      </c>
      <c r="X84" s="92">
        <v>1999</v>
      </c>
      <c r="Y84" s="108" t="s">
        <v>96</v>
      </c>
      <c r="Z84" s="217">
        <v>6859.7130405900898</v>
      </c>
      <c r="AA84" s="219">
        <v>2009</v>
      </c>
      <c r="AB84" s="44">
        <v>2</v>
      </c>
      <c r="AC84" s="115" t="s">
        <v>96</v>
      </c>
      <c r="AD84" s="115">
        <v>15</v>
      </c>
      <c r="AE84" s="109" t="str">
        <f>IFERROR(Table1[[#This Row],[ExpenditureDetails5]]*HLOOKUP([AssumedValue2],'Curr conv'!$B$17:$BF$56,16,FALSE), "No data")</f>
        <v>No data</v>
      </c>
      <c r="AF84" s="108">
        <f>IFERROR([AssumedValue1]*HLOOKUP([AssumedValue2],'Curr conv'!$B$17:$BF$56,16,FALSE), "No data")</f>
        <v>8007.1372912383877</v>
      </c>
      <c r="AG84" s="110">
        <f>IFERROR(Table1[[#This Row],[Calculation2]]/Exchange,"No data")</f>
        <v>5595.3860283631575</v>
      </c>
      <c r="AH84" s="113">
        <f>IFERROR([AssumedValue1]*HLOOKUP([AssumedValue2],'Curr conv'!$B$17:$BF$56,16,FALSE)/Table1[[#This Row],[ExpenditureDetails3]], "No data")</f>
        <v>8007.1372912383877</v>
      </c>
      <c r="AI84" s="114">
        <f>IFERROR(Table1[[#This Row],[Calculation4]]/Exchange,"No data")</f>
        <v>5595.3860283631575</v>
      </c>
      <c r="AJ8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84" s="110">
        <f>IFERROR(Table1[[#This Row],[Calculation6]]/Exchange,"No data")</f>
        <v>373.02573522421051</v>
      </c>
      <c r="AL84" s="49" t="s">
        <v>465</v>
      </c>
      <c r="AM84" s="45"/>
      <c r="AN84" s="45"/>
      <c r="AO84" s="45"/>
      <c r="AP84" s="45"/>
      <c r="AQ84" s="45"/>
    </row>
    <row r="85" spans="2:43">
      <c r="B85" s="44" t="s">
        <v>173</v>
      </c>
      <c r="C85" s="66" t="s">
        <v>467</v>
      </c>
      <c r="D85" s="87" t="s">
        <v>439</v>
      </c>
      <c r="E85" s="87" t="s">
        <v>437</v>
      </c>
      <c r="F85" s="66" t="s">
        <v>340</v>
      </c>
      <c r="G85" s="44" t="s">
        <v>172</v>
      </c>
      <c r="H85" s="44" t="s">
        <v>111</v>
      </c>
      <c r="I85" s="44" t="s">
        <v>15</v>
      </c>
      <c r="J85" s="44" t="s">
        <v>470</v>
      </c>
      <c r="K85" s="66" t="s">
        <v>475</v>
      </c>
      <c r="L85" s="49" t="s">
        <v>462</v>
      </c>
      <c r="M85" s="108">
        <v>694</v>
      </c>
      <c r="N85" s="108">
        <v>694</v>
      </c>
      <c r="O85" s="91">
        <v>300</v>
      </c>
      <c r="P85" s="44" t="s">
        <v>458</v>
      </c>
      <c r="Q85" s="44" t="s">
        <v>456</v>
      </c>
      <c r="R85" s="44" t="s">
        <v>430</v>
      </c>
      <c r="S85" s="44" t="s">
        <v>13</v>
      </c>
      <c r="T8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5" s="92">
        <v>1999</v>
      </c>
      <c r="V85" s="91">
        <v>11</v>
      </c>
      <c r="W85" s="91">
        <v>1</v>
      </c>
      <c r="X85" s="92">
        <v>1999</v>
      </c>
      <c r="Y85" s="108" t="s">
        <v>96</v>
      </c>
      <c r="Z85" s="217">
        <v>6859.7130405900898</v>
      </c>
      <c r="AA85" s="219">
        <v>2009</v>
      </c>
      <c r="AB85" s="44">
        <v>1</v>
      </c>
      <c r="AC85" s="115" t="s">
        <v>96</v>
      </c>
      <c r="AD85" s="115">
        <v>15</v>
      </c>
      <c r="AE85" s="109" t="str">
        <f>IFERROR(Table1[[#This Row],[ExpenditureDetails5]]*HLOOKUP([AssumedValue2],'Curr conv'!$B$17:$BF$56,16,FALSE), "No data")</f>
        <v>No data</v>
      </c>
      <c r="AF85" s="108">
        <f>IFERROR([AssumedValue1]*HLOOKUP([AssumedValue2],'Curr conv'!$B$17:$BF$56,16,FALSE), "No data")</f>
        <v>8007.1372912383877</v>
      </c>
      <c r="AG85" s="110">
        <f>IFERROR(Table1[[#This Row],[Calculation2]]/Exchange,"No data")</f>
        <v>5595.3860283631575</v>
      </c>
      <c r="AH85" s="113">
        <f>IFERROR([AssumedValue1]*HLOOKUP([AssumedValue2],'Curr conv'!$B$17:$BF$56,16,FALSE)/Table1[[#This Row],[ExpenditureDetails3]], "No data")</f>
        <v>8007.1372912383877</v>
      </c>
      <c r="AI85" s="114">
        <f>IFERROR(Table1[[#This Row],[Calculation4]]/Exchange,"No data")</f>
        <v>5595.3860283631575</v>
      </c>
      <c r="AJ8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533.80915274922586</v>
      </c>
      <c r="AK85" s="110">
        <f>IFERROR(Table1[[#This Row],[Calculation6]]/Exchange,"No data")</f>
        <v>373.02573522421051</v>
      </c>
      <c r="AL85" s="49" t="s">
        <v>465</v>
      </c>
      <c r="AM85" s="45"/>
      <c r="AN85" s="45"/>
      <c r="AO85" s="45"/>
      <c r="AP85" s="45"/>
      <c r="AQ85" s="45"/>
    </row>
    <row r="86" spans="2:43">
      <c r="B86" s="44" t="s">
        <v>174</v>
      </c>
      <c r="C86" s="66" t="s">
        <v>467</v>
      </c>
      <c r="D86" s="66" t="s">
        <v>472</v>
      </c>
      <c r="E86" s="66" t="s">
        <v>438</v>
      </c>
      <c r="F86" s="66" t="s">
        <v>417</v>
      </c>
      <c r="G86" s="44" t="s">
        <v>175</v>
      </c>
      <c r="H86" s="44" t="s">
        <v>176</v>
      </c>
      <c r="I86" s="44" t="s">
        <v>15</v>
      </c>
      <c r="J86" s="44" t="s">
        <v>470</v>
      </c>
      <c r="K86" s="66" t="s">
        <v>475</v>
      </c>
      <c r="L86" s="49" t="s">
        <v>462</v>
      </c>
      <c r="M86" s="108">
        <v>382</v>
      </c>
      <c r="N86" s="108">
        <v>382</v>
      </c>
      <c r="O86" s="91">
        <v>300</v>
      </c>
      <c r="P86" s="44" t="s">
        <v>458</v>
      </c>
      <c r="Q86" s="44" t="s">
        <v>424</v>
      </c>
      <c r="R86" s="44" t="s">
        <v>428</v>
      </c>
      <c r="S86" s="44" t="s">
        <v>13</v>
      </c>
      <c r="T8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6" s="92">
        <v>1990</v>
      </c>
      <c r="V86" s="91">
        <v>19</v>
      </c>
      <c r="W86" s="91">
        <v>1</v>
      </c>
      <c r="X86" s="92">
        <v>1990</v>
      </c>
      <c r="Y86" s="108" t="s">
        <v>96</v>
      </c>
      <c r="Z86" s="217">
        <v>8455.2649581034129</v>
      </c>
      <c r="AA86" s="219">
        <v>2009</v>
      </c>
      <c r="AB86" s="44">
        <v>1</v>
      </c>
      <c r="AC86" s="115" t="s">
        <v>96</v>
      </c>
      <c r="AD86" s="115">
        <v>30</v>
      </c>
      <c r="AE86" s="109" t="str">
        <f>IFERROR(Table1[[#This Row],[ExpenditureDetails5]]*HLOOKUP([AssumedValue2],'Curr conv'!$B$17:$BF$56,16,FALSE), "No data")</f>
        <v>No data</v>
      </c>
      <c r="AF86" s="108">
        <f>IFERROR([AssumedValue1]*HLOOKUP([AssumedValue2],'Curr conv'!$B$17:$BF$56,16,FALSE), "No data")</f>
        <v>9869.5771897051654</v>
      </c>
      <c r="AG86" s="110">
        <f>IFERROR(Table1[[#This Row],[Calculation2]]/Exchange,"No data")</f>
        <v>6896.8586780141268</v>
      </c>
      <c r="AH86" s="113">
        <f>IFERROR([AssumedValue1]*HLOOKUP([AssumedValue2],'Curr conv'!$B$17:$BF$56,16,FALSE)/Table1[[#This Row],[ExpenditureDetails3]], "No data")</f>
        <v>9869.5771897051654</v>
      </c>
      <c r="AI86" s="114">
        <f>IFERROR(Table1[[#This Row],[Calculation4]]/Exchange,"No data")</f>
        <v>6896.8586780141268</v>
      </c>
      <c r="AJ8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86" s="110">
        <f>IFERROR(Table1[[#This Row],[Calculation6]]/Exchange,"No data")</f>
        <v>229.89528926713754</v>
      </c>
      <c r="AL86" s="49" t="s">
        <v>465</v>
      </c>
      <c r="AM86" s="45"/>
      <c r="AN86" s="45"/>
      <c r="AO86" s="45"/>
      <c r="AP86" s="45"/>
      <c r="AQ86" s="45"/>
    </row>
    <row r="87" spans="2:43">
      <c r="B87" s="44" t="s">
        <v>174</v>
      </c>
      <c r="C87" s="66" t="s">
        <v>467</v>
      </c>
      <c r="D87" s="66" t="s">
        <v>472</v>
      </c>
      <c r="E87" s="66" t="s">
        <v>438</v>
      </c>
      <c r="F87" s="66" t="s">
        <v>417</v>
      </c>
      <c r="G87" s="44" t="s">
        <v>175</v>
      </c>
      <c r="H87" s="44" t="s">
        <v>176</v>
      </c>
      <c r="I87" s="44" t="s">
        <v>15</v>
      </c>
      <c r="J87" s="44" t="s">
        <v>470</v>
      </c>
      <c r="K87" s="66" t="s">
        <v>475</v>
      </c>
      <c r="L87" s="49" t="s">
        <v>462</v>
      </c>
      <c r="M87" s="108">
        <v>382</v>
      </c>
      <c r="N87" s="108">
        <v>382</v>
      </c>
      <c r="O87" s="91">
        <v>300</v>
      </c>
      <c r="P87" s="44" t="s">
        <v>458</v>
      </c>
      <c r="Q87" s="44" t="s">
        <v>425</v>
      </c>
      <c r="R87" s="44" t="s">
        <v>428</v>
      </c>
      <c r="S87" s="44" t="s">
        <v>13</v>
      </c>
      <c r="T8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7" s="92">
        <v>1990</v>
      </c>
      <c r="V87" s="91">
        <v>19</v>
      </c>
      <c r="W87" s="91">
        <v>1</v>
      </c>
      <c r="X87" s="92">
        <v>1990</v>
      </c>
      <c r="Y87" s="108" t="s">
        <v>96</v>
      </c>
      <c r="Z87" s="217">
        <v>942.34344235584035</v>
      </c>
      <c r="AA87" s="219">
        <v>2009</v>
      </c>
      <c r="AB87" s="44">
        <v>1</v>
      </c>
      <c r="AC87" s="115" t="s">
        <v>96</v>
      </c>
      <c r="AD87" s="115">
        <v>30</v>
      </c>
      <c r="AE87" s="109" t="str">
        <f>IFERROR(Table1[[#This Row],[ExpenditureDetails5]]*HLOOKUP([AssumedValue2],'Curr conv'!$B$17:$BF$56,16,FALSE), "No data")</f>
        <v>No data</v>
      </c>
      <c r="AF87" s="108">
        <f>IFERROR([AssumedValue1]*HLOOKUP([AssumedValue2],'Curr conv'!$B$17:$BF$56,16,FALSE), "No data")</f>
        <v>1099.9692368752965</v>
      </c>
      <c r="AG87" s="110">
        <f>IFERROR(Table1[[#This Row],[Calculation2]]/Exchange,"No data")</f>
        <v>768.65829519071747</v>
      </c>
      <c r="AH87" s="113">
        <f>IFERROR([AssumedValue1]*HLOOKUP([AssumedValue2],'Curr conv'!$B$17:$BF$56,16,FALSE)/Table1[[#This Row],[ExpenditureDetails3]], "No data")</f>
        <v>1099.9692368752965</v>
      </c>
      <c r="AI87" s="114">
        <f>IFERROR(Table1[[#This Row],[Calculation4]]/Exchange,"No data")</f>
        <v>768.65829519071747</v>
      </c>
      <c r="AJ8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87" s="110">
        <f>IFERROR(Table1[[#This Row],[Calculation6]]/Exchange,"No data")</f>
        <v>25.621943173023919</v>
      </c>
      <c r="AL87" s="49" t="s">
        <v>465</v>
      </c>
      <c r="AM87" s="45"/>
      <c r="AN87" s="45"/>
      <c r="AO87" s="45"/>
      <c r="AP87" s="45"/>
      <c r="AQ87" s="45"/>
    </row>
    <row r="88" spans="2:43">
      <c r="B88" s="44" t="s">
        <v>174</v>
      </c>
      <c r="C88" s="66" t="s">
        <v>467</v>
      </c>
      <c r="D88" s="66" t="s">
        <v>472</v>
      </c>
      <c r="E88" s="66" t="s">
        <v>438</v>
      </c>
      <c r="F88" s="66" t="s">
        <v>417</v>
      </c>
      <c r="G88" s="44" t="s">
        <v>175</v>
      </c>
      <c r="H88" s="44" t="s">
        <v>176</v>
      </c>
      <c r="I88" s="44" t="s">
        <v>15</v>
      </c>
      <c r="J88" s="44" t="s">
        <v>470</v>
      </c>
      <c r="K88" s="66" t="s">
        <v>475</v>
      </c>
      <c r="L88" s="49" t="s">
        <v>462</v>
      </c>
      <c r="M88" s="108">
        <v>382</v>
      </c>
      <c r="N88" s="108">
        <v>382</v>
      </c>
      <c r="O88" s="91">
        <v>300</v>
      </c>
      <c r="P88" s="44" t="s">
        <v>458</v>
      </c>
      <c r="Q88" s="44" t="s">
        <v>426</v>
      </c>
      <c r="R88" s="44" t="s">
        <v>428</v>
      </c>
      <c r="S88" s="44" t="s">
        <v>13</v>
      </c>
      <c r="T8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8" s="92">
        <v>1990</v>
      </c>
      <c r="V88" s="91">
        <v>19</v>
      </c>
      <c r="W88" s="91">
        <v>1</v>
      </c>
      <c r="X88" s="92">
        <v>1990</v>
      </c>
      <c r="Y88" s="108" t="s">
        <v>96</v>
      </c>
      <c r="Z88" s="217">
        <v>1709</v>
      </c>
      <c r="AA88" s="219">
        <v>2009</v>
      </c>
      <c r="AB88" s="44">
        <v>1</v>
      </c>
      <c r="AC88" s="115" t="s">
        <v>96</v>
      </c>
      <c r="AD88" s="115">
        <v>10</v>
      </c>
      <c r="AE88" s="109" t="str">
        <f>IFERROR(Table1[[#This Row],[ExpenditureDetails5]]*HLOOKUP([AssumedValue2],'Curr conv'!$B$17:$BF$56,16,FALSE), "No data")</f>
        <v>No data</v>
      </c>
      <c r="AF88" s="108">
        <f>IFERROR([AssumedValue1]*HLOOKUP([AssumedValue2],'Curr conv'!$B$17:$BF$56,16,FALSE), "No data")</f>
        <v>1994.8644425436862</v>
      </c>
      <c r="AG88" s="110">
        <f>IFERROR(Table1[[#This Row],[Calculation2]]/Exchange,"No data")</f>
        <v>1394.0108960665859</v>
      </c>
      <c r="AH88" s="113">
        <f>IFERROR([AssumedValue1]*HLOOKUP([AssumedValue2],'Curr conv'!$B$17:$BF$56,16,FALSE)/Table1[[#This Row],[ExpenditureDetails3]], "No data")</f>
        <v>1994.8644425436862</v>
      </c>
      <c r="AI88" s="114">
        <f>IFERROR(Table1[[#This Row],[Calculation4]]/Exchange,"No data")</f>
        <v>1394.0108960665859</v>
      </c>
      <c r="AJ8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88" s="110">
        <f>IFERROR(Table1[[#This Row],[Calculation6]]/Exchange,"No data")</f>
        <v>139.40108960665859</v>
      </c>
      <c r="AL88" s="49" t="s">
        <v>465</v>
      </c>
      <c r="AM88" s="45"/>
      <c r="AN88" s="45"/>
      <c r="AO88" s="45"/>
      <c r="AP88" s="45"/>
      <c r="AQ88" s="45"/>
    </row>
    <row r="89" spans="2:43">
      <c r="B89" s="44" t="s">
        <v>174</v>
      </c>
      <c r="C89" s="66" t="s">
        <v>467</v>
      </c>
      <c r="D89" s="66" t="s">
        <v>472</v>
      </c>
      <c r="E89" s="66" t="s">
        <v>438</v>
      </c>
      <c r="F89" s="66" t="s">
        <v>417</v>
      </c>
      <c r="G89" s="44" t="s">
        <v>175</v>
      </c>
      <c r="H89" s="44" t="s">
        <v>176</v>
      </c>
      <c r="I89" s="44" t="s">
        <v>15</v>
      </c>
      <c r="J89" s="44" t="s">
        <v>470</v>
      </c>
      <c r="K89" s="66" t="s">
        <v>475</v>
      </c>
      <c r="L89" s="49" t="s">
        <v>462</v>
      </c>
      <c r="M89" s="108">
        <v>382</v>
      </c>
      <c r="N89" s="108">
        <v>382</v>
      </c>
      <c r="O89" s="91">
        <v>300</v>
      </c>
      <c r="P89" s="44" t="s">
        <v>458</v>
      </c>
      <c r="Q89" s="44" t="s">
        <v>427</v>
      </c>
      <c r="R89" s="44" t="s">
        <v>428</v>
      </c>
      <c r="S89" s="44" t="s">
        <v>13</v>
      </c>
      <c r="T8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89" s="92">
        <v>1990</v>
      </c>
      <c r="V89" s="91">
        <v>19</v>
      </c>
      <c r="W89" s="91">
        <v>1</v>
      </c>
      <c r="X89" s="92">
        <v>1990</v>
      </c>
      <c r="Y89" s="108" t="s">
        <v>96</v>
      </c>
      <c r="Z89" s="217">
        <v>360.99095200577432</v>
      </c>
      <c r="AA89" s="219">
        <v>2009</v>
      </c>
      <c r="AB89" s="44">
        <v>1</v>
      </c>
      <c r="AC89" s="115" t="s">
        <v>96</v>
      </c>
      <c r="AD89" s="115">
        <v>10</v>
      </c>
      <c r="AE89" s="109" t="str">
        <f>IFERROR(Table1[[#This Row],[ExpenditureDetails5]]*HLOOKUP([AssumedValue2],'Curr conv'!$B$17:$BF$56,16,FALSE), "No data")</f>
        <v>No data</v>
      </c>
      <c r="AF89" s="108">
        <f>IFERROR([AssumedValue1]*HLOOKUP([AssumedValue2],'Curr conv'!$B$17:$BF$56,16,FALSE), "No data")</f>
        <v>421.37391119737481</v>
      </c>
      <c r="AG89" s="110">
        <f>IFERROR(Table1[[#This Row],[Calculation2]]/Exchange,"No data")</f>
        <v>294.45600964160292</v>
      </c>
      <c r="AH89" s="113">
        <f>IFERROR([AssumedValue1]*HLOOKUP([AssumedValue2],'Curr conv'!$B$17:$BF$56,16,FALSE)/Table1[[#This Row],[ExpenditureDetails3]], "No data")</f>
        <v>421.37391119737481</v>
      </c>
      <c r="AI89" s="114">
        <f>IFERROR(Table1[[#This Row],[Calculation4]]/Exchange,"No data")</f>
        <v>294.45600964160292</v>
      </c>
      <c r="AJ8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89" s="110">
        <f>IFERROR(Table1[[#This Row],[Calculation6]]/Exchange,"No data")</f>
        <v>29.445600964160292</v>
      </c>
      <c r="AL89" s="49" t="s">
        <v>465</v>
      </c>
      <c r="AM89" s="45"/>
      <c r="AN89" s="45"/>
      <c r="AO89" s="45"/>
      <c r="AP89" s="45"/>
      <c r="AQ89" s="45"/>
    </row>
    <row r="90" spans="2:43">
      <c r="B90" s="44" t="s">
        <v>177</v>
      </c>
      <c r="C90" s="66" t="s">
        <v>467</v>
      </c>
      <c r="D90" s="66" t="s">
        <v>472</v>
      </c>
      <c r="E90" s="66" t="s">
        <v>438</v>
      </c>
      <c r="F90" s="66" t="s">
        <v>344</v>
      </c>
      <c r="G90" s="44" t="s">
        <v>178</v>
      </c>
      <c r="H90" s="44" t="s">
        <v>98</v>
      </c>
      <c r="I90" s="44" t="s">
        <v>15</v>
      </c>
      <c r="J90" s="44" t="s">
        <v>470</v>
      </c>
      <c r="K90" s="66" t="s">
        <v>475</v>
      </c>
      <c r="L90" s="49" t="s">
        <v>462</v>
      </c>
      <c r="M90" s="108">
        <v>530</v>
      </c>
      <c r="N90" s="108">
        <v>132.5</v>
      </c>
      <c r="O90" s="91">
        <v>300</v>
      </c>
      <c r="P90" s="44" t="s">
        <v>458</v>
      </c>
      <c r="Q90" s="44" t="s">
        <v>424</v>
      </c>
      <c r="R90" s="44" t="s">
        <v>430</v>
      </c>
      <c r="S90" s="44" t="s">
        <v>13</v>
      </c>
      <c r="T9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0" s="92">
        <v>1998</v>
      </c>
      <c r="V90" s="91">
        <v>12</v>
      </c>
      <c r="W90" s="91">
        <v>1</v>
      </c>
      <c r="X90" s="92">
        <v>1998</v>
      </c>
      <c r="Y90" s="108" t="s">
        <v>96</v>
      </c>
      <c r="Z90" s="217">
        <v>8455.2649581034129</v>
      </c>
      <c r="AA90" s="219">
        <v>2009</v>
      </c>
      <c r="AB90" s="44">
        <v>1</v>
      </c>
      <c r="AC90" s="115" t="s">
        <v>96</v>
      </c>
      <c r="AD90" s="115">
        <v>30</v>
      </c>
      <c r="AE90" s="109" t="str">
        <f>IFERROR(Table1[[#This Row],[ExpenditureDetails5]]*HLOOKUP([AssumedValue2],'Curr conv'!$B$17:$BF$56,16,FALSE), "No data")</f>
        <v>No data</v>
      </c>
      <c r="AF90" s="108">
        <f>IFERROR([AssumedValue1]*HLOOKUP([AssumedValue2],'Curr conv'!$B$17:$BF$56,16,FALSE), "No data")</f>
        <v>9869.5771897051654</v>
      </c>
      <c r="AG90" s="110">
        <f>IFERROR(Table1[[#This Row],[Calculation2]]/Exchange,"No data")</f>
        <v>6896.8586780141268</v>
      </c>
      <c r="AH90" s="113">
        <f>IFERROR([AssumedValue1]*HLOOKUP([AssumedValue2],'Curr conv'!$B$17:$BF$56,16,FALSE)/Table1[[#This Row],[ExpenditureDetails3]], "No data")</f>
        <v>9869.5771897051654</v>
      </c>
      <c r="AI90" s="114">
        <f>IFERROR(Table1[[#This Row],[Calculation4]]/Exchange,"No data")</f>
        <v>6896.8586780141268</v>
      </c>
      <c r="AJ9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90" s="110">
        <f>IFERROR(Table1[[#This Row],[Calculation6]]/Exchange,"No data")</f>
        <v>229.89528926713754</v>
      </c>
      <c r="AL90" s="49" t="s">
        <v>465</v>
      </c>
      <c r="AM90" s="45"/>
      <c r="AN90" s="45"/>
      <c r="AO90" s="45"/>
      <c r="AP90" s="45"/>
      <c r="AQ90" s="45"/>
    </row>
    <row r="91" spans="2:43">
      <c r="B91" s="44" t="s">
        <v>177</v>
      </c>
      <c r="C91" s="66" t="s">
        <v>467</v>
      </c>
      <c r="D91" s="66" t="s">
        <v>472</v>
      </c>
      <c r="E91" s="66" t="s">
        <v>438</v>
      </c>
      <c r="F91" s="66" t="s">
        <v>344</v>
      </c>
      <c r="G91" s="44" t="s">
        <v>178</v>
      </c>
      <c r="H91" s="44" t="s">
        <v>98</v>
      </c>
      <c r="I91" s="44" t="s">
        <v>15</v>
      </c>
      <c r="J91" s="44" t="s">
        <v>470</v>
      </c>
      <c r="K91" s="66" t="s">
        <v>475</v>
      </c>
      <c r="L91" s="49" t="s">
        <v>462</v>
      </c>
      <c r="M91" s="108">
        <v>530</v>
      </c>
      <c r="N91" s="108">
        <v>132.5</v>
      </c>
      <c r="O91" s="91">
        <v>300</v>
      </c>
      <c r="P91" s="44" t="s">
        <v>458</v>
      </c>
      <c r="Q91" s="44" t="s">
        <v>425</v>
      </c>
      <c r="R91" s="44" t="s">
        <v>430</v>
      </c>
      <c r="S91" s="44" t="s">
        <v>13</v>
      </c>
      <c r="T9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1" s="92">
        <v>1998</v>
      </c>
      <c r="V91" s="91">
        <v>12</v>
      </c>
      <c r="W91" s="91">
        <v>1</v>
      </c>
      <c r="X91" s="92">
        <v>1998</v>
      </c>
      <c r="Y91" s="108" t="s">
        <v>96</v>
      </c>
      <c r="Z91" s="217">
        <v>942.34344235584035</v>
      </c>
      <c r="AA91" s="219">
        <v>2009</v>
      </c>
      <c r="AB91" s="44">
        <v>1</v>
      </c>
      <c r="AC91" s="115" t="s">
        <v>96</v>
      </c>
      <c r="AD91" s="115">
        <v>30</v>
      </c>
      <c r="AE91" s="109" t="str">
        <f>IFERROR(Table1[[#This Row],[ExpenditureDetails5]]*HLOOKUP([AssumedValue2],'Curr conv'!$B$17:$BF$56,16,FALSE), "No data")</f>
        <v>No data</v>
      </c>
      <c r="AF91" s="108">
        <f>IFERROR([AssumedValue1]*HLOOKUP([AssumedValue2],'Curr conv'!$B$17:$BF$56,16,FALSE), "No data")</f>
        <v>1099.9692368752965</v>
      </c>
      <c r="AG91" s="110">
        <f>IFERROR(Table1[[#This Row],[Calculation2]]/Exchange,"No data")</f>
        <v>768.65829519071747</v>
      </c>
      <c r="AH91" s="113">
        <f>IFERROR([AssumedValue1]*HLOOKUP([AssumedValue2],'Curr conv'!$B$17:$BF$56,16,FALSE)/Table1[[#This Row],[ExpenditureDetails3]], "No data")</f>
        <v>1099.9692368752965</v>
      </c>
      <c r="AI91" s="114">
        <f>IFERROR(Table1[[#This Row],[Calculation4]]/Exchange,"No data")</f>
        <v>768.65829519071747</v>
      </c>
      <c r="AJ9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91" s="110">
        <f>IFERROR(Table1[[#This Row],[Calculation6]]/Exchange,"No data")</f>
        <v>25.621943173023919</v>
      </c>
      <c r="AL91" s="49" t="s">
        <v>465</v>
      </c>
      <c r="AM91" s="45"/>
      <c r="AN91" s="45"/>
      <c r="AO91" s="45"/>
      <c r="AP91" s="45"/>
      <c r="AQ91" s="45"/>
    </row>
    <row r="92" spans="2:43">
      <c r="B92" s="44" t="s">
        <v>177</v>
      </c>
      <c r="C92" s="66" t="s">
        <v>467</v>
      </c>
      <c r="D92" s="66" t="s">
        <v>472</v>
      </c>
      <c r="E92" s="66" t="s">
        <v>438</v>
      </c>
      <c r="F92" s="66" t="s">
        <v>344</v>
      </c>
      <c r="G92" s="44" t="s">
        <v>178</v>
      </c>
      <c r="H92" s="44" t="s">
        <v>98</v>
      </c>
      <c r="I92" s="44" t="s">
        <v>15</v>
      </c>
      <c r="J92" s="44" t="s">
        <v>470</v>
      </c>
      <c r="K92" s="66" t="s">
        <v>475</v>
      </c>
      <c r="L92" s="49" t="s">
        <v>462</v>
      </c>
      <c r="M92" s="108">
        <v>530</v>
      </c>
      <c r="N92" s="108">
        <v>132.5</v>
      </c>
      <c r="O92" s="91">
        <v>300</v>
      </c>
      <c r="P92" s="44" t="s">
        <v>458</v>
      </c>
      <c r="Q92" s="44" t="s">
        <v>426</v>
      </c>
      <c r="R92" s="44" t="s">
        <v>430</v>
      </c>
      <c r="S92" s="44" t="s">
        <v>13</v>
      </c>
      <c r="T9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2" s="92">
        <v>1998</v>
      </c>
      <c r="V92" s="91">
        <v>12</v>
      </c>
      <c r="W92" s="91">
        <v>1</v>
      </c>
      <c r="X92" s="92">
        <v>1998</v>
      </c>
      <c r="Y92" s="108" t="s">
        <v>96</v>
      </c>
      <c r="Z92" s="217">
        <v>1200</v>
      </c>
      <c r="AA92" s="219">
        <v>2009</v>
      </c>
      <c r="AB92" s="44">
        <v>1</v>
      </c>
      <c r="AC92" s="115" t="s">
        <v>96</v>
      </c>
      <c r="AD92" s="115">
        <v>10</v>
      </c>
      <c r="AE92" s="109" t="str">
        <f>IFERROR(Table1[[#This Row],[ExpenditureDetails5]]*HLOOKUP([AssumedValue2],'Curr conv'!$B$17:$BF$56,16,FALSE), "No data")</f>
        <v>No data</v>
      </c>
      <c r="AF92" s="108">
        <f>IFERROR([AssumedValue1]*HLOOKUP([AssumedValue2],'Curr conv'!$B$17:$BF$56,16,FALSE), "No data")</f>
        <v>1400.7240088077376</v>
      </c>
      <c r="AG92" s="110">
        <f>IFERROR(Table1[[#This Row],[Calculation2]]/Exchange,"No data")</f>
        <v>978.82567307191528</v>
      </c>
      <c r="AH92" s="113">
        <f>IFERROR([AssumedValue1]*HLOOKUP([AssumedValue2],'Curr conv'!$B$17:$BF$56,16,FALSE)/Table1[[#This Row],[ExpenditureDetails3]], "No data")</f>
        <v>1400.7240088077376</v>
      </c>
      <c r="AI92" s="114">
        <f>IFERROR(Table1[[#This Row],[Calculation4]]/Exchange,"No data")</f>
        <v>978.82567307191528</v>
      </c>
      <c r="AJ9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140.07240088077376</v>
      </c>
      <c r="AK92" s="110">
        <f>IFERROR(Table1[[#This Row],[Calculation6]]/Exchange,"No data")</f>
        <v>97.882567307191522</v>
      </c>
      <c r="AL92" s="49" t="s">
        <v>465</v>
      </c>
      <c r="AM92" s="45"/>
      <c r="AN92" s="45"/>
      <c r="AO92" s="45"/>
      <c r="AP92" s="45"/>
      <c r="AQ92" s="45"/>
    </row>
    <row r="93" spans="2:43">
      <c r="B93" s="44" t="s">
        <v>177</v>
      </c>
      <c r="C93" s="66" t="s">
        <v>467</v>
      </c>
      <c r="D93" s="66" t="s">
        <v>472</v>
      </c>
      <c r="E93" s="66" t="s">
        <v>438</v>
      </c>
      <c r="F93" s="66" t="s">
        <v>344</v>
      </c>
      <c r="G93" s="44" t="s">
        <v>178</v>
      </c>
      <c r="H93" s="44" t="s">
        <v>98</v>
      </c>
      <c r="I93" s="44" t="s">
        <v>15</v>
      </c>
      <c r="J93" s="44" t="s">
        <v>470</v>
      </c>
      <c r="K93" s="66" t="s">
        <v>475</v>
      </c>
      <c r="L93" s="49" t="s">
        <v>462</v>
      </c>
      <c r="M93" s="108">
        <v>530</v>
      </c>
      <c r="N93" s="108">
        <v>132.5</v>
      </c>
      <c r="O93" s="91">
        <v>300</v>
      </c>
      <c r="P93" s="44" t="s">
        <v>458</v>
      </c>
      <c r="Q93" s="44" t="s">
        <v>427</v>
      </c>
      <c r="R93" s="44" t="s">
        <v>430</v>
      </c>
      <c r="S93" s="44" t="s">
        <v>13</v>
      </c>
      <c r="T9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3" s="92">
        <v>1998</v>
      </c>
      <c r="V93" s="91">
        <v>12</v>
      </c>
      <c r="W93" s="91">
        <v>1</v>
      </c>
      <c r="X93" s="92">
        <v>1998</v>
      </c>
      <c r="Y93" s="108" t="s">
        <v>96</v>
      </c>
      <c r="Z93" s="217">
        <v>360.99095200577432</v>
      </c>
      <c r="AA93" s="219">
        <v>2009</v>
      </c>
      <c r="AB93" s="44">
        <v>1</v>
      </c>
      <c r="AC93" s="115" t="s">
        <v>96</v>
      </c>
      <c r="AD93" s="115">
        <v>10</v>
      </c>
      <c r="AE93" s="109" t="str">
        <f>IFERROR(Table1[[#This Row],[ExpenditureDetails5]]*HLOOKUP([AssumedValue2],'Curr conv'!$B$17:$BF$56,16,FALSE), "No data")</f>
        <v>No data</v>
      </c>
      <c r="AF93" s="108">
        <f>IFERROR([AssumedValue1]*HLOOKUP([AssumedValue2],'Curr conv'!$B$17:$BF$56,16,FALSE), "No data")</f>
        <v>421.37391119737481</v>
      </c>
      <c r="AG93" s="110">
        <f>IFERROR(Table1[[#This Row],[Calculation2]]/Exchange,"No data")</f>
        <v>294.45600964160292</v>
      </c>
      <c r="AH93" s="113">
        <f>IFERROR([AssumedValue1]*HLOOKUP([AssumedValue2],'Curr conv'!$B$17:$BF$56,16,FALSE)/Table1[[#This Row],[ExpenditureDetails3]], "No data")</f>
        <v>421.37391119737481</v>
      </c>
      <c r="AI93" s="114">
        <f>IFERROR(Table1[[#This Row],[Calculation4]]/Exchange,"No data")</f>
        <v>294.45600964160292</v>
      </c>
      <c r="AJ9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93" s="110">
        <f>IFERROR(Table1[[#This Row],[Calculation6]]/Exchange,"No data")</f>
        <v>29.445600964160292</v>
      </c>
      <c r="AL93" s="49" t="s">
        <v>465</v>
      </c>
      <c r="AM93" s="45"/>
      <c r="AN93" s="45"/>
      <c r="AO93" s="45"/>
      <c r="AP93" s="45"/>
      <c r="AQ93" s="45"/>
    </row>
    <row r="94" spans="2:43">
      <c r="B94" s="44" t="s">
        <v>179</v>
      </c>
      <c r="C94" s="66" t="s">
        <v>467</v>
      </c>
      <c r="D94" s="66" t="s">
        <v>472</v>
      </c>
      <c r="E94" s="66" t="s">
        <v>438</v>
      </c>
      <c r="F94" s="66" t="s">
        <v>344</v>
      </c>
      <c r="G94" s="44" t="s">
        <v>178</v>
      </c>
      <c r="H94" s="44" t="s">
        <v>111</v>
      </c>
      <c r="I94" s="44" t="s">
        <v>15</v>
      </c>
      <c r="J94" s="44" t="s">
        <v>470</v>
      </c>
      <c r="K94" s="66" t="s">
        <v>475</v>
      </c>
      <c r="L94" s="49" t="s">
        <v>462</v>
      </c>
      <c r="M94" s="108">
        <v>530</v>
      </c>
      <c r="N94" s="108">
        <v>132.5</v>
      </c>
      <c r="O94" s="91">
        <v>300</v>
      </c>
      <c r="P94" s="44" t="s">
        <v>458</v>
      </c>
      <c r="Q94" s="44" t="s">
        <v>424</v>
      </c>
      <c r="R94" s="44" t="s">
        <v>430</v>
      </c>
      <c r="S94" s="44" t="s">
        <v>13</v>
      </c>
      <c r="T9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4" s="92">
        <v>1984</v>
      </c>
      <c r="V94" s="91">
        <v>26</v>
      </c>
      <c r="W94" s="91">
        <v>1</v>
      </c>
      <c r="X94" s="92">
        <v>1984</v>
      </c>
      <c r="Y94" s="108" t="s">
        <v>96</v>
      </c>
      <c r="Z94" s="217">
        <v>8455.2649581034129</v>
      </c>
      <c r="AA94" s="219">
        <v>2009</v>
      </c>
      <c r="AB94" s="44">
        <v>1</v>
      </c>
      <c r="AC94" s="115" t="s">
        <v>96</v>
      </c>
      <c r="AD94" s="115">
        <v>30</v>
      </c>
      <c r="AE94" s="109" t="str">
        <f>IFERROR(Table1[[#This Row],[ExpenditureDetails5]]*HLOOKUP([AssumedValue2],'Curr conv'!$B$17:$BF$56,16,FALSE), "No data")</f>
        <v>No data</v>
      </c>
      <c r="AF94" s="108">
        <f>IFERROR([AssumedValue1]*HLOOKUP([AssumedValue2],'Curr conv'!$B$17:$BF$56,16,FALSE), "No data")</f>
        <v>9869.5771897051654</v>
      </c>
      <c r="AG94" s="110">
        <f>IFERROR(Table1[[#This Row],[Calculation2]]/Exchange,"No data")</f>
        <v>6896.8586780141268</v>
      </c>
      <c r="AH94" s="113">
        <f>IFERROR([AssumedValue1]*HLOOKUP([AssumedValue2],'Curr conv'!$B$17:$BF$56,16,FALSE)/Table1[[#This Row],[ExpenditureDetails3]], "No data")</f>
        <v>9869.5771897051654</v>
      </c>
      <c r="AI94" s="114">
        <f>IFERROR(Table1[[#This Row],[Calculation4]]/Exchange,"No data")</f>
        <v>6896.8586780141268</v>
      </c>
      <c r="AJ9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94" s="110">
        <f>IFERROR(Table1[[#This Row],[Calculation6]]/Exchange,"No data")</f>
        <v>229.89528926713754</v>
      </c>
      <c r="AL94" s="49" t="s">
        <v>465</v>
      </c>
      <c r="AM94" s="45"/>
      <c r="AN94" s="45"/>
      <c r="AO94" s="45"/>
      <c r="AP94" s="45"/>
      <c r="AQ94" s="45"/>
    </row>
    <row r="95" spans="2:43">
      <c r="B95" s="44" t="s">
        <v>179</v>
      </c>
      <c r="C95" s="66" t="s">
        <v>467</v>
      </c>
      <c r="D95" s="66" t="s">
        <v>472</v>
      </c>
      <c r="E95" s="66" t="s">
        <v>438</v>
      </c>
      <c r="F95" s="66" t="s">
        <v>344</v>
      </c>
      <c r="G95" s="44" t="s">
        <v>178</v>
      </c>
      <c r="H95" s="44" t="s">
        <v>111</v>
      </c>
      <c r="I95" s="44" t="s">
        <v>15</v>
      </c>
      <c r="J95" s="44" t="s">
        <v>470</v>
      </c>
      <c r="K95" s="66" t="s">
        <v>475</v>
      </c>
      <c r="L95" s="49" t="s">
        <v>462</v>
      </c>
      <c r="M95" s="108">
        <v>530</v>
      </c>
      <c r="N95" s="108">
        <v>132.5</v>
      </c>
      <c r="O95" s="91">
        <v>300</v>
      </c>
      <c r="P95" s="44" t="s">
        <v>458</v>
      </c>
      <c r="Q95" s="44" t="s">
        <v>425</v>
      </c>
      <c r="R95" s="44" t="s">
        <v>430</v>
      </c>
      <c r="S95" s="44" t="s">
        <v>13</v>
      </c>
      <c r="T9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5" s="92">
        <v>1984</v>
      </c>
      <c r="V95" s="91">
        <v>26</v>
      </c>
      <c r="W95" s="91">
        <v>1</v>
      </c>
      <c r="X95" s="92">
        <v>1984</v>
      </c>
      <c r="Y95" s="108" t="s">
        <v>96</v>
      </c>
      <c r="Z95" s="217">
        <v>942.34344235584035</v>
      </c>
      <c r="AA95" s="219">
        <v>2009</v>
      </c>
      <c r="AB95" s="44">
        <v>1</v>
      </c>
      <c r="AC95" s="115" t="s">
        <v>96</v>
      </c>
      <c r="AD95" s="115">
        <v>30</v>
      </c>
      <c r="AE95" s="109" t="str">
        <f>IFERROR(Table1[[#This Row],[ExpenditureDetails5]]*HLOOKUP([AssumedValue2],'Curr conv'!$B$17:$BF$56,16,FALSE), "No data")</f>
        <v>No data</v>
      </c>
      <c r="AF95" s="108">
        <f>IFERROR([AssumedValue1]*HLOOKUP([AssumedValue2],'Curr conv'!$B$17:$BF$56,16,FALSE), "No data")</f>
        <v>1099.9692368752965</v>
      </c>
      <c r="AG95" s="110">
        <f>IFERROR(Table1[[#This Row],[Calculation2]]/Exchange,"No data")</f>
        <v>768.65829519071747</v>
      </c>
      <c r="AH95" s="113">
        <f>IFERROR([AssumedValue1]*HLOOKUP([AssumedValue2],'Curr conv'!$B$17:$BF$56,16,FALSE)/Table1[[#This Row],[ExpenditureDetails3]], "No data")</f>
        <v>1099.9692368752965</v>
      </c>
      <c r="AI95" s="114">
        <f>IFERROR(Table1[[#This Row],[Calculation4]]/Exchange,"No data")</f>
        <v>768.65829519071747</v>
      </c>
      <c r="AJ9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95" s="110">
        <f>IFERROR(Table1[[#This Row],[Calculation6]]/Exchange,"No data")</f>
        <v>25.621943173023919</v>
      </c>
      <c r="AL95" s="49" t="s">
        <v>465</v>
      </c>
      <c r="AM95" s="45"/>
      <c r="AN95" s="45"/>
      <c r="AO95" s="45"/>
      <c r="AP95" s="45"/>
      <c r="AQ95" s="45"/>
    </row>
    <row r="96" spans="2:43">
      <c r="B96" s="44" t="s">
        <v>179</v>
      </c>
      <c r="C96" s="66" t="s">
        <v>467</v>
      </c>
      <c r="D96" s="66" t="s">
        <v>472</v>
      </c>
      <c r="E96" s="66" t="s">
        <v>438</v>
      </c>
      <c r="F96" s="66" t="s">
        <v>344</v>
      </c>
      <c r="G96" s="44" t="s">
        <v>178</v>
      </c>
      <c r="H96" s="44" t="s">
        <v>111</v>
      </c>
      <c r="I96" s="44" t="s">
        <v>15</v>
      </c>
      <c r="J96" s="44" t="s">
        <v>470</v>
      </c>
      <c r="K96" s="66" t="s">
        <v>475</v>
      </c>
      <c r="L96" s="49" t="s">
        <v>462</v>
      </c>
      <c r="M96" s="108">
        <v>530</v>
      </c>
      <c r="N96" s="108">
        <v>132.5</v>
      </c>
      <c r="O96" s="91">
        <v>300</v>
      </c>
      <c r="P96" s="44" t="s">
        <v>458</v>
      </c>
      <c r="Q96" s="44" t="s">
        <v>426</v>
      </c>
      <c r="R96" s="44" t="s">
        <v>430</v>
      </c>
      <c r="S96" s="44" t="s">
        <v>13</v>
      </c>
      <c r="T9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6" s="92">
        <v>1984</v>
      </c>
      <c r="V96" s="91">
        <v>26</v>
      </c>
      <c r="W96" s="91">
        <v>1</v>
      </c>
      <c r="X96" s="92">
        <v>1984</v>
      </c>
      <c r="Y96" s="108" t="s">
        <v>96</v>
      </c>
      <c r="Z96" s="217">
        <v>1200</v>
      </c>
      <c r="AA96" s="219">
        <v>2009</v>
      </c>
      <c r="AB96" s="44">
        <v>1</v>
      </c>
      <c r="AC96" s="115" t="s">
        <v>96</v>
      </c>
      <c r="AD96" s="115">
        <v>10</v>
      </c>
      <c r="AE96" s="109" t="str">
        <f>IFERROR(Table1[[#This Row],[ExpenditureDetails5]]*HLOOKUP([AssumedValue2],'Curr conv'!$B$17:$BF$56,16,FALSE), "No data")</f>
        <v>No data</v>
      </c>
      <c r="AF96" s="108">
        <f>IFERROR([AssumedValue1]*HLOOKUP([AssumedValue2],'Curr conv'!$B$17:$BF$56,16,FALSE), "No data")</f>
        <v>1400.7240088077376</v>
      </c>
      <c r="AG96" s="110">
        <f>IFERROR(Table1[[#This Row],[Calculation2]]/Exchange,"No data")</f>
        <v>978.82567307191528</v>
      </c>
      <c r="AH96" s="113">
        <f>IFERROR([AssumedValue1]*HLOOKUP([AssumedValue2],'Curr conv'!$B$17:$BF$56,16,FALSE)/Table1[[#This Row],[ExpenditureDetails3]], "No data")</f>
        <v>1400.7240088077376</v>
      </c>
      <c r="AI96" s="114">
        <f>IFERROR(Table1[[#This Row],[Calculation4]]/Exchange,"No data")</f>
        <v>978.82567307191528</v>
      </c>
      <c r="AJ9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140.07240088077376</v>
      </c>
      <c r="AK96" s="110">
        <f>IFERROR(Table1[[#This Row],[Calculation6]]/Exchange,"No data")</f>
        <v>97.882567307191522</v>
      </c>
      <c r="AL96" s="49" t="s">
        <v>465</v>
      </c>
      <c r="AM96" s="45"/>
      <c r="AN96" s="45"/>
      <c r="AO96" s="45"/>
      <c r="AP96" s="45"/>
      <c r="AQ96" s="45"/>
    </row>
    <row r="97" spans="2:43">
      <c r="B97" s="44" t="s">
        <v>179</v>
      </c>
      <c r="C97" s="66" t="s">
        <v>467</v>
      </c>
      <c r="D97" s="66" t="s">
        <v>472</v>
      </c>
      <c r="E97" s="66" t="s">
        <v>438</v>
      </c>
      <c r="F97" s="66" t="s">
        <v>344</v>
      </c>
      <c r="G97" s="44" t="s">
        <v>178</v>
      </c>
      <c r="H97" s="44" t="s">
        <v>111</v>
      </c>
      <c r="I97" s="44" t="s">
        <v>15</v>
      </c>
      <c r="J97" s="44" t="s">
        <v>470</v>
      </c>
      <c r="K97" s="66" t="s">
        <v>475</v>
      </c>
      <c r="L97" s="49" t="s">
        <v>462</v>
      </c>
      <c r="M97" s="108">
        <v>530</v>
      </c>
      <c r="N97" s="108">
        <v>132.5</v>
      </c>
      <c r="O97" s="91">
        <v>300</v>
      </c>
      <c r="P97" s="44" t="s">
        <v>458</v>
      </c>
      <c r="Q97" s="44" t="s">
        <v>427</v>
      </c>
      <c r="R97" s="44" t="s">
        <v>430</v>
      </c>
      <c r="S97" s="44" t="s">
        <v>13</v>
      </c>
      <c r="T9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7" s="92">
        <v>1984</v>
      </c>
      <c r="V97" s="91">
        <v>26</v>
      </c>
      <c r="W97" s="91">
        <v>1</v>
      </c>
      <c r="X97" s="92">
        <v>1984</v>
      </c>
      <c r="Y97" s="108" t="s">
        <v>96</v>
      </c>
      <c r="Z97" s="217">
        <v>360.99095200577432</v>
      </c>
      <c r="AA97" s="219">
        <v>2009</v>
      </c>
      <c r="AB97" s="44">
        <v>1</v>
      </c>
      <c r="AC97" s="115" t="s">
        <v>96</v>
      </c>
      <c r="AD97" s="115">
        <v>10</v>
      </c>
      <c r="AE97" s="109" t="str">
        <f>IFERROR(Table1[[#This Row],[ExpenditureDetails5]]*HLOOKUP([AssumedValue2],'Curr conv'!$B$17:$BF$56,16,FALSE), "No data")</f>
        <v>No data</v>
      </c>
      <c r="AF97" s="108">
        <f>IFERROR([AssumedValue1]*HLOOKUP([AssumedValue2],'Curr conv'!$B$17:$BF$56,16,FALSE), "No data")</f>
        <v>421.37391119737481</v>
      </c>
      <c r="AG97" s="110">
        <f>IFERROR(Table1[[#This Row],[Calculation2]]/Exchange,"No data")</f>
        <v>294.45600964160292</v>
      </c>
      <c r="AH97" s="113">
        <f>IFERROR([AssumedValue1]*HLOOKUP([AssumedValue2],'Curr conv'!$B$17:$BF$56,16,FALSE)/Table1[[#This Row],[ExpenditureDetails3]], "No data")</f>
        <v>421.37391119737481</v>
      </c>
      <c r="AI97" s="114">
        <f>IFERROR(Table1[[#This Row],[Calculation4]]/Exchange,"No data")</f>
        <v>294.45600964160292</v>
      </c>
      <c r="AJ9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97" s="110">
        <f>IFERROR(Table1[[#This Row],[Calculation6]]/Exchange,"No data")</f>
        <v>29.445600964160292</v>
      </c>
      <c r="AL97" s="49" t="s">
        <v>465</v>
      </c>
      <c r="AM97" s="45"/>
      <c r="AN97" s="45"/>
      <c r="AO97" s="45"/>
      <c r="AP97" s="45"/>
      <c r="AQ97" s="45"/>
    </row>
    <row r="98" spans="2:43">
      <c r="B98" s="44" t="s">
        <v>180</v>
      </c>
      <c r="C98" s="66" t="s">
        <v>467</v>
      </c>
      <c r="D98" s="66" t="s">
        <v>472</v>
      </c>
      <c r="E98" s="66" t="s">
        <v>438</v>
      </c>
      <c r="F98" s="66" t="s">
        <v>344</v>
      </c>
      <c r="G98" s="44" t="s">
        <v>178</v>
      </c>
      <c r="H98" s="44" t="s">
        <v>101</v>
      </c>
      <c r="I98" s="44" t="s">
        <v>15</v>
      </c>
      <c r="J98" s="44" t="s">
        <v>470</v>
      </c>
      <c r="K98" s="66" t="s">
        <v>475</v>
      </c>
      <c r="L98" s="49" t="s">
        <v>462</v>
      </c>
      <c r="M98" s="108">
        <v>530</v>
      </c>
      <c r="N98" s="108">
        <v>132.5</v>
      </c>
      <c r="O98" s="91">
        <v>300</v>
      </c>
      <c r="P98" s="44" t="s">
        <v>458</v>
      </c>
      <c r="Q98" s="44" t="s">
        <v>424</v>
      </c>
      <c r="R98" s="44" t="s">
        <v>430</v>
      </c>
      <c r="S98" s="44" t="s">
        <v>13</v>
      </c>
      <c r="T9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8" s="92">
        <v>2005</v>
      </c>
      <c r="V98" s="91">
        <v>5</v>
      </c>
      <c r="W98" s="91">
        <v>1</v>
      </c>
      <c r="X98" s="92">
        <v>2005</v>
      </c>
      <c r="Y98" s="108" t="s">
        <v>96</v>
      </c>
      <c r="Z98" s="217">
        <v>8455.2649581034129</v>
      </c>
      <c r="AA98" s="219">
        <v>2009</v>
      </c>
      <c r="AB98" s="44">
        <v>1</v>
      </c>
      <c r="AC98" s="115" t="s">
        <v>96</v>
      </c>
      <c r="AD98" s="115">
        <v>30</v>
      </c>
      <c r="AE98" s="109" t="str">
        <f>IFERROR(Table1[[#This Row],[ExpenditureDetails5]]*HLOOKUP([AssumedValue2],'Curr conv'!$B$17:$BF$56,16,FALSE), "No data")</f>
        <v>No data</v>
      </c>
      <c r="AF98" s="108">
        <f>IFERROR([AssumedValue1]*HLOOKUP([AssumedValue2],'Curr conv'!$B$17:$BF$56,16,FALSE), "No data")</f>
        <v>9869.5771897051654</v>
      </c>
      <c r="AG98" s="110">
        <f>IFERROR(Table1[[#This Row],[Calculation2]]/Exchange,"No data")</f>
        <v>6896.8586780141268</v>
      </c>
      <c r="AH98" s="113">
        <f>IFERROR([AssumedValue1]*HLOOKUP([AssumedValue2],'Curr conv'!$B$17:$BF$56,16,FALSE)/Table1[[#This Row],[ExpenditureDetails3]], "No data")</f>
        <v>9869.5771897051654</v>
      </c>
      <c r="AI98" s="114">
        <f>IFERROR(Table1[[#This Row],[Calculation4]]/Exchange,"No data")</f>
        <v>6896.8586780141268</v>
      </c>
      <c r="AJ9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98" s="110">
        <f>IFERROR(Table1[[#This Row],[Calculation6]]/Exchange,"No data")</f>
        <v>229.89528926713754</v>
      </c>
      <c r="AL98" s="49" t="s">
        <v>465</v>
      </c>
      <c r="AM98" s="45"/>
      <c r="AN98" s="45"/>
      <c r="AO98" s="45"/>
      <c r="AP98" s="45"/>
      <c r="AQ98" s="45"/>
    </row>
    <row r="99" spans="2:43">
      <c r="B99" s="44" t="s">
        <v>180</v>
      </c>
      <c r="C99" s="66" t="s">
        <v>467</v>
      </c>
      <c r="D99" s="66" t="s">
        <v>472</v>
      </c>
      <c r="E99" s="66" t="s">
        <v>438</v>
      </c>
      <c r="F99" s="66" t="s">
        <v>344</v>
      </c>
      <c r="G99" s="44" t="s">
        <v>178</v>
      </c>
      <c r="H99" s="44" t="s">
        <v>101</v>
      </c>
      <c r="I99" s="44" t="s">
        <v>15</v>
      </c>
      <c r="J99" s="44" t="s">
        <v>470</v>
      </c>
      <c r="K99" s="66" t="s">
        <v>475</v>
      </c>
      <c r="L99" s="49" t="s">
        <v>462</v>
      </c>
      <c r="M99" s="108">
        <v>530</v>
      </c>
      <c r="N99" s="108">
        <v>132.5</v>
      </c>
      <c r="O99" s="91">
        <v>300</v>
      </c>
      <c r="P99" s="44" t="s">
        <v>458</v>
      </c>
      <c r="Q99" s="44" t="s">
        <v>425</v>
      </c>
      <c r="R99" s="44" t="s">
        <v>430</v>
      </c>
      <c r="S99" s="44" t="s">
        <v>13</v>
      </c>
      <c r="T9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99" s="92">
        <v>2005</v>
      </c>
      <c r="V99" s="91">
        <v>5</v>
      </c>
      <c r="W99" s="91">
        <v>1</v>
      </c>
      <c r="X99" s="92">
        <v>2005</v>
      </c>
      <c r="Y99" s="108" t="s">
        <v>96</v>
      </c>
      <c r="Z99" s="217">
        <v>942.34344235584035</v>
      </c>
      <c r="AA99" s="219">
        <v>2009</v>
      </c>
      <c r="AB99" s="44">
        <v>1</v>
      </c>
      <c r="AC99" s="115" t="s">
        <v>96</v>
      </c>
      <c r="AD99" s="115">
        <v>30</v>
      </c>
      <c r="AE99" s="109" t="str">
        <f>IFERROR(Table1[[#This Row],[ExpenditureDetails5]]*HLOOKUP([AssumedValue2],'Curr conv'!$B$17:$BF$56,16,FALSE), "No data")</f>
        <v>No data</v>
      </c>
      <c r="AF99" s="108">
        <f>IFERROR([AssumedValue1]*HLOOKUP([AssumedValue2],'Curr conv'!$B$17:$BF$56,16,FALSE), "No data")</f>
        <v>1099.9692368752965</v>
      </c>
      <c r="AG99" s="110">
        <f>IFERROR(Table1[[#This Row],[Calculation2]]/Exchange,"No data")</f>
        <v>768.65829519071747</v>
      </c>
      <c r="AH99" s="113">
        <f>IFERROR([AssumedValue1]*HLOOKUP([AssumedValue2],'Curr conv'!$B$17:$BF$56,16,FALSE)/Table1[[#This Row],[ExpenditureDetails3]], "No data")</f>
        <v>1099.9692368752965</v>
      </c>
      <c r="AI99" s="114">
        <f>IFERROR(Table1[[#This Row],[Calculation4]]/Exchange,"No data")</f>
        <v>768.65829519071747</v>
      </c>
      <c r="AJ9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99" s="110">
        <f>IFERROR(Table1[[#This Row],[Calculation6]]/Exchange,"No data")</f>
        <v>25.621943173023919</v>
      </c>
      <c r="AL99" s="49" t="s">
        <v>465</v>
      </c>
      <c r="AM99" s="45"/>
      <c r="AN99" s="45"/>
      <c r="AO99" s="45"/>
      <c r="AP99" s="45"/>
      <c r="AQ99" s="45"/>
    </row>
    <row r="100" spans="2:43">
      <c r="B100" s="44" t="s">
        <v>180</v>
      </c>
      <c r="C100" s="66" t="s">
        <v>467</v>
      </c>
      <c r="D100" s="66" t="s">
        <v>472</v>
      </c>
      <c r="E100" s="66" t="s">
        <v>438</v>
      </c>
      <c r="F100" s="66" t="s">
        <v>344</v>
      </c>
      <c r="G100" s="44" t="s">
        <v>178</v>
      </c>
      <c r="H100" s="44" t="s">
        <v>101</v>
      </c>
      <c r="I100" s="44" t="s">
        <v>15</v>
      </c>
      <c r="J100" s="44" t="s">
        <v>470</v>
      </c>
      <c r="K100" s="66" t="s">
        <v>475</v>
      </c>
      <c r="L100" s="49" t="s">
        <v>462</v>
      </c>
      <c r="M100" s="108">
        <v>530</v>
      </c>
      <c r="N100" s="108">
        <v>132.5</v>
      </c>
      <c r="O100" s="91">
        <v>300</v>
      </c>
      <c r="P100" s="44" t="s">
        <v>458</v>
      </c>
      <c r="Q100" s="44" t="s">
        <v>426</v>
      </c>
      <c r="R100" s="44" t="s">
        <v>430</v>
      </c>
      <c r="S100" s="44" t="s">
        <v>13</v>
      </c>
      <c r="T10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0" s="92">
        <v>2005</v>
      </c>
      <c r="V100" s="91">
        <v>5</v>
      </c>
      <c r="W100" s="91">
        <v>1</v>
      </c>
      <c r="X100" s="92">
        <v>2005</v>
      </c>
      <c r="Y100" s="108" t="s">
        <v>96</v>
      </c>
      <c r="Z100" s="217">
        <v>1200</v>
      </c>
      <c r="AA100" s="219">
        <v>2009</v>
      </c>
      <c r="AB100" s="44">
        <v>1</v>
      </c>
      <c r="AC100" s="115" t="s">
        <v>96</v>
      </c>
      <c r="AD100" s="115">
        <v>10</v>
      </c>
      <c r="AE100" s="109" t="str">
        <f>IFERROR(Table1[[#This Row],[ExpenditureDetails5]]*HLOOKUP([AssumedValue2],'Curr conv'!$B$17:$BF$56,16,FALSE), "No data")</f>
        <v>No data</v>
      </c>
      <c r="AF100" s="108">
        <f>IFERROR([AssumedValue1]*HLOOKUP([AssumedValue2],'Curr conv'!$B$17:$BF$56,16,FALSE), "No data")</f>
        <v>1400.7240088077376</v>
      </c>
      <c r="AG100" s="110">
        <f>IFERROR(Table1[[#This Row],[Calculation2]]/Exchange,"No data")</f>
        <v>978.82567307191528</v>
      </c>
      <c r="AH100" s="113">
        <f>IFERROR([AssumedValue1]*HLOOKUP([AssumedValue2],'Curr conv'!$B$17:$BF$56,16,FALSE)/Table1[[#This Row],[ExpenditureDetails3]], "No data")</f>
        <v>1400.7240088077376</v>
      </c>
      <c r="AI100" s="114">
        <f>IFERROR(Table1[[#This Row],[Calculation4]]/Exchange,"No data")</f>
        <v>978.82567307191528</v>
      </c>
      <c r="AJ10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140.07240088077376</v>
      </c>
      <c r="AK100" s="110">
        <f>IFERROR(Table1[[#This Row],[Calculation6]]/Exchange,"No data")</f>
        <v>97.882567307191522</v>
      </c>
      <c r="AL100" s="49" t="s">
        <v>465</v>
      </c>
      <c r="AM100" s="45"/>
      <c r="AN100" s="45"/>
      <c r="AO100" s="45"/>
      <c r="AP100" s="45"/>
      <c r="AQ100" s="45"/>
    </row>
    <row r="101" spans="2:43">
      <c r="B101" s="44" t="s">
        <v>180</v>
      </c>
      <c r="C101" s="66" t="s">
        <v>467</v>
      </c>
      <c r="D101" s="66" t="s">
        <v>472</v>
      </c>
      <c r="E101" s="66" t="s">
        <v>438</v>
      </c>
      <c r="F101" s="66" t="s">
        <v>344</v>
      </c>
      <c r="G101" s="44" t="s">
        <v>178</v>
      </c>
      <c r="H101" s="44" t="s">
        <v>101</v>
      </c>
      <c r="I101" s="44" t="s">
        <v>15</v>
      </c>
      <c r="J101" s="44" t="s">
        <v>470</v>
      </c>
      <c r="K101" s="66" t="s">
        <v>475</v>
      </c>
      <c r="L101" s="49" t="s">
        <v>462</v>
      </c>
      <c r="M101" s="108">
        <v>530</v>
      </c>
      <c r="N101" s="108">
        <v>132.5</v>
      </c>
      <c r="O101" s="91">
        <v>300</v>
      </c>
      <c r="P101" s="44" t="s">
        <v>458</v>
      </c>
      <c r="Q101" s="44" t="s">
        <v>427</v>
      </c>
      <c r="R101" s="44" t="s">
        <v>430</v>
      </c>
      <c r="S101" s="44" t="s">
        <v>13</v>
      </c>
      <c r="T10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1" s="92">
        <v>2005</v>
      </c>
      <c r="V101" s="91">
        <v>5</v>
      </c>
      <c r="W101" s="91">
        <v>1</v>
      </c>
      <c r="X101" s="92">
        <v>2005</v>
      </c>
      <c r="Y101" s="108" t="s">
        <v>96</v>
      </c>
      <c r="Z101" s="217">
        <v>360.99095200577432</v>
      </c>
      <c r="AA101" s="219">
        <v>2009</v>
      </c>
      <c r="AB101" s="44">
        <v>1</v>
      </c>
      <c r="AC101" s="115" t="s">
        <v>96</v>
      </c>
      <c r="AD101" s="115">
        <v>10</v>
      </c>
      <c r="AE101" s="109" t="str">
        <f>IFERROR(Table1[[#This Row],[ExpenditureDetails5]]*HLOOKUP([AssumedValue2],'Curr conv'!$B$17:$BF$56,16,FALSE), "No data")</f>
        <v>No data</v>
      </c>
      <c r="AF101" s="108">
        <f>IFERROR([AssumedValue1]*HLOOKUP([AssumedValue2],'Curr conv'!$B$17:$BF$56,16,FALSE), "No data")</f>
        <v>421.37391119737481</v>
      </c>
      <c r="AG101" s="110">
        <f>IFERROR(Table1[[#This Row],[Calculation2]]/Exchange,"No data")</f>
        <v>294.45600964160292</v>
      </c>
      <c r="AH101" s="113">
        <f>IFERROR([AssumedValue1]*HLOOKUP([AssumedValue2],'Curr conv'!$B$17:$BF$56,16,FALSE)/Table1[[#This Row],[ExpenditureDetails3]], "No data")</f>
        <v>421.37391119737481</v>
      </c>
      <c r="AI101" s="114">
        <f>IFERROR(Table1[[#This Row],[Calculation4]]/Exchange,"No data")</f>
        <v>294.45600964160292</v>
      </c>
      <c r="AJ10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01" s="110">
        <f>IFERROR(Table1[[#This Row],[Calculation6]]/Exchange,"No data")</f>
        <v>29.445600964160292</v>
      </c>
      <c r="AL101" s="49" t="s">
        <v>465</v>
      </c>
      <c r="AM101" s="45"/>
      <c r="AN101" s="45"/>
      <c r="AO101" s="45"/>
      <c r="AP101" s="45"/>
      <c r="AQ101" s="45"/>
    </row>
    <row r="102" spans="2:43">
      <c r="B102" s="44" t="s">
        <v>181</v>
      </c>
      <c r="C102" s="66" t="s">
        <v>467</v>
      </c>
      <c r="D102" s="66" t="s">
        <v>472</v>
      </c>
      <c r="E102" s="66" t="s">
        <v>438</v>
      </c>
      <c r="F102" s="66" t="s">
        <v>344</v>
      </c>
      <c r="G102" s="44" t="s">
        <v>178</v>
      </c>
      <c r="H102" s="44" t="s">
        <v>103</v>
      </c>
      <c r="I102" s="44" t="s">
        <v>15</v>
      </c>
      <c r="J102" s="44" t="s">
        <v>470</v>
      </c>
      <c r="K102" s="66" t="s">
        <v>475</v>
      </c>
      <c r="L102" s="49" t="s">
        <v>462</v>
      </c>
      <c r="M102" s="108">
        <v>530</v>
      </c>
      <c r="N102" s="108">
        <v>132.5</v>
      </c>
      <c r="O102" s="91">
        <v>300</v>
      </c>
      <c r="P102" s="44" t="s">
        <v>458</v>
      </c>
      <c r="Q102" s="44" t="s">
        <v>424</v>
      </c>
      <c r="R102" s="44" t="s">
        <v>430</v>
      </c>
      <c r="S102" s="44" t="s">
        <v>13</v>
      </c>
      <c r="T10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2" s="92">
        <v>1984</v>
      </c>
      <c r="V102" s="91">
        <v>26</v>
      </c>
      <c r="W102" s="91">
        <v>1</v>
      </c>
      <c r="X102" s="92">
        <v>1984</v>
      </c>
      <c r="Y102" s="108" t="s">
        <v>96</v>
      </c>
      <c r="Z102" s="217">
        <v>8455.2649581034129</v>
      </c>
      <c r="AA102" s="219">
        <v>2009</v>
      </c>
      <c r="AB102" s="44">
        <v>1</v>
      </c>
      <c r="AC102" s="115" t="s">
        <v>96</v>
      </c>
      <c r="AD102" s="115">
        <v>30</v>
      </c>
      <c r="AE102" s="109" t="str">
        <f>IFERROR(Table1[[#This Row],[ExpenditureDetails5]]*HLOOKUP([AssumedValue2],'Curr conv'!$B$17:$BF$56,16,FALSE), "No data")</f>
        <v>No data</v>
      </c>
      <c r="AF102" s="108">
        <f>IFERROR([AssumedValue1]*HLOOKUP([AssumedValue2],'Curr conv'!$B$17:$BF$56,16,FALSE), "No data")</f>
        <v>9869.5771897051654</v>
      </c>
      <c r="AG102" s="110">
        <f>IFERROR(Table1[[#This Row],[Calculation2]]/Exchange,"No data")</f>
        <v>6896.8586780141268</v>
      </c>
      <c r="AH102" s="113">
        <f>IFERROR([AssumedValue1]*HLOOKUP([AssumedValue2],'Curr conv'!$B$17:$BF$56,16,FALSE)/Table1[[#This Row],[ExpenditureDetails3]], "No data")</f>
        <v>9869.5771897051654</v>
      </c>
      <c r="AI102" s="114">
        <f>IFERROR(Table1[[#This Row],[Calculation4]]/Exchange,"No data")</f>
        <v>6896.8586780141268</v>
      </c>
      <c r="AJ10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102" s="110">
        <f>IFERROR(Table1[[#This Row],[Calculation6]]/Exchange,"No data")</f>
        <v>229.89528926713754</v>
      </c>
      <c r="AL102" s="49" t="s">
        <v>465</v>
      </c>
      <c r="AM102" s="45"/>
      <c r="AN102" s="45"/>
      <c r="AO102" s="45"/>
      <c r="AP102" s="45"/>
      <c r="AQ102" s="45"/>
    </row>
    <row r="103" spans="2:43">
      <c r="B103" s="44" t="s">
        <v>181</v>
      </c>
      <c r="C103" s="66" t="s">
        <v>467</v>
      </c>
      <c r="D103" s="66" t="s">
        <v>472</v>
      </c>
      <c r="E103" s="66" t="s">
        <v>438</v>
      </c>
      <c r="F103" s="66" t="s">
        <v>344</v>
      </c>
      <c r="G103" s="44" t="s">
        <v>178</v>
      </c>
      <c r="H103" s="44" t="s">
        <v>103</v>
      </c>
      <c r="I103" s="44" t="s">
        <v>15</v>
      </c>
      <c r="J103" s="44" t="s">
        <v>470</v>
      </c>
      <c r="K103" s="66" t="s">
        <v>475</v>
      </c>
      <c r="L103" s="49" t="s">
        <v>462</v>
      </c>
      <c r="M103" s="108">
        <v>530</v>
      </c>
      <c r="N103" s="108">
        <v>132.5</v>
      </c>
      <c r="O103" s="91">
        <v>300</v>
      </c>
      <c r="P103" s="44" t="s">
        <v>458</v>
      </c>
      <c r="Q103" s="44" t="s">
        <v>425</v>
      </c>
      <c r="R103" s="44" t="s">
        <v>430</v>
      </c>
      <c r="S103" s="44" t="s">
        <v>13</v>
      </c>
      <c r="T10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3" s="92">
        <v>1984</v>
      </c>
      <c r="V103" s="91">
        <v>26</v>
      </c>
      <c r="W103" s="91">
        <v>1</v>
      </c>
      <c r="X103" s="92">
        <v>1984</v>
      </c>
      <c r="Y103" s="108" t="s">
        <v>96</v>
      </c>
      <c r="Z103" s="217">
        <v>942.34344235584035</v>
      </c>
      <c r="AA103" s="219">
        <v>2009</v>
      </c>
      <c r="AB103" s="44">
        <v>1</v>
      </c>
      <c r="AC103" s="115" t="s">
        <v>96</v>
      </c>
      <c r="AD103" s="115">
        <v>30</v>
      </c>
      <c r="AE103" s="109" t="str">
        <f>IFERROR(Table1[[#This Row],[ExpenditureDetails5]]*HLOOKUP([AssumedValue2],'Curr conv'!$B$17:$BF$56,16,FALSE), "No data")</f>
        <v>No data</v>
      </c>
      <c r="AF103" s="108">
        <f>IFERROR([AssumedValue1]*HLOOKUP([AssumedValue2],'Curr conv'!$B$17:$BF$56,16,FALSE), "No data")</f>
        <v>1099.9692368752965</v>
      </c>
      <c r="AG103" s="110">
        <f>IFERROR(Table1[[#This Row],[Calculation2]]/Exchange,"No data")</f>
        <v>768.65829519071747</v>
      </c>
      <c r="AH103" s="113">
        <f>IFERROR([AssumedValue1]*HLOOKUP([AssumedValue2],'Curr conv'!$B$17:$BF$56,16,FALSE)/Table1[[#This Row],[ExpenditureDetails3]], "No data")</f>
        <v>1099.9692368752965</v>
      </c>
      <c r="AI103" s="114">
        <f>IFERROR(Table1[[#This Row],[Calculation4]]/Exchange,"No data")</f>
        <v>768.65829519071747</v>
      </c>
      <c r="AJ10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103" s="110">
        <f>IFERROR(Table1[[#This Row],[Calculation6]]/Exchange,"No data")</f>
        <v>25.621943173023919</v>
      </c>
      <c r="AL103" s="49" t="s">
        <v>465</v>
      </c>
      <c r="AM103" s="45"/>
      <c r="AN103" s="45"/>
      <c r="AO103" s="45"/>
      <c r="AP103" s="45"/>
      <c r="AQ103" s="45"/>
    </row>
    <row r="104" spans="2:43">
      <c r="B104" s="44" t="s">
        <v>181</v>
      </c>
      <c r="C104" s="66" t="s">
        <v>467</v>
      </c>
      <c r="D104" s="66" t="s">
        <v>472</v>
      </c>
      <c r="E104" s="66" t="s">
        <v>438</v>
      </c>
      <c r="F104" s="66" t="s">
        <v>344</v>
      </c>
      <c r="G104" s="44" t="s">
        <v>178</v>
      </c>
      <c r="H104" s="44" t="s">
        <v>103</v>
      </c>
      <c r="I104" s="44" t="s">
        <v>15</v>
      </c>
      <c r="J104" s="44" t="s">
        <v>470</v>
      </c>
      <c r="K104" s="66" t="s">
        <v>475</v>
      </c>
      <c r="L104" s="49" t="s">
        <v>462</v>
      </c>
      <c r="M104" s="108">
        <v>530</v>
      </c>
      <c r="N104" s="108">
        <v>132.5</v>
      </c>
      <c r="O104" s="91">
        <v>300</v>
      </c>
      <c r="P104" s="44" t="s">
        <v>458</v>
      </c>
      <c r="Q104" s="44" t="s">
        <v>426</v>
      </c>
      <c r="R104" s="44" t="s">
        <v>430</v>
      </c>
      <c r="S104" s="44" t="s">
        <v>13</v>
      </c>
      <c r="T10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4" s="92">
        <v>1984</v>
      </c>
      <c r="V104" s="91">
        <v>26</v>
      </c>
      <c r="W104" s="91">
        <v>1</v>
      </c>
      <c r="X104" s="92">
        <v>1984</v>
      </c>
      <c r="Y104" s="108" t="s">
        <v>96</v>
      </c>
      <c r="Z104" s="217">
        <v>1200</v>
      </c>
      <c r="AA104" s="219">
        <v>2009</v>
      </c>
      <c r="AB104" s="44">
        <v>1</v>
      </c>
      <c r="AC104" s="115" t="s">
        <v>96</v>
      </c>
      <c r="AD104" s="115">
        <v>10</v>
      </c>
      <c r="AE104" s="109" t="str">
        <f>IFERROR(Table1[[#This Row],[ExpenditureDetails5]]*HLOOKUP([AssumedValue2],'Curr conv'!$B$17:$BF$56,16,FALSE), "No data")</f>
        <v>No data</v>
      </c>
      <c r="AF104" s="108">
        <f>IFERROR([AssumedValue1]*HLOOKUP([AssumedValue2],'Curr conv'!$B$17:$BF$56,16,FALSE), "No data")</f>
        <v>1400.7240088077376</v>
      </c>
      <c r="AG104" s="110">
        <f>IFERROR(Table1[[#This Row],[Calculation2]]/Exchange,"No data")</f>
        <v>978.82567307191528</v>
      </c>
      <c r="AH104" s="113">
        <f>IFERROR([AssumedValue1]*HLOOKUP([AssumedValue2],'Curr conv'!$B$17:$BF$56,16,FALSE)/Table1[[#This Row],[ExpenditureDetails3]], "No data")</f>
        <v>1400.7240088077376</v>
      </c>
      <c r="AI104" s="114">
        <f>IFERROR(Table1[[#This Row],[Calculation4]]/Exchange,"No data")</f>
        <v>978.82567307191528</v>
      </c>
      <c r="AJ10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140.07240088077376</v>
      </c>
      <c r="AK104" s="110">
        <f>IFERROR(Table1[[#This Row],[Calculation6]]/Exchange,"No data")</f>
        <v>97.882567307191522</v>
      </c>
      <c r="AL104" s="49" t="s">
        <v>465</v>
      </c>
      <c r="AM104" s="45"/>
      <c r="AN104" s="45"/>
      <c r="AO104" s="45"/>
      <c r="AP104" s="45"/>
      <c r="AQ104" s="45"/>
    </row>
    <row r="105" spans="2:43">
      <c r="B105" s="44" t="s">
        <v>181</v>
      </c>
      <c r="C105" s="66" t="s">
        <v>467</v>
      </c>
      <c r="D105" s="66" t="s">
        <v>472</v>
      </c>
      <c r="E105" s="66" t="s">
        <v>438</v>
      </c>
      <c r="F105" s="66" t="s">
        <v>344</v>
      </c>
      <c r="G105" s="44" t="s">
        <v>178</v>
      </c>
      <c r="H105" s="44" t="s">
        <v>103</v>
      </c>
      <c r="I105" s="44" t="s">
        <v>15</v>
      </c>
      <c r="J105" s="44" t="s">
        <v>470</v>
      </c>
      <c r="K105" s="66" t="s">
        <v>475</v>
      </c>
      <c r="L105" s="49" t="s">
        <v>462</v>
      </c>
      <c r="M105" s="108">
        <v>530</v>
      </c>
      <c r="N105" s="108">
        <v>132.5</v>
      </c>
      <c r="O105" s="91">
        <v>300</v>
      </c>
      <c r="P105" s="44" t="s">
        <v>458</v>
      </c>
      <c r="Q105" s="44" t="s">
        <v>427</v>
      </c>
      <c r="R105" s="44" t="s">
        <v>430</v>
      </c>
      <c r="S105" s="44" t="s">
        <v>13</v>
      </c>
      <c r="T10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5" s="92">
        <v>1984</v>
      </c>
      <c r="V105" s="91">
        <v>26</v>
      </c>
      <c r="W105" s="91">
        <v>1</v>
      </c>
      <c r="X105" s="92">
        <v>1984</v>
      </c>
      <c r="Y105" s="108" t="s">
        <v>96</v>
      </c>
      <c r="Z105" s="217">
        <v>360.99095200577432</v>
      </c>
      <c r="AA105" s="219">
        <v>2009</v>
      </c>
      <c r="AB105" s="44">
        <v>1</v>
      </c>
      <c r="AC105" s="115" t="s">
        <v>96</v>
      </c>
      <c r="AD105" s="115">
        <v>10</v>
      </c>
      <c r="AE105" s="109" t="str">
        <f>IFERROR(Table1[[#This Row],[ExpenditureDetails5]]*HLOOKUP([AssumedValue2],'Curr conv'!$B$17:$BF$56,16,FALSE), "No data")</f>
        <v>No data</v>
      </c>
      <c r="AF105" s="108">
        <f>IFERROR([AssumedValue1]*HLOOKUP([AssumedValue2],'Curr conv'!$B$17:$BF$56,16,FALSE), "No data")</f>
        <v>421.37391119737481</v>
      </c>
      <c r="AG105" s="110">
        <f>IFERROR(Table1[[#This Row],[Calculation2]]/Exchange,"No data")</f>
        <v>294.45600964160292</v>
      </c>
      <c r="AH105" s="113">
        <f>IFERROR([AssumedValue1]*HLOOKUP([AssumedValue2],'Curr conv'!$B$17:$BF$56,16,FALSE)/Table1[[#This Row],[ExpenditureDetails3]], "No data")</f>
        <v>421.37391119737481</v>
      </c>
      <c r="AI105" s="114">
        <f>IFERROR(Table1[[#This Row],[Calculation4]]/Exchange,"No data")</f>
        <v>294.45600964160292</v>
      </c>
      <c r="AJ10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05" s="110">
        <f>IFERROR(Table1[[#This Row],[Calculation6]]/Exchange,"No data")</f>
        <v>29.445600964160292</v>
      </c>
      <c r="AL105" s="49" t="s">
        <v>465</v>
      </c>
      <c r="AM105" s="45"/>
      <c r="AN105" s="45"/>
      <c r="AO105" s="45"/>
      <c r="AP105" s="45"/>
      <c r="AQ105" s="45"/>
    </row>
    <row r="106" spans="2:43">
      <c r="B106" s="44" t="s">
        <v>182</v>
      </c>
      <c r="C106" s="66" t="s">
        <v>467</v>
      </c>
      <c r="D106" s="66" t="s">
        <v>472</v>
      </c>
      <c r="E106" s="66" t="s">
        <v>438</v>
      </c>
      <c r="F106" s="66" t="s">
        <v>355</v>
      </c>
      <c r="G106" s="44" t="s">
        <v>183</v>
      </c>
      <c r="H106" s="44" t="s">
        <v>98</v>
      </c>
      <c r="I106" s="44" t="s">
        <v>15</v>
      </c>
      <c r="J106" s="44" t="s">
        <v>470</v>
      </c>
      <c r="K106" s="66" t="s">
        <v>475</v>
      </c>
      <c r="L106" s="49" t="s">
        <v>462</v>
      </c>
      <c r="M106" s="108">
        <v>443</v>
      </c>
      <c r="N106" s="108">
        <v>443</v>
      </c>
      <c r="O106" s="91">
        <v>300</v>
      </c>
      <c r="P106" s="44" t="s">
        <v>458</v>
      </c>
      <c r="Q106" s="44" t="s">
        <v>424</v>
      </c>
      <c r="R106" s="44" t="s">
        <v>428</v>
      </c>
      <c r="S106" s="44" t="s">
        <v>13</v>
      </c>
      <c r="T10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6" s="92">
        <v>1984</v>
      </c>
      <c r="V106" s="91">
        <v>26</v>
      </c>
      <c r="W106" s="91">
        <v>1</v>
      </c>
      <c r="X106" s="92">
        <v>1984</v>
      </c>
      <c r="Y106" s="108" t="s">
        <v>96</v>
      </c>
      <c r="Z106" s="217">
        <v>8455.2649581034129</v>
      </c>
      <c r="AA106" s="219">
        <v>2009</v>
      </c>
      <c r="AB106" s="44">
        <v>1</v>
      </c>
      <c r="AC106" s="115" t="s">
        <v>96</v>
      </c>
      <c r="AD106" s="115">
        <v>30</v>
      </c>
      <c r="AE106" s="109" t="str">
        <f>IFERROR(Table1[[#This Row],[ExpenditureDetails5]]*HLOOKUP([AssumedValue2],'Curr conv'!$B$17:$BF$56,16,FALSE), "No data")</f>
        <v>No data</v>
      </c>
      <c r="AF106" s="108">
        <f>IFERROR([AssumedValue1]*HLOOKUP([AssumedValue2],'Curr conv'!$B$17:$BF$56,16,FALSE), "No data")</f>
        <v>9869.5771897051654</v>
      </c>
      <c r="AG106" s="110">
        <f>IFERROR(Table1[[#This Row],[Calculation2]]/Exchange,"No data")</f>
        <v>6896.8586780141268</v>
      </c>
      <c r="AH106" s="113">
        <f>IFERROR([AssumedValue1]*HLOOKUP([AssumedValue2],'Curr conv'!$B$17:$BF$56,16,FALSE)/Table1[[#This Row],[ExpenditureDetails3]], "No data")</f>
        <v>9869.5771897051654</v>
      </c>
      <c r="AI106" s="114">
        <f>IFERROR(Table1[[#This Row],[Calculation4]]/Exchange,"No data")</f>
        <v>6896.8586780141268</v>
      </c>
      <c r="AJ10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106" s="110">
        <f>IFERROR(Table1[[#This Row],[Calculation6]]/Exchange,"No data")</f>
        <v>229.89528926713754</v>
      </c>
      <c r="AL106" s="49" t="s">
        <v>465</v>
      </c>
      <c r="AM106" s="45"/>
      <c r="AN106" s="45"/>
      <c r="AO106" s="45"/>
      <c r="AP106" s="45"/>
      <c r="AQ106" s="45"/>
    </row>
    <row r="107" spans="2:43">
      <c r="B107" s="44" t="s">
        <v>182</v>
      </c>
      <c r="C107" s="66" t="s">
        <v>467</v>
      </c>
      <c r="D107" s="66" t="s">
        <v>472</v>
      </c>
      <c r="E107" s="66" t="s">
        <v>438</v>
      </c>
      <c r="F107" s="66" t="s">
        <v>355</v>
      </c>
      <c r="G107" s="44" t="s">
        <v>183</v>
      </c>
      <c r="H107" s="44" t="s">
        <v>98</v>
      </c>
      <c r="I107" s="44" t="s">
        <v>15</v>
      </c>
      <c r="J107" s="44" t="s">
        <v>470</v>
      </c>
      <c r="K107" s="66" t="s">
        <v>475</v>
      </c>
      <c r="L107" s="49" t="s">
        <v>462</v>
      </c>
      <c r="M107" s="108">
        <v>443</v>
      </c>
      <c r="N107" s="108">
        <v>443</v>
      </c>
      <c r="O107" s="91">
        <v>300</v>
      </c>
      <c r="P107" s="44" t="s">
        <v>458</v>
      </c>
      <c r="Q107" s="44" t="s">
        <v>425</v>
      </c>
      <c r="R107" s="44" t="s">
        <v>428</v>
      </c>
      <c r="S107" s="44" t="s">
        <v>13</v>
      </c>
      <c r="T10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7" s="92">
        <v>1984</v>
      </c>
      <c r="V107" s="91">
        <v>26</v>
      </c>
      <c r="W107" s="91">
        <v>1</v>
      </c>
      <c r="X107" s="92">
        <v>1984</v>
      </c>
      <c r="Y107" s="108" t="s">
        <v>96</v>
      </c>
      <c r="Z107" s="217">
        <v>942.34344235584035</v>
      </c>
      <c r="AA107" s="219">
        <v>2009</v>
      </c>
      <c r="AB107" s="44">
        <v>1</v>
      </c>
      <c r="AC107" s="115" t="s">
        <v>96</v>
      </c>
      <c r="AD107" s="115">
        <v>30</v>
      </c>
      <c r="AE107" s="109" t="str">
        <f>IFERROR(Table1[[#This Row],[ExpenditureDetails5]]*HLOOKUP([AssumedValue2],'Curr conv'!$B$17:$BF$56,16,FALSE), "No data")</f>
        <v>No data</v>
      </c>
      <c r="AF107" s="108">
        <f>IFERROR([AssumedValue1]*HLOOKUP([AssumedValue2],'Curr conv'!$B$17:$BF$56,16,FALSE), "No data")</f>
        <v>1099.9692368752965</v>
      </c>
      <c r="AG107" s="110">
        <f>IFERROR(Table1[[#This Row],[Calculation2]]/Exchange,"No data")</f>
        <v>768.65829519071747</v>
      </c>
      <c r="AH107" s="113">
        <f>IFERROR([AssumedValue1]*HLOOKUP([AssumedValue2],'Curr conv'!$B$17:$BF$56,16,FALSE)/Table1[[#This Row],[ExpenditureDetails3]], "No data")</f>
        <v>1099.9692368752965</v>
      </c>
      <c r="AI107" s="114">
        <f>IFERROR(Table1[[#This Row],[Calculation4]]/Exchange,"No data")</f>
        <v>768.65829519071747</v>
      </c>
      <c r="AJ10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107" s="110">
        <f>IFERROR(Table1[[#This Row],[Calculation6]]/Exchange,"No data")</f>
        <v>25.621943173023919</v>
      </c>
      <c r="AL107" s="49" t="s">
        <v>465</v>
      </c>
      <c r="AM107" s="45"/>
      <c r="AN107" s="45"/>
      <c r="AO107" s="45"/>
      <c r="AP107" s="45"/>
      <c r="AQ107" s="45"/>
    </row>
    <row r="108" spans="2:43">
      <c r="B108" s="44" t="s">
        <v>182</v>
      </c>
      <c r="C108" s="66" t="s">
        <v>467</v>
      </c>
      <c r="D108" s="66" t="s">
        <v>472</v>
      </c>
      <c r="E108" s="66" t="s">
        <v>438</v>
      </c>
      <c r="F108" s="66" t="s">
        <v>355</v>
      </c>
      <c r="G108" s="44" t="s">
        <v>183</v>
      </c>
      <c r="H108" s="44" t="s">
        <v>98</v>
      </c>
      <c r="I108" s="44" t="s">
        <v>15</v>
      </c>
      <c r="J108" s="44" t="s">
        <v>470</v>
      </c>
      <c r="K108" s="66" t="s">
        <v>475</v>
      </c>
      <c r="L108" s="49" t="s">
        <v>462</v>
      </c>
      <c r="M108" s="108">
        <v>443</v>
      </c>
      <c r="N108" s="108">
        <v>443</v>
      </c>
      <c r="O108" s="91">
        <v>300</v>
      </c>
      <c r="P108" s="44" t="s">
        <v>458</v>
      </c>
      <c r="Q108" s="44" t="s">
        <v>426</v>
      </c>
      <c r="R108" s="44" t="s">
        <v>428</v>
      </c>
      <c r="S108" s="44" t="s">
        <v>13</v>
      </c>
      <c r="T10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8" s="92">
        <v>1984</v>
      </c>
      <c r="V108" s="91">
        <v>26</v>
      </c>
      <c r="W108" s="91">
        <v>1</v>
      </c>
      <c r="X108" s="92">
        <v>1984</v>
      </c>
      <c r="Y108" s="108" t="s">
        <v>96</v>
      </c>
      <c r="Z108" s="217">
        <v>1709</v>
      </c>
      <c r="AA108" s="219">
        <v>2009</v>
      </c>
      <c r="AB108" s="44">
        <v>1</v>
      </c>
      <c r="AC108" s="115" t="s">
        <v>96</v>
      </c>
      <c r="AD108" s="115">
        <v>10</v>
      </c>
      <c r="AE108" s="109" t="str">
        <f>IFERROR(Table1[[#This Row],[ExpenditureDetails5]]*HLOOKUP([AssumedValue2],'Curr conv'!$B$17:$BF$56,16,FALSE), "No data")</f>
        <v>No data</v>
      </c>
      <c r="AF108" s="108">
        <f>IFERROR([AssumedValue1]*HLOOKUP([AssumedValue2],'Curr conv'!$B$17:$BF$56,16,FALSE), "No data")</f>
        <v>1994.8644425436862</v>
      </c>
      <c r="AG108" s="110">
        <f>IFERROR(Table1[[#This Row],[Calculation2]]/Exchange,"No data")</f>
        <v>1394.0108960665859</v>
      </c>
      <c r="AH108" s="113">
        <f>IFERROR([AssumedValue1]*HLOOKUP([AssumedValue2],'Curr conv'!$B$17:$BF$56,16,FALSE)/Table1[[#This Row],[ExpenditureDetails3]], "No data")</f>
        <v>1994.8644425436862</v>
      </c>
      <c r="AI108" s="114">
        <f>IFERROR(Table1[[#This Row],[Calculation4]]/Exchange,"No data")</f>
        <v>1394.0108960665859</v>
      </c>
      <c r="AJ10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108" s="110">
        <f>IFERROR(Table1[[#This Row],[Calculation6]]/Exchange,"No data")</f>
        <v>139.40108960665859</v>
      </c>
      <c r="AL108" s="49" t="s">
        <v>465</v>
      </c>
      <c r="AM108" s="45"/>
      <c r="AN108" s="45"/>
      <c r="AO108" s="45"/>
      <c r="AP108" s="45"/>
      <c r="AQ108" s="45"/>
    </row>
    <row r="109" spans="2:43">
      <c r="B109" s="44" t="s">
        <v>182</v>
      </c>
      <c r="C109" s="66" t="s">
        <v>467</v>
      </c>
      <c r="D109" s="66" t="s">
        <v>472</v>
      </c>
      <c r="E109" s="66" t="s">
        <v>438</v>
      </c>
      <c r="F109" s="66" t="s">
        <v>355</v>
      </c>
      <c r="G109" s="44" t="s">
        <v>183</v>
      </c>
      <c r="H109" s="44" t="s">
        <v>98</v>
      </c>
      <c r="I109" s="44" t="s">
        <v>15</v>
      </c>
      <c r="J109" s="44" t="s">
        <v>470</v>
      </c>
      <c r="K109" s="66" t="s">
        <v>475</v>
      </c>
      <c r="L109" s="49" t="s">
        <v>462</v>
      </c>
      <c r="M109" s="108">
        <v>443</v>
      </c>
      <c r="N109" s="108">
        <v>443</v>
      </c>
      <c r="O109" s="91">
        <v>300</v>
      </c>
      <c r="P109" s="44" t="s">
        <v>458</v>
      </c>
      <c r="Q109" s="44" t="s">
        <v>427</v>
      </c>
      <c r="R109" s="44" t="s">
        <v>428</v>
      </c>
      <c r="S109" s="44" t="s">
        <v>13</v>
      </c>
      <c r="T10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09" s="92">
        <v>1984</v>
      </c>
      <c r="V109" s="91">
        <v>26</v>
      </c>
      <c r="W109" s="91">
        <v>1</v>
      </c>
      <c r="X109" s="92">
        <v>1984</v>
      </c>
      <c r="Y109" s="108" t="s">
        <v>96</v>
      </c>
      <c r="Z109" s="217">
        <v>360.99095200577432</v>
      </c>
      <c r="AA109" s="219">
        <v>2009</v>
      </c>
      <c r="AB109" s="44">
        <v>1</v>
      </c>
      <c r="AC109" s="115" t="s">
        <v>96</v>
      </c>
      <c r="AD109" s="115">
        <v>10</v>
      </c>
      <c r="AE109" s="109" t="str">
        <f>IFERROR(Table1[[#This Row],[ExpenditureDetails5]]*HLOOKUP([AssumedValue2],'Curr conv'!$B$17:$BF$56,16,FALSE), "No data")</f>
        <v>No data</v>
      </c>
      <c r="AF109" s="108">
        <f>IFERROR([AssumedValue1]*HLOOKUP([AssumedValue2],'Curr conv'!$B$17:$BF$56,16,FALSE), "No data")</f>
        <v>421.37391119737481</v>
      </c>
      <c r="AG109" s="110">
        <f>IFERROR(Table1[[#This Row],[Calculation2]]/Exchange,"No data")</f>
        <v>294.45600964160292</v>
      </c>
      <c r="AH109" s="113">
        <f>IFERROR([AssumedValue1]*HLOOKUP([AssumedValue2],'Curr conv'!$B$17:$BF$56,16,FALSE)/Table1[[#This Row],[ExpenditureDetails3]], "No data")</f>
        <v>421.37391119737481</v>
      </c>
      <c r="AI109" s="114">
        <f>IFERROR(Table1[[#This Row],[Calculation4]]/Exchange,"No data")</f>
        <v>294.45600964160292</v>
      </c>
      <c r="AJ10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09" s="110">
        <f>IFERROR(Table1[[#This Row],[Calculation6]]/Exchange,"No data")</f>
        <v>29.445600964160292</v>
      </c>
      <c r="AL109" s="49" t="s">
        <v>465</v>
      </c>
      <c r="AM109" s="45"/>
      <c r="AN109" s="45"/>
      <c r="AO109" s="45"/>
      <c r="AP109" s="45"/>
      <c r="AQ109" s="45"/>
    </row>
    <row r="110" spans="2:43">
      <c r="B110" s="44" t="s">
        <v>184</v>
      </c>
      <c r="C110" s="66" t="s">
        <v>467</v>
      </c>
      <c r="D110" s="66" t="s">
        <v>472</v>
      </c>
      <c r="E110" s="66" t="s">
        <v>438</v>
      </c>
      <c r="F110" s="66" t="s">
        <v>354</v>
      </c>
      <c r="G110" s="44" t="s">
        <v>185</v>
      </c>
      <c r="H110" s="44" t="s">
        <v>98</v>
      </c>
      <c r="I110" s="44" t="s">
        <v>15</v>
      </c>
      <c r="J110" s="44" t="s">
        <v>470</v>
      </c>
      <c r="K110" s="66" t="s">
        <v>475</v>
      </c>
      <c r="L110" s="49" t="s">
        <v>462</v>
      </c>
      <c r="M110" s="108">
        <v>599</v>
      </c>
      <c r="N110" s="108">
        <v>599</v>
      </c>
      <c r="O110" s="91">
        <v>300</v>
      </c>
      <c r="P110" s="44" t="s">
        <v>458</v>
      </c>
      <c r="Q110" s="44" t="s">
        <v>424</v>
      </c>
      <c r="R110" s="44"/>
      <c r="S110" s="44" t="s">
        <v>13</v>
      </c>
      <c r="T11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0" s="92">
        <v>2003</v>
      </c>
      <c r="V110" s="91">
        <v>6</v>
      </c>
      <c r="W110" s="91">
        <v>1</v>
      </c>
      <c r="X110" s="92">
        <v>2003</v>
      </c>
      <c r="Y110" s="108" t="s">
        <v>96</v>
      </c>
      <c r="Z110" s="217">
        <v>8455.2649581034129</v>
      </c>
      <c r="AA110" s="219">
        <v>2009</v>
      </c>
      <c r="AB110" s="44">
        <v>1</v>
      </c>
      <c r="AC110" s="115" t="s">
        <v>96</v>
      </c>
      <c r="AD110" s="115">
        <v>30</v>
      </c>
      <c r="AE110" s="109" t="str">
        <f>IFERROR(Table1[[#This Row],[ExpenditureDetails5]]*HLOOKUP([AssumedValue2],'Curr conv'!$B$17:$BF$56,16,FALSE), "No data")</f>
        <v>No data</v>
      </c>
      <c r="AF110" s="108">
        <f>IFERROR([AssumedValue1]*HLOOKUP([AssumedValue2],'Curr conv'!$B$17:$BF$56,16,FALSE), "No data")</f>
        <v>9869.5771897051654</v>
      </c>
      <c r="AG110" s="110">
        <f>IFERROR(Table1[[#This Row],[Calculation2]]/Exchange,"No data")</f>
        <v>6896.8586780141268</v>
      </c>
      <c r="AH110" s="113">
        <f>IFERROR([AssumedValue1]*HLOOKUP([AssumedValue2],'Curr conv'!$B$17:$BF$56,16,FALSE)/Table1[[#This Row],[ExpenditureDetails3]], "No data")</f>
        <v>9869.5771897051654</v>
      </c>
      <c r="AI110" s="114">
        <f>IFERROR(Table1[[#This Row],[Calculation4]]/Exchange,"No data")</f>
        <v>6896.8586780141268</v>
      </c>
      <c r="AJ11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110" s="110">
        <f>IFERROR(Table1[[#This Row],[Calculation6]]/Exchange,"No data")</f>
        <v>229.89528926713754</v>
      </c>
      <c r="AL110" s="49" t="s">
        <v>465</v>
      </c>
      <c r="AM110" s="45"/>
      <c r="AN110" s="45"/>
      <c r="AO110" s="45"/>
      <c r="AP110" s="45"/>
      <c r="AQ110" s="45"/>
    </row>
    <row r="111" spans="2:43">
      <c r="B111" s="44" t="s">
        <v>184</v>
      </c>
      <c r="C111" s="66" t="s">
        <v>467</v>
      </c>
      <c r="D111" s="66" t="s">
        <v>472</v>
      </c>
      <c r="E111" s="66" t="s">
        <v>438</v>
      </c>
      <c r="F111" s="66" t="s">
        <v>354</v>
      </c>
      <c r="G111" s="44" t="s">
        <v>185</v>
      </c>
      <c r="H111" s="44" t="s">
        <v>98</v>
      </c>
      <c r="I111" s="44" t="s">
        <v>15</v>
      </c>
      <c r="J111" s="44" t="s">
        <v>470</v>
      </c>
      <c r="K111" s="66" t="s">
        <v>475</v>
      </c>
      <c r="L111" s="49" t="s">
        <v>462</v>
      </c>
      <c r="M111" s="108">
        <v>599</v>
      </c>
      <c r="N111" s="108">
        <v>599</v>
      </c>
      <c r="O111" s="91">
        <v>300</v>
      </c>
      <c r="P111" s="44" t="s">
        <v>458</v>
      </c>
      <c r="Q111" s="44" t="s">
        <v>425</v>
      </c>
      <c r="R111" s="44"/>
      <c r="S111" s="44" t="s">
        <v>13</v>
      </c>
      <c r="T11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1" s="92">
        <v>2003</v>
      </c>
      <c r="V111" s="91">
        <v>6</v>
      </c>
      <c r="W111" s="91">
        <v>1</v>
      </c>
      <c r="X111" s="92">
        <v>2003</v>
      </c>
      <c r="Y111" s="108" t="s">
        <v>96</v>
      </c>
      <c r="Z111" s="217">
        <v>942.34344235584035</v>
      </c>
      <c r="AA111" s="219">
        <v>2009</v>
      </c>
      <c r="AB111" s="44">
        <v>1</v>
      </c>
      <c r="AC111" s="115" t="s">
        <v>96</v>
      </c>
      <c r="AD111" s="115">
        <v>30</v>
      </c>
      <c r="AE111" s="109" t="str">
        <f>IFERROR(Table1[[#This Row],[ExpenditureDetails5]]*HLOOKUP([AssumedValue2],'Curr conv'!$B$17:$BF$56,16,FALSE), "No data")</f>
        <v>No data</v>
      </c>
      <c r="AF111" s="108">
        <f>IFERROR([AssumedValue1]*HLOOKUP([AssumedValue2],'Curr conv'!$B$17:$BF$56,16,FALSE), "No data")</f>
        <v>1099.9692368752965</v>
      </c>
      <c r="AG111" s="110">
        <f>IFERROR(Table1[[#This Row],[Calculation2]]/Exchange,"No data")</f>
        <v>768.65829519071747</v>
      </c>
      <c r="AH111" s="113">
        <f>IFERROR([AssumedValue1]*HLOOKUP([AssumedValue2],'Curr conv'!$B$17:$BF$56,16,FALSE)/Table1[[#This Row],[ExpenditureDetails3]], "No data")</f>
        <v>1099.9692368752965</v>
      </c>
      <c r="AI111" s="114">
        <f>IFERROR(Table1[[#This Row],[Calculation4]]/Exchange,"No data")</f>
        <v>768.65829519071747</v>
      </c>
      <c r="AJ11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111" s="110">
        <f>IFERROR(Table1[[#This Row],[Calculation6]]/Exchange,"No data")</f>
        <v>25.621943173023919</v>
      </c>
      <c r="AL111" s="49" t="s">
        <v>465</v>
      </c>
      <c r="AM111" s="45"/>
      <c r="AN111" s="45"/>
      <c r="AO111" s="45"/>
      <c r="AP111" s="45"/>
      <c r="AQ111" s="45"/>
    </row>
    <row r="112" spans="2:43">
      <c r="B112" s="44" t="s">
        <v>184</v>
      </c>
      <c r="C112" s="66" t="s">
        <v>467</v>
      </c>
      <c r="D112" s="66" t="s">
        <v>472</v>
      </c>
      <c r="E112" s="66" t="s">
        <v>438</v>
      </c>
      <c r="F112" s="66" t="s">
        <v>354</v>
      </c>
      <c r="G112" s="44" t="s">
        <v>185</v>
      </c>
      <c r="H112" s="44" t="s">
        <v>98</v>
      </c>
      <c r="I112" s="44" t="s">
        <v>15</v>
      </c>
      <c r="J112" s="44" t="s">
        <v>470</v>
      </c>
      <c r="K112" s="66" t="s">
        <v>475</v>
      </c>
      <c r="L112" s="49" t="s">
        <v>462</v>
      </c>
      <c r="M112" s="108">
        <v>599</v>
      </c>
      <c r="N112" s="108">
        <v>599</v>
      </c>
      <c r="O112" s="91">
        <v>300</v>
      </c>
      <c r="P112" s="44" t="s">
        <v>458</v>
      </c>
      <c r="Q112" s="44" t="s">
        <v>426</v>
      </c>
      <c r="R112" s="44"/>
      <c r="S112" s="44" t="s">
        <v>13</v>
      </c>
      <c r="T11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2" s="92">
        <v>2003</v>
      </c>
      <c r="V112" s="91">
        <v>6</v>
      </c>
      <c r="W112" s="91">
        <v>1</v>
      </c>
      <c r="X112" s="92">
        <v>2003</v>
      </c>
      <c r="Y112" s="108" t="s">
        <v>96</v>
      </c>
      <c r="Z112" s="217">
        <v>1100</v>
      </c>
      <c r="AA112" s="219">
        <v>2009</v>
      </c>
      <c r="AB112" s="44">
        <v>1</v>
      </c>
      <c r="AC112" s="115" t="s">
        <v>96</v>
      </c>
      <c r="AD112" s="115">
        <v>10</v>
      </c>
      <c r="AE112" s="109" t="str">
        <f>IFERROR(Table1[[#This Row],[ExpenditureDetails5]]*HLOOKUP([AssumedValue2],'Curr conv'!$B$17:$BF$56,16,FALSE), "No data")</f>
        <v>No data</v>
      </c>
      <c r="AF112" s="108">
        <f>IFERROR([AssumedValue1]*HLOOKUP([AssumedValue2],'Curr conv'!$B$17:$BF$56,16,FALSE), "No data")</f>
        <v>1283.9970080737594</v>
      </c>
      <c r="AG112" s="110">
        <f>IFERROR(Table1[[#This Row],[Calculation2]]/Exchange,"No data")</f>
        <v>897.25686698258903</v>
      </c>
      <c r="AH112" s="113">
        <f>IFERROR([AssumedValue1]*HLOOKUP([AssumedValue2],'Curr conv'!$B$17:$BF$56,16,FALSE)/Table1[[#This Row],[ExpenditureDetails3]], "No data")</f>
        <v>1283.9970080737594</v>
      </c>
      <c r="AI112" s="114">
        <f>IFERROR(Table1[[#This Row],[Calculation4]]/Exchange,"No data")</f>
        <v>897.25686698258903</v>
      </c>
      <c r="AJ11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128.39970080737595</v>
      </c>
      <c r="AK112" s="110">
        <f>IFERROR(Table1[[#This Row],[Calculation6]]/Exchange,"No data")</f>
        <v>89.725686698258912</v>
      </c>
      <c r="AL112" s="49" t="s">
        <v>465</v>
      </c>
      <c r="AM112" s="45"/>
      <c r="AN112" s="45"/>
      <c r="AO112" s="45"/>
      <c r="AP112" s="45"/>
      <c r="AQ112" s="45"/>
    </row>
    <row r="113" spans="2:43">
      <c r="B113" s="44" t="s">
        <v>184</v>
      </c>
      <c r="C113" s="66" t="s">
        <v>467</v>
      </c>
      <c r="D113" s="66" t="s">
        <v>472</v>
      </c>
      <c r="E113" s="66" t="s">
        <v>438</v>
      </c>
      <c r="F113" s="66" t="s">
        <v>354</v>
      </c>
      <c r="G113" s="44" t="s">
        <v>185</v>
      </c>
      <c r="H113" s="44" t="s">
        <v>98</v>
      </c>
      <c r="I113" s="44" t="s">
        <v>15</v>
      </c>
      <c r="J113" s="44" t="s">
        <v>470</v>
      </c>
      <c r="K113" s="66" t="s">
        <v>475</v>
      </c>
      <c r="L113" s="49" t="s">
        <v>462</v>
      </c>
      <c r="M113" s="108">
        <v>599</v>
      </c>
      <c r="N113" s="108">
        <v>599</v>
      </c>
      <c r="O113" s="91">
        <v>300</v>
      </c>
      <c r="P113" s="44" t="s">
        <v>458</v>
      </c>
      <c r="Q113" s="44" t="s">
        <v>427</v>
      </c>
      <c r="R113" s="44"/>
      <c r="S113" s="44" t="s">
        <v>13</v>
      </c>
      <c r="T11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3" s="92">
        <v>2003</v>
      </c>
      <c r="V113" s="91">
        <v>6</v>
      </c>
      <c r="W113" s="91">
        <v>1</v>
      </c>
      <c r="X113" s="92">
        <v>2003</v>
      </c>
      <c r="Y113" s="108" t="s">
        <v>96</v>
      </c>
      <c r="Z113" s="217">
        <v>360.99095200577432</v>
      </c>
      <c r="AA113" s="219">
        <v>2009</v>
      </c>
      <c r="AB113" s="44">
        <v>1</v>
      </c>
      <c r="AC113" s="115" t="s">
        <v>96</v>
      </c>
      <c r="AD113" s="115">
        <v>10</v>
      </c>
      <c r="AE113" s="109" t="str">
        <f>IFERROR(Table1[[#This Row],[ExpenditureDetails5]]*HLOOKUP([AssumedValue2],'Curr conv'!$B$17:$BF$56,16,FALSE), "No data")</f>
        <v>No data</v>
      </c>
      <c r="AF113" s="108">
        <f>IFERROR([AssumedValue1]*HLOOKUP([AssumedValue2],'Curr conv'!$B$17:$BF$56,16,FALSE), "No data")</f>
        <v>421.37391119737481</v>
      </c>
      <c r="AG113" s="110">
        <f>IFERROR(Table1[[#This Row],[Calculation2]]/Exchange,"No data")</f>
        <v>294.45600964160292</v>
      </c>
      <c r="AH113" s="113">
        <f>IFERROR([AssumedValue1]*HLOOKUP([AssumedValue2],'Curr conv'!$B$17:$BF$56,16,FALSE)/Table1[[#This Row],[ExpenditureDetails3]], "No data")</f>
        <v>421.37391119737481</v>
      </c>
      <c r="AI113" s="114">
        <f>IFERROR(Table1[[#This Row],[Calculation4]]/Exchange,"No data")</f>
        <v>294.45600964160292</v>
      </c>
      <c r="AJ11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13" s="110">
        <f>IFERROR(Table1[[#This Row],[Calculation6]]/Exchange,"No data")</f>
        <v>29.445600964160292</v>
      </c>
      <c r="AL113" s="49" t="s">
        <v>465</v>
      </c>
      <c r="AM113" s="45"/>
      <c r="AN113" s="45"/>
      <c r="AO113" s="45"/>
      <c r="AP113" s="45"/>
      <c r="AQ113" s="45"/>
    </row>
    <row r="114" spans="2:43">
      <c r="B114" s="44" t="s">
        <v>186</v>
      </c>
      <c r="C114" s="66" t="s">
        <v>467</v>
      </c>
      <c r="D114" s="66" t="s">
        <v>472</v>
      </c>
      <c r="E114" s="66" t="s">
        <v>438</v>
      </c>
      <c r="F114" s="66" t="s">
        <v>345</v>
      </c>
      <c r="G114" s="44" t="s">
        <v>187</v>
      </c>
      <c r="H114" s="44" t="s">
        <v>98</v>
      </c>
      <c r="I114" s="44" t="s">
        <v>15</v>
      </c>
      <c r="J114" s="44" t="s">
        <v>470</v>
      </c>
      <c r="K114" s="66" t="s">
        <v>475</v>
      </c>
      <c r="L114" s="49" t="s">
        <v>462</v>
      </c>
      <c r="M114" s="108">
        <v>1004</v>
      </c>
      <c r="N114" s="108">
        <v>1004</v>
      </c>
      <c r="O114" s="91">
        <v>300</v>
      </c>
      <c r="P114" s="44" t="s">
        <v>458</v>
      </c>
      <c r="Q114" s="44" t="s">
        <v>424</v>
      </c>
      <c r="R114" s="44" t="s">
        <v>428</v>
      </c>
      <c r="S114" s="44" t="s">
        <v>13</v>
      </c>
      <c r="T11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4" s="92">
        <v>1993</v>
      </c>
      <c r="V114" s="91">
        <v>17</v>
      </c>
      <c r="W114" s="91">
        <v>1</v>
      </c>
      <c r="X114" s="92">
        <v>1993</v>
      </c>
      <c r="Y114" s="108" t="s">
        <v>96</v>
      </c>
      <c r="Z114" s="217">
        <v>8455.2649581034129</v>
      </c>
      <c r="AA114" s="219">
        <v>2009</v>
      </c>
      <c r="AB114" s="44">
        <v>1</v>
      </c>
      <c r="AC114" s="115" t="s">
        <v>96</v>
      </c>
      <c r="AD114" s="115">
        <v>30</v>
      </c>
      <c r="AE114" s="109" t="str">
        <f>IFERROR(Table1[[#This Row],[ExpenditureDetails5]]*HLOOKUP([AssumedValue2],'Curr conv'!$B$17:$BF$56,16,FALSE), "No data")</f>
        <v>No data</v>
      </c>
      <c r="AF114" s="108">
        <f>IFERROR([AssumedValue1]*HLOOKUP([AssumedValue2],'Curr conv'!$B$17:$BF$56,16,FALSE), "No data")</f>
        <v>9869.5771897051654</v>
      </c>
      <c r="AG114" s="110">
        <f>IFERROR(Table1[[#This Row],[Calculation2]]/Exchange,"No data")</f>
        <v>6896.8586780141268</v>
      </c>
      <c r="AH114" s="113">
        <f>IFERROR([AssumedValue1]*HLOOKUP([AssumedValue2],'Curr conv'!$B$17:$BF$56,16,FALSE)/Table1[[#This Row],[ExpenditureDetails3]], "No data")</f>
        <v>9869.5771897051654</v>
      </c>
      <c r="AI114" s="114">
        <f>IFERROR(Table1[[#This Row],[Calculation4]]/Exchange,"No data")</f>
        <v>6896.8586780141268</v>
      </c>
      <c r="AJ11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114" s="110">
        <f>IFERROR(Table1[[#This Row],[Calculation6]]/Exchange,"No data")</f>
        <v>229.89528926713754</v>
      </c>
      <c r="AL114" s="49" t="s">
        <v>465</v>
      </c>
      <c r="AM114" s="45"/>
      <c r="AN114" s="45"/>
      <c r="AO114" s="45"/>
      <c r="AP114" s="45"/>
      <c r="AQ114" s="45"/>
    </row>
    <row r="115" spans="2:43">
      <c r="B115" s="44" t="s">
        <v>186</v>
      </c>
      <c r="C115" s="66" t="s">
        <v>467</v>
      </c>
      <c r="D115" s="66" t="s">
        <v>472</v>
      </c>
      <c r="E115" s="66" t="s">
        <v>438</v>
      </c>
      <c r="F115" s="66" t="s">
        <v>345</v>
      </c>
      <c r="G115" s="44" t="s">
        <v>187</v>
      </c>
      <c r="H115" s="44" t="s">
        <v>98</v>
      </c>
      <c r="I115" s="44" t="s">
        <v>15</v>
      </c>
      <c r="J115" s="44" t="s">
        <v>470</v>
      </c>
      <c r="K115" s="66" t="s">
        <v>475</v>
      </c>
      <c r="L115" s="49" t="s">
        <v>462</v>
      </c>
      <c r="M115" s="108">
        <v>1004</v>
      </c>
      <c r="N115" s="108">
        <v>1004</v>
      </c>
      <c r="O115" s="91">
        <v>300</v>
      </c>
      <c r="P115" s="44" t="s">
        <v>458</v>
      </c>
      <c r="Q115" s="44" t="s">
        <v>425</v>
      </c>
      <c r="R115" s="44" t="s">
        <v>428</v>
      </c>
      <c r="S115" s="44" t="s">
        <v>13</v>
      </c>
      <c r="T11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5" s="92">
        <v>1993</v>
      </c>
      <c r="V115" s="91">
        <v>17</v>
      </c>
      <c r="W115" s="91">
        <v>1</v>
      </c>
      <c r="X115" s="92">
        <v>1993</v>
      </c>
      <c r="Y115" s="108" t="s">
        <v>96</v>
      </c>
      <c r="Z115" s="217">
        <v>942.34344235584035</v>
      </c>
      <c r="AA115" s="219">
        <v>2009</v>
      </c>
      <c r="AB115" s="44">
        <v>1</v>
      </c>
      <c r="AC115" s="115" t="s">
        <v>96</v>
      </c>
      <c r="AD115" s="115">
        <v>30</v>
      </c>
      <c r="AE115" s="109" t="str">
        <f>IFERROR(Table1[[#This Row],[ExpenditureDetails5]]*HLOOKUP([AssumedValue2],'Curr conv'!$B$17:$BF$56,16,FALSE), "No data")</f>
        <v>No data</v>
      </c>
      <c r="AF115" s="108">
        <f>IFERROR([AssumedValue1]*HLOOKUP([AssumedValue2],'Curr conv'!$B$17:$BF$56,16,FALSE), "No data")</f>
        <v>1099.9692368752965</v>
      </c>
      <c r="AG115" s="110">
        <f>IFERROR(Table1[[#This Row],[Calculation2]]/Exchange,"No data")</f>
        <v>768.65829519071747</v>
      </c>
      <c r="AH115" s="113">
        <f>IFERROR([AssumedValue1]*HLOOKUP([AssumedValue2],'Curr conv'!$B$17:$BF$56,16,FALSE)/Table1[[#This Row],[ExpenditureDetails3]], "No data")</f>
        <v>1099.9692368752965</v>
      </c>
      <c r="AI115" s="114">
        <f>IFERROR(Table1[[#This Row],[Calculation4]]/Exchange,"No data")</f>
        <v>768.65829519071747</v>
      </c>
      <c r="AJ11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115" s="110">
        <f>IFERROR(Table1[[#This Row],[Calculation6]]/Exchange,"No data")</f>
        <v>25.621943173023919</v>
      </c>
      <c r="AL115" s="49" t="s">
        <v>465</v>
      </c>
      <c r="AM115" s="45"/>
      <c r="AN115" s="45"/>
      <c r="AO115" s="45"/>
      <c r="AP115" s="45"/>
      <c r="AQ115" s="45"/>
    </row>
    <row r="116" spans="2:43">
      <c r="B116" s="44" t="s">
        <v>186</v>
      </c>
      <c r="C116" s="66" t="s">
        <v>467</v>
      </c>
      <c r="D116" s="66" t="s">
        <v>472</v>
      </c>
      <c r="E116" s="66" t="s">
        <v>438</v>
      </c>
      <c r="F116" s="66" t="s">
        <v>345</v>
      </c>
      <c r="G116" s="44" t="s">
        <v>187</v>
      </c>
      <c r="H116" s="44" t="s">
        <v>98</v>
      </c>
      <c r="I116" s="44" t="s">
        <v>15</v>
      </c>
      <c r="J116" s="44" t="s">
        <v>470</v>
      </c>
      <c r="K116" s="66" t="s">
        <v>475</v>
      </c>
      <c r="L116" s="49" t="s">
        <v>462</v>
      </c>
      <c r="M116" s="108">
        <v>1004</v>
      </c>
      <c r="N116" s="108">
        <v>1004</v>
      </c>
      <c r="O116" s="91">
        <v>300</v>
      </c>
      <c r="P116" s="44" t="s">
        <v>458</v>
      </c>
      <c r="Q116" s="44" t="s">
        <v>426</v>
      </c>
      <c r="R116" s="44" t="s">
        <v>428</v>
      </c>
      <c r="S116" s="44" t="s">
        <v>13</v>
      </c>
      <c r="T11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6" s="92">
        <v>1993</v>
      </c>
      <c r="V116" s="91">
        <v>17</v>
      </c>
      <c r="W116" s="91">
        <v>1</v>
      </c>
      <c r="X116" s="92">
        <v>1993</v>
      </c>
      <c r="Y116" s="108" t="s">
        <v>96</v>
      </c>
      <c r="Z116" s="217">
        <v>1709</v>
      </c>
      <c r="AA116" s="219">
        <v>2009</v>
      </c>
      <c r="AB116" s="44">
        <v>1</v>
      </c>
      <c r="AC116" s="115" t="s">
        <v>96</v>
      </c>
      <c r="AD116" s="115">
        <v>10</v>
      </c>
      <c r="AE116" s="109" t="str">
        <f>IFERROR(Table1[[#This Row],[ExpenditureDetails5]]*HLOOKUP([AssumedValue2],'Curr conv'!$B$17:$BF$56,16,FALSE), "No data")</f>
        <v>No data</v>
      </c>
      <c r="AF116" s="108">
        <f>IFERROR([AssumedValue1]*HLOOKUP([AssumedValue2],'Curr conv'!$B$17:$BF$56,16,FALSE), "No data")</f>
        <v>1994.8644425436862</v>
      </c>
      <c r="AG116" s="110">
        <f>IFERROR(Table1[[#This Row],[Calculation2]]/Exchange,"No data")</f>
        <v>1394.0108960665859</v>
      </c>
      <c r="AH116" s="113">
        <f>IFERROR([AssumedValue1]*HLOOKUP([AssumedValue2],'Curr conv'!$B$17:$BF$56,16,FALSE)/Table1[[#This Row],[ExpenditureDetails3]], "No data")</f>
        <v>1994.8644425436862</v>
      </c>
      <c r="AI116" s="114">
        <f>IFERROR(Table1[[#This Row],[Calculation4]]/Exchange,"No data")</f>
        <v>1394.0108960665859</v>
      </c>
      <c r="AJ11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199.48644425436862</v>
      </c>
      <c r="AK116" s="110">
        <f>IFERROR(Table1[[#This Row],[Calculation6]]/Exchange,"No data")</f>
        <v>139.40108960665859</v>
      </c>
      <c r="AL116" s="49" t="s">
        <v>465</v>
      </c>
      <c r="AM116" s="45"/>
      <c r="AN116" s="45"/>
      <c r="AO116" s="45"/>
      <c r="AP116" s="45"/>
      <c r="AQ116" s="45"/>
    </row>
    <row r="117" spans="2:43">
      <c r="B117" s="44" t="s">
        <v>186</v>
      </c>
      <c r="C117" s="66" t="s">
        <v>467</v>
      </c>
      <c r="D117" s="66" t="s">
        <v>472</v>
      </c>
      <c r="E117" s="66" t="s">
        <v>438</v>
      </c>
      <c r="F117" s="66" t="s">
        <v>345</v>
      </c>
      <c r="G117" s="44" t="s">
        <v>187</v>
      </c>
      <c r="H117" s="44" t="s">
        <v>98</v>
      </c>
      <c r="I117" s="44" t="s">
        <v>15</v>
      </c>
      <c r="J117" s="44" t="s">
        <v>470</v>
      </c>
      <c r="K117" s="66" t="s">
        <v>475</v>
      </c>
      <c r="L117" s="49" t="s">
        <v>462</v>
      </c>
      <c r="M117" s="108">
        <v>1004</v>
      </c>
      <c r="N117" s="108">
        <v>1004</v>
      </c>
      <c r="O117" s="91">
        <v>300</v>
      </c>
      <c r="P117" s="44" t="s">
        <v>458</v>
      </c>
      <c r="Q117" s="44" t="s">
        <v>427</v>
      </c>
      <c r="R117" s="44" t="s">
        <v>428</v>
      </c>
      <c r="S117" s="44" t="s">
        <v>13</v>
      </c>
      <c r="T11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7" s="92">
        <v>1993</v>
      </c>
      <c r="V117" s="91">
        <v>17</v>
      </c>
      <c r="W117" s="91">
        <v>1</v>
      </c>
      <c r="X117" s="92">
        <v>1993</v>
      </c>
      <c r="Y117" s="108" t="s">
        <v>96</v>
      </c>
      <c r="Z117" s="217">
        <v>360.99095200577432</v>
      </c>
      <c r="AA117" s="219">
        <v>2009</v>
      </c>
      <c r="AB117" s="44">
        <v>1</v>
      </c>
      <c r="AC117" s="115" t="s">
        <v>96</v>
      </c>
      <c r="AD117" s="115">
        <v>10</v>
      </c>
      <c r="AE117" s="109" t="str">
        <f>IFERROR(Table1[[#This Row],[ExpenditureDetails5]]*HLOOKUP([AssumedValue2],'Curr conv'!$B$17:$BF$56,16,FALSE), "No data")</f>
        <v>No data</v>
      </c>
      <c r="AF117" s="108">
        <f>IFERROR([AssumedValue1]*HLOOKUP([AssumedValue2],'Curr conv'!$B$17:$BF$56,16,FALSE), "No data")</f>
        <v>421.37391119737481</v>
      </c>
      <c r="AG117" s="110">
        <f>IFERROR(Table1[[#This Row],[Calculation2]]/Exchange,"No data")</f>
        <v>294.45600964160292</v>
      </c>
      <c r="AH117" s="113">
        <f>IFERROR([AssumedValue1]*HLOOKUP([AssumedValue2],'Curr conv'!$B$17:$BF$56,16,FALSE)/Table1[[#This Row],[ExpenditureDetails3]], "No data")</f>
        <v>421.37391119737481</v>
      </c>
      <c r="AI117" s="114">
        <f>IFERROR(Table1[[#This Row],[Calculation4]]/Exchange,"No data")</f>
        <v>294.45600964160292</v>
      </c>
      <c r="AJ11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17" s="110">
        <f>IFERROR(Table1[[#This Row],[Calculation6]]/Exchange,"No data")</f>
        <v>29.445600964160292</v>
      </c>
      <c r="AL117" s="49" t="s">
        <v>465</v>
      </c>
      <c r="AM117" s="45"/>
      <c r="AN117" s="45"/>
      <c r="AO117" s="45"/>
      <c r="AP117" s="45"/>
      <c r="AQ117" s="45"/>
    </row>
    <row r="118" spans="2:43">
      <c r="B118" s="44" t="s">
        <v>188</v>
      </c>
      <c r="C118" s="66" t="s">
        <v>467</v>
      </c>
      <c r="D118" s="66" t="s">
        <v>472</v>
      </c>
      <c r="E118" s="66" t="s">
        <v>438</v>
      </c>
      <c r="F118" s="66" t="s">
        <v>350</v>
      </c>
      <c r="G118" s="44" t="s">
        <v>189</v>
      </c>
      <c r="H118" s="44" t="s">
        <v>98</v>
      </c>
      <c r="I118" s="44" t="s">
        <v>15</v>
      </c>
      <c r="J118" s="44" t="s">
        <v>470</v>
      </c>
      <c r="K118" s="66" t="s">
        <v>475</v>
      </c>
      <c r="L118" s="49" t="s">
        <v>462</v>
      </c>
      <c r="M118" s="108">
        <v>238</v>
      </c>
      <c r="N118" s="108">
        <v>238</v>
      </c>
      <c r="O118" s="91">
        <v>300</v>
      </c>
      <c r="P118" s="44" t="s">
        <v>458</v>
      </c>
      <c r="Q118" s="44" t="s">
        <v>424</v>
      </c>
      <c r="R118" s="44" t="s">
        <v>430</v>
      </c>
      <c r="S118" s="44" t="s">
        <v>13</v>
      </c>
      <c r="T11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8" s="92">
        <v>2004</v>
      </c>
      <c r="V118" s="91">
        <v>6</v>
      </c>
      <c r="W118" s="91">
        <v>1</v>
      </c>
      <c r="X118" s="92">
        <v>2004</v>
      </c>
      <c r="Y118" s="108" t="s">
        <v>96</v>
      </c>
      <c r="Z118" s="217">
        <v>8455.2649581034129</v>
      </c>
      <c r="AA118" s="219">
        <v>2009</v>
      </c>
      <c r="AB118" s="44">
        <v>1</v>
      </c>
      <c r="AC118" s="115" t="s">
        <v>96</v>
      </c>
      <c r="AD118" s="115">
        <v>30</v>
      </c>
      <c r="AE118" s="109" t="str">
        <f>IFERROR(Table1[[#This Row],[ExpenditureDetails5]]*HLOOKUP([AssumedValue2],'Curr conv'!$B$17:$BF$56,16,FALSE), "No data")</f>
        <v>No data</v>
      </c>
      <c r="AF118" s="108">
        <f>IFERROR([AssumedValue1]*HLOOKUP([AssumedValue2],'Curr conv'!$B$17:$BF$56,16,FALSE), "No data")</f>
        <v>9869.5771897051654</v>
      </c>
      <c r="AG118" s="110">
        <f>IFERROR(Table1[[#This Row],[Calculation2]]/Exchange,"No data")</f>
        <v>6896.8586780141268</v>
      </c>
      <c r="AH118" s="113">
        <f>IFERROR([AssumedValue1]*HLOOKUP([AssumedValue2],'Curr conv'!$B$17:$BF$56,16,FALSE)/Table1[[#This Row],[ExpenditureDetails3]], "No data")</f>
        <v>9869.5771897051654</v>
      </c>
      <c r="AI118" s="114">
        <f>IFERROR(Table1[[#This Row],[Calculation4]]/Exchange,"No data")</f>
        <v>6896.8586780141268</v>
      </c>
      <c r="AJ11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118" s="110">
        <f>IFERROR(Table1[[#This Row],[Calculation6]]/Exchange,"No data")</f>
        <v>229.89528926713754</v>
      </c>
      <c r="AL118" s="49" t="s">
        <v>465</v>
      </c>
      <c r="AM118" s="45"/>
      <c r="AN118" s="45"/>
      <c r="AO118" s="45"/>
      <c r="AP118" s="45"/>
      <c r="AQ118" s="45"/>
    </row>
    <row r="119" spans="2:43">
      <c r="B119" s="44" t="s">
        <v>190</v>
      </c>
      <c r="C119" s="66" t="s">
        <v>467</v>
      </c>
      <c r="D119" s="66" t="s">
        <v>473</v>
      </c>
      <c r="E119" s="66" t="s">
        <v>445</v>
      </c>
      <c r="F119" s="66" t="s">
        <v>360</v>
      </c>
      <c r="G119" s="44" t="s">
        <v>191</v>
      </c>
      <c r="H119" s="44" t="s">
        <v>98</v>
      </c>
      <c r="I119" s="44" t="s">
        <v>15</v>
      </c>
      <c r="J119" s="44" t="s">
        <v>470</v>
      </c>
      <c r="K119" s="66" t="s">
        <v>475</v>
      </c>
      <c r="L119" s="49" t="s">
        <v>462</v>
      </c>
      <c r="M119" s="108">
        <v>551</v>
      </c>
      <c r="N119" s="108">
        <v>137.75</v>
      </c>
      <c r="O119" s="91">
        <v>300</v>
      </c>
      <c r="P119" s="44" t="s">
        <v>458</v>
      </c>
      <c r="Q119" s="44" t="s">
        <v>424</v>
      </c>
      <c r="R119" s="44" t="s">
        <v>429</v>
      </c>
      <c r="S119" s="44" t="s">
        <v>13</v>
      </c>
      <c r="T11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19" s="92">
        <v>1999</v>
      </c>
      <c r="V119" s="91">
        <v>9</v>
      </c>
      <c r="W119" s="91">
        <v>1</v>
      </c>
      <c r="X119" s="92">
        <v>1999</v>
      </c>
      <c r="Y119" s="108" t="s">
        <v>96</v>
      </c>
      <c r="Z119" s="217">
        <v>8455.2649581034129</v>
      </c>
      <c r="AA119" s="219">
        <v>2009</v>
      </c>
      <c r="AB119" s="44">
        <v>1</v>
      </c>
      <c r="AC119" s="115" t="s">
        <v>96</v>
      </c>
      <c r="AD119" s="115">
        <v>30</v>
      </c>
      <c r="AE119" s="109" t="str">
        <f>IFERROR(Table1[[#This Row],[ExpenditureDetails5]]*HLOOKUP([AssumedValue2],'Curr conv'!$B$17:$BF$56,16,FALSE), "No data")</f>
        <v>No data</v>
      </c>
      <c r="AF119" s="108">
        <f>IFERROR([AssumedValue1]*HLOOKUP([AssumedValue2],'Curr conv'!$B$17:$BF$56,16,FALSE), "No data")</f>
        <v>9869.5771897051654</v>
      </c>
      <c r="AG119" s="110">
        <f>IFERROR(Table1[[#This Row],[Calculation2]]/Exchange,"No data")</f>
        <v>6896.8586780141268</v>
      </c>
      <c r="AH119" s="113">
        <f>IFERROR([AssumedValue1]*HLOOKUP([AssumedValue2],'Curr conv'!$B$17:$BF$56,16,FALSE)/Table1[[#This Row],[ExpenditureDetails3]], "No data")</f>
        <v>9869.5771897051654</v>
      </c>
      <c r="AI119" s="114">
        <f>IFERROR(Table1[[#This Row],[Calculation4]]/Exchange,"No data")</f>
        <v>6896.8586780141268</v>
      </c>
      <c r="AJ11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328.9859063235055</v>
      </c>
      <c r="AK119" s="110">
        <f>IFERROR(Table1[[#This Row],[Calculation6]]/Exchange,"No data")</f>
        <v>229.89528926713754</v>
      </c>
      <c r="AL119" s="49" t="s">
        <v>465</v>
      </c>
      <c r="AM119" s="45"/>
      <c r="AN119" s="45"/>
      <c r="AO119" s="45"/>
      <c r="AP119" s="45"/>
      <c r="AQ119" s="45"/>
    </row>
    <row r="120" spans="2:43">
      <c r="B120" s="44" t="s">
        <v>190</v>
      </c>
      <c r="C120" s="66" t="s">
        <v>467</v>
      </c>
      <c r="D120" s="66" t="s">
        <v>473</v>
      </c>
      <c r="E120" s="66" t="s">
        <v>445</v>
      </c>
      <c r="F120" s="66" t="s">
        <v>360</v>
      </c>
      <c r="G120" s="44" t="s">
        <v>191</v>
      </c>
      <c r="H120" s="44" t="s">
        <v>98</v>
      </c>
      <c r="I120" s="44" t="s">
        <v>15</v>
      </c>
      <c r="J120" s="44" t="s">
        <v>470</v>
      </c>
      <c r="K120" s="66" t="s">
        <v>475</v>
      </c>
      <c r="L120" s="49" t="s">
        <v>462</v>
      </c>
      <c r="M120" s="108">
        <v>551</v>
      </c>
      <c r="N120" s="108">
        <v>137.75</v>
      </c>
      <c r="O120" s="91">
        <v>300</v>
      </c>
      <c r="P120" s="44" t="s">
        <v>458</v>
      </c>
      <c r="Q120" s="44" t="s">
        <v>425</v>
      </c>
      <c r="R120" s="44" t="s">
        <v>429</v>
      </c>
      <c r="S120" s="44" t="s">
        <v>13</v>
      </c>
      <c r="T12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0" s="92">
        <v>1999</v>
      </c>
      <c r="V120" s="91">
        <v>9</v>
      </c>
      <c r="W120" s="91">
        <v>1</v>
      </c>
      <c r="X120" s="92">
        <v>1999</v>
      </c>
      <c r="Y120" s="108" t="s">
        <v>96</v>
      </c>
      <c r="Z120" s="217">
        <v>942.34344235584035</v>
      </c>
      <c r="AA120" s="219">
        <v>2009</v>
      </c>
      <c r="AB120" s="44">
        <v>1</v>
      </c>
      <c r="AC120" s="115" t="s">
        <v>96</v>
      </c>
      <c r="AD120" s="115">
        <v>10</v>
      </c>
      <c r="AE120" s="109" t="str">
        <f>IFERROR(Table1[[#This Row],[ExpenditureDetails5]]*HLOOKUP([AssumedValue2],'Curr conv'!$B$17:$BF$56,16,FALSE), "No data")</f>
        <v>No data</v>
      </c>
      <c r="AF120" s="108">
        <f>IFERROR([AssumedValue1]*HLOOKUP([AssumedValue2],'Curr conv'!$B$17:$BF$56,16,FALSE), "No data")</f>
        <v>1099.9692368752965</v>
      </c>
      <c r="AG120" s="110">
        <f>IFERROR(Table1[[#This Row],[Calculation2]]/Exchange,"No data")</f>
        <v>768.65829519071747</v>
      </c>
      <c r="AH120" s="111">
        <f>IFERROR([AssumedValue1]*HLOOKUP([AssumedValue2],'Curr conv'!$B$17:$BF$56,16,FALSE)/Table1[[#This Row],[ExpenditureDetails3]], "No data")</f>
        <v>1099.9692368752965</v>
      </c>
      <c r="AI120" s="112">
        <f>IFERROR(Table1[[#This Row],[Calculation4]]/Exchange,"No data")</f>
        <v>768.65829519071747</v>
      </c>
      <c r="AJ12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109.99692368752964</v>
      </c>
      <c r="AK120" s="110">
        <f>IFERROR(Table1[[#This Row],[Calculation6]]/Exchange,"No data")</f>
        <v>76.865829519071752</v>
      </c>
      <c r="AL120" s="49" t="s">
        <v>465</v>
      </c>
      <c r="AM120" s="45"/>
      <c r="AN120" s="45"/>
      <c r="AO120" s="45"/>
      <c r="AP120" s="45"/>
      <c r="AQ120" s="45"/>
    </row>
    <row r="121" spans="2:43">
      <c r="B121" s="44" t="s">
        <v>190</v>
      </c>
      <c r="C121" s="66" t="s">
        <v>467</v>
      </c>
      <c r="D121" s="66" t="s">
        <v>473</v>
      </c>
      <c r="E121" s="66" t="s">
        <v>445</v>
      </c>
      <c r="F121" s="66" t="s">
        <v>360</v>
      </c>
      <c r="G121" s="44" t="s">
        <v>191</v>
      </c>
      <c r="H121" s="44" t="s">
        <v>98</v>
      </c>
      <c r="I121" s="44" t="s">
        <v>15</v>
      </c>
      <c r="J121" s="44" t="s">
        <v>470</v>
      </c>
      <c r="K121" s="66" t="s">
        <v>475</v>
      </c>
      <c r="L121" s="49" t="s">
        <v>462</v>
      </c>
      <c r="M121" s="108">
        <v>551</v>
      </c>
      <c r="N121" s="108">
        <v>137.75</v>
      </c>
      <c r="O121" s="91">
        <v>300</v>
      </c>
      <c r="P121" s="44" t="s">
        <v>458</v>
      </c>
      <c r="Q121" s="44" t="s">
        <v>426</v>
      </c>
      <c r="R121" s="44" t="s">
        <v>429</v>
      </c>
      <c r="S121" s="44" t="s">
        <v>13</v>
      </c>
      <c r="T12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1" s="92">
        <v>1999</v>
      </c>
      <c r="V121" s="91">
        <v>9</v>
      </c>
      <c r="W121" s="91">
        <v>1</v>
      </c>
      <c r="X121" s="92">
        <v>1999</v>
      </c>
      <c r="Y121" s="108" t="s">
        <v>96</v>
      </c>
      <c r="Z121" s="217">
        <v>1216</v>
      </c>
      <c r="AA121" s="219">
        <v>2009</v>
      </c>
      <c r="AB121" s="44">
        <v>1</v>
      </c>
      <c r="AC121" s="115" t="s">
        <v>96</v>
      </c>
      <c r="AD121" s="115">
        <v>10</v>
      </c>
      <c r="AE121" s="109" t="str">
        <f>IFERROR(Table1[[#This Row],[ExpenditureDetails5]]*HLOOKUP([AssumedValue2],'Curr conv'!$B$17:$BF$56,16,FALSE), "No data")</f>
        <v>No data</v>
      </c>
      <c r="AF121" s="108">
        <f>IFERROR([AssumedValue1]*HLOOKUP([AssumedValue2],'Curr conv'!$B$17:$BF$56,16,FALSE), "No data")</f>
        <v>1419.4003289251741</v>
      </c>
      <c r="AG121" s="110">
        <f>IFERROR(Table1[[#This Row],[Calculation2]]/Exchange,"No data")</f>
        <v>991.87668204620752</v>
      </c>
      <c r="AH121" s="111">
        <f>IFERROR([AssumedValue1]*HLOOKUP([AssumedValue2],'Curr conv'!$B$17:$BF$56,16,FALSE)/Table1[[#This Row],[ExpenditureDetails3]], "No data")</f>
        <v>1419.4003289251741</v>
      </c>
      <c r="AI121" s="112">
        <f>IFERROR(Table1[[#This Row],[Calculation4]]/Exchange,"No data")</f>
        <v>991.87668204620752</v>
      </c>
      <c r="AJ12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141.94003289251742</v>
      </c>
      <c r="AK121" s="110">
        <f>IFERROR(Table1[[#This Row],[Calculation6]]/Exchange,"No data")</f>
        <v>99.187668204620763</v>
      </c>
      <c r="AL121" s="49" t="s">
        <v>465</v>
      </c>
      <c r="AM121" s="45"/>
      <c r="AN121" s="45"/>
      <c r="AO121" s="45"/>
      <c r="AP121" s="45"/>
      <c r="AQ121" s="45"/>
    </row>
    <row r="122" spans="2:43">
      <c r="B122" s="44" t="s">
        <v>190</v>
      </c>
      <c r="C122" s="66" t="s">
        <v>467</v>
      </c>
      <c r="D122" s="66" t="s">
        <v>473</v>
      </c>
      <c r="E122" s="66" t="s">
        <v>445</v>
      </c>
      <c r="F122" s="66" t="s">
        <v>360</v>
      </c>
      <c r="G122" s="44" t="s">
        <v>191</v>
      </c>
      <c r="H122" s="44" t="s">
        <v>98</v>
      </c>
      <c r="I122" s="44" t="s">
        <v>15</v>
      </c>
      <c r="J122" s="44" t="s">
        <v>470</v>
      </c>
      <c r="K122" s="66" t="s">
        <v>475</v>
      </c>
      <c r="L122" s="49" t="s">
        <v>462</v>
      </c>
      <c r="M122" s="108">
        <v>551</v>
      </c>
      <c r="N122" s="108">
        <v>137.75</v>
      </c>
      <c r="O122" s="91">
        <v>300</v>
      </c>
      <c r="P122" s="44" t="s">
        <v>458</v>
      </c>
      <c r="Q122" s="44" t="s">
        <v>427</v>
      </c>
      <c r="R122" s="44" t="s">
        <v>429</v>
      </c>
      <c r="S122" s="44" t="s">
        <v>13</v>
      </c>
      <c r="T12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2" s="92">
        <v>1999</v>
      </c>
      <c r="V122" s="91">
        <v>9</v>
      </c>
      <c r="W122" s="91">
        <v>1</v>
      </c>
      <c r="X122" s="92">
        <v>1999</v>
      </c>
      <c r="Y122" s="108" t="s">
        <v>96</v>
      </c>
      <c r="Z122" s="217">
        <v>360.99095200577432</v>
      </c>
      <c r="AA122" s="219">
        <v>2009</v>
      </c>
      <c r="AB122" s="44">
        <v>1</v>
      </c>
      <c r="AC122" s="115" t="s">
        <v>96</v>
      </c>
      <c r="AD122" s="115">
        <v>10</v>
      </c>
      <c r="AE122" s="109" t="str">
        <f>IFERROR(Table1[[#This Row],[ExpenditureDetails5]]*HLOOKUP([AssumedValue2],'Curr conv'!$B$17:$BF$56,16,FALSE), "No data")</f>
        <v>No data</v>
      </c>
      <c r="AF122" s="108">
        <f>IFERROR([AssumedValue1]*HLOOKUP([AssumedValue2],'Curr conv'!$B$17:$BF$56,16,FALSE), "No data")</f>
        <v>421.37391119737481</v>
      </c>
      <c r="AG122" s="110">
        <f>IFERROR(Table1[[#This Row],[Calculation2]]/Exchange,"No data")</f>
        <v>294.45600964160292</v>
      </c>
      <c r="AH122" s="111">
        <f>IFERROR([AssumedValue1]*HLOOKUP([AssumedValue2],'Curr conv'!$B$17:$BF$56,16,FALSE)/Table1[[#This Row],[ExpenditureDetails3]], "No data")</f>
        <v>421.37391119737481</v>
      </c>
      <c r="AI122" s="112">
        <f>IFERROR(Table1[[#This Row],[Calculation4]]/Exchange,"No data")</f>
        <v>294.45600964160292</v>
      </c>
      <c r="AJ12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22" s="110">
        <f>IFERROR(Table1[[#This Row],[Calculation6]]/Exchange,"No data")</f>
        <v>29.445600964160292</v>
      </c>
      <c r="AL122" s="49" t="s">
        <v>465</v>
      </c>
      <c r="AM122" s="45"/>
      <c r="AN122" s="45"/>
      <c r="AO122" s="45"/>
      <c r="AP122" s="45"/>
      <c r="AQ122" s="45"/>
    </row>
    <row r="123" spans="2:43">
      <c r="B123" s="44" t="s">
        <v>192</v>
      </c>
      <c r="C123" s="66" t="s">
        <v>467</v>
      </c>
      <c r="D123" s="66" t="s">
        <v>473</v>
      </c>
      <c r="E123" s="66" t="s">
        <v>445</v>
      </c>
      <c r="F123" s="66" t="s">
        <v>360</v>
      </c>
      <c r="G123" s="44" t="s">
        <v>191</v>
      </c>
      <c r="H123" s="44" t="s">
        <v>111</v>
      </c>
      <c r="I123" s="44" t="s">
        <v>15</v>
      </c>
      <c r="J123" s="44" t="s">
        <v>470</v>
      </c>
      <c r="K123" s="66" t="s">
        <v>475</v>
      </c>
      <c r="L123" s="49" t="s">
        <v>462</v>
      </c>
      <c r="M123" s="108">
        <v>551</v>
      </c>
      <c r="N123" s="108">
        <v>137.75</v>
      </c>
      <c r="O123" s="91">
        <v>300</v>
      </c>
      <c r="P123" s="44" t="s">
        <v>458</v>
      </c>
      <c r="Q123" s="44"/>
      <c r="R123" s="44" t="s">
        <v>430</v>
      </c>
      <c r="S123" s="44" t="s">
        <v>13</v>
      </c>
      <c r="T12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3" s="92">
        <v>2009</v>
      </c>
      <c r="V123" s="91">
        <v>1</v>
      </c>
      <c r="W123" s="91">
        <v>1</v>
      </c>
      <c r="X123" s="92">
        <v>2009</v>
      </c>
      <c r="Y123" s="108" t="s">
        <v>96</v>
      </c>
      <c r="Z123" s="217">
        <v>9550.3147722358372</v>
      </c>
      <c r="AA123" s="219">
        <v>2009</v>
      </c>
      <c r="AB123" s="44">
        <v>1</v>
      </c>
      <c r="AC123" s="115" t="s">
        <v>96</v>
      </c>
      <c r="AD123" s="115">
        <v>30</v>
      </c>
      <c r="AE123" s="109" t="str">
        <f>IFERROR(Table1[[#This Row],[ExpenditureDetails5]]*HLOOKUP([AssumedValue2],'Curr conv'!$B$17:$BF$56,16,FALSE), "No data")</f>
        <v>No data</v>
      </c>
      <c r="AF123" s="108">
        <f>IFERROR([AssumedValue1]*HLOOKUP([AssumedValue2],'Curr conv'!$B$17:$BF$56,16,FALSE), "No data")</f>
        <v>11147.795994284947</v>
      </c>
      <c r="AG123" s="110">
        <f>IFERROR(Table1[[#This Row],[Calculation2]]/Exchange,"No data")</f>
        <v>7790.0777374853315</v>
      </c>
      <c r="AH123" s="113">
        <f>IFERROR([AssumedValue1]*HLOOKUP([AssumedValue2],'Curr conv'!$B$17:$BF$56,16,FALSE)/Table1[[#This Row],[ExpenditureDetails3]], "No data")</f>
        <v>11147.795994284947</v>
      </c>
      <c r="AI123" s="114">
        <f>IFERROR(Table1[[#This Row],[Calculation4]]/Exchange,"No data")</f>
        <v>7790.0777374853315</v>
      </c>
      <c r="AJ12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371.59319980949823</v>
      </c>
      <c r="AK123" s="110">
        <f>IFERROR(Table1[[#This Row],[Calculation6]]/Exchange,"No data")</f>
        <v>259.66925791617774</v>
      </c>
      <c r="AL123" s="49" t="s">
        <v>465</v>
      </c>
      <c r="AM123" s="45"/>
      <c r="AN123" s="45"/>
      <c r="AO123" s="45"/>
      <c r="AP123" s="45"/>
      <c r="AQ123" s="45"/>
    </row>
    <row r="124" spans="2:43">
      <c r="B124" s="44" t="s">
        <v>192</v>
      </c>
      <c r="C124" s="66" t="s">
        <v>467</v>
      </c>
      <c r="D124" s="66" t="s">
        <v>473</v>
      </c>
      <c r="E124" s="66" t="s">
        <v>445</v>
      </c>
      <c r="F124" s="66" t="s">
        <v>360</v>
      </c>
      <c r="G124" s="44" t="s">
        <v>191</v>
      </c>
      <c r="H124" s="44" t="s">
        <v>111</v>
      </c>
      <c r="I124" s="44" t="s">
        <v>15</v>
      </c>
      <c r="J124" s="44" t="s">
        <v>470</v>
      </c>
      <c r="K124" s="66" t="s">
        <v>475</v>
      </c>
      <c r="L124" s="49" t="s">
        <v>462</v>
      </c>
      <c r="M124" s="108">
        <v>551</v>
      </c>
      <c r="N124" s="108">
        <v>137.75</v>
      </c>
      <c r="O124" s="91">
        <v>300</v>
      </c>
      <c r="P124" s="44" t="s">
        <v>458</v>
      </c>
      <c r="Q124" s="44"/>
      <c r="R124" s="44" t="s">
        <v>430</v>
      </c>
      <c r="S124" s="44" t="s">
        <v>13</v>
      </c>
      <c r="T12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4" s="92">
        <v>2009</v>
      </c>
      <c r="V124" s="91">
        <v>1</v>
      </c>
      <c r="W124" s="91">
        <v>1</v>
      </c>
      <c r="X124" s="92">
        <v>2009</v>
      </c>
      <c r="Y124" s="108" t="s">
        <v>96</v>
      </c>
      <c r="Z124" s="217">
        <v>1478.2279652759612</v>
      </c>
      <c r="AA124" s="219">
        <v>2009</v>
      </c>
      <c r="AB124" s="44">
        <v>1</v>
      </c>
      <c r="AC124" s="115" t="s">
        <v>96</v>
      </c>
      <c r="AD124" s="115">
        <v>30</v>
      </c>
      <c r="AE124" s="109" t="str">
        <f>IFERROR(Table1[[#This Row],[ExpenditureDetails5]]*HLOOKUP([AssumedValue2],'Curr conv'!$B$17:$BF$56,16,FALSE), "No data")</f>
        <v>No data</v>
      </c>
      <c r="AF124" s="108">
        <f>IFERROR([AssumedValue1]*HLOOKUP([AssumedValue2],'Curr conv'!$B$17:$BF$56,16,FALSE), "No data")</f>
        <v>1725.4911678775411</v>
      </c>
      <c r="AG124" s="110">
        <f>IFERROR(Table1[[#This Row],[Calculation2]]/Exchange,"No data")</f>
        <v>1205.7729025541421</v>
      </c>
      <c r="AH124" s="111">
        <f>IFERROR([AssumedValue1]*HLOOKUP([AssumedValue2],'Curr conv'!$B$17:$BF$56,16,FALSE)/Table1[[#This Row],[ExpenditureDetails3]], "No data")</f>
        <v>1725.4911678775411</v>
      </c>
      <c r="AI124" s="112">
        <f>IFERROR(Table1[[#This Row],[Calculation4]]/Exchange,"No data")</f>
        <v>1205.7729025541421</v>
      </c>
      <c r="AJ12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57.516372262584703</v>
      </c>
      <c r="AK124" s="110">
        <f>IFERROR(Table1[[#This Row],[Calculation6]]/Exchange,"No data")</f>
        <v>40.192430085138071</v>
      </c>
      <c r="AL124" s="49" t="s">
        <v>465</v>
      </c>
      <c r="AM124" s="45"/>
      <c r="AN124" s="45"/>
      <c r="AO124" s="45"/>
      <c r="AP124" s="45"/>
      <c r="AQ124" s="45"/>
    </row>
    <row r="125" spans="2:43">
      <c r="B125" s="44" t="s">
        <v>192</v>
      </c>
      <c r="C125" s="66" t="s">
        <v>467</v>
      </c>
      <c r="D125" s="66" t="s">
        <v>473</v>
      </c>
      <c r="E125" s="66" t="s">
        <v>445</v>
      </c>
      <c r="F125" s="66" t="s">
        <v>360</v>
      </c>
      <c r="G125" s="44" t="s">
        <v>191</v>
      </c>
      <c r="H125" s="44" t="s">
        <v>111</v>
      </c>
      <c r="I125" s="44" t="s">
        <v>15</v>
      </c>
      <c r="J125" s="44" t="s">
        <v>470</v>
      </c>
      <c r="K125" s="66" t="s">
        <v>475</v>
      </c>
      <c r="L125" s="49" t="s">
        <v>462</v>
      </c>
      <c r="M125" s="108">
        <v>551</v>
      </c>
      <c r="N125" s="108">
        <v>137.75</v>
      </c>
      <c r="O125" s="91">
        <v>300</v>
      </c>
      <c r="P125" s="44" t="s">
        <v>458</v>
      </c>
      <c r="Q125" s="44"/>
      <c r="R125" s="44" t="s">
        <v>430</v>
      </c>
      <c r="S125" s="44" t="s">
        <v>13</v>
      </c>
      <c r="T12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5" s="92">
        <v>2009</v>
      </c>
      <c r="V125" s="91">
        <v>1</v>
      </c>
      <c r="W125" s="91">
        <v>1</v>
      </c>
      <c r="X125" s="92">
        <v>2009</v>
      </c>
      <c r="Y125" s="108" t="s">
        <v>96</v>
      </c>
      <c r="Z125" s="217">
        <v>1548.2712000000001</v>
      </c>
      <c r="AA125" s="219">
        <v>2009</v>
      </c>
      <c r="AB125" s="44">
        <v>1</v>
      </c>
      <c r="AC125" s="115" t="s">
        <v>96</v>
      </c>
      <c r="AD125" s="115">
        <v>10</v>
      </c>
      <c r="AE125" s="109" t="str">
        <f>IFERROR(Table1[[#This Row],[ExpenditureDetails5]]*HLOOKUP([AssumedValue2],'Curr conv'!$B$17:$BF$56,16,FALSE), "No data")</f>
        <v>No data</v>
      </c>
      <c r="AF125" s="108">
        <f>IFERROR([AssumedValue1]*HLOOKUP([AssumedValue2],'Curr conv'!$B$17:$BF$56,16,FALSE), "No data")</f>
        <v>1807.2505349879721</v>
      </c>
      <c r="AG125" s="110">
        <f>IFERROR(Table1[[#This Row],[Calculation2]]/Exchange,"No data")</f>
        <v>1262.9063328648849</v>
      </c>
      <c r="AH125" s="111">
        <f>IFERROR([AssumedValue1]*HLOOKUP([AssumedValue2],'Curr conv'!$B$17:$BF$56,16,FALSE)/Table1[[#This Row],[ExpenditureDetails3]], "No data")</f>
        <v>1807.2505349879721</v>
      </c>
      <c r="AI125" s="112">
        <f>IFERROR(Table1[[#This Row],[Calculation4]]/Exchange,"No data")</f>
        <v>1262.9063328648849</v>
      </c>
      <c r="AJ12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180.72505349879719</v>
      </c>
      <c r="AK125" s="110">
        <f>IFERROR(Table1[[#This Row],[Calculation6]]/Exchange,"No data")</f>
        <v>126.29063328648849</v>
      </c>
      <c r="AL125" s="49" t="s">
        <v>465</v>
      </c>
      <c r="AM125" s="45"/>
      <c r="AN125" s="45"/>
      <c r="AO125" s="45"/>
      <c r="AP125" s="45"/>
      <c r="AQ125" s="45"/>
    </row>
    <row r="126" spans="2:43">
      <c r="B126" s="44" t="s">
        <v>192</v>
      </c>
      <c r="C126" s="66" t="s">
        <v>467</v>
      </c>
      <c r="D126" s="66" t="s">
        <v>473</v>
      </c>
      <c r="E126" s="66" t="s">
        <v>445</v>
      </c>
      <c r="F126" s="66" t="s">
        <v>360</v>
      </c>
      <c r="G126" s="44" t="s">
        <v>191</v>
      </c>
      <c r="H126" s="44" t="s">
        <v>111</v>
      </c>
      <c r="I126" s="44" t="s">
        <v>15</v>
      </c>
      <c r="J126" s="44" t="s">
        <v>470</v>
      </c>
      <c r="K126" s="66" t="s">
        <v>475</v>
      </c>
      <c r="L126" s="49" t="s">
        <v>462</v>
      </c>
      <c r="M126" s="108">
        <v>551</v>
      </c>
      <c r="N126" s="108">
        <v>137.75</v>
      </c>
      <c r="O126" s="91">
        <v>300</v>
      </c>
      <c r="P126" s="44" t="s">
        <v>458</v>
      </c>
      <c r="Q126" s="44"/>
      <c r="R126" s="44" t="s">
        <v>430</v>
      </c>
      <c r="S126" s="44" t="s">
        <v>13</v>
      </c>
      <c r="T12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6" s="92">
        <v>2009</v>
      </c>
      <c r="V126" s="91">
        <v>1</v>
      </c>
      <c r="W126" s="91">
        <v>1</v>
      </c>
      <c r="X126" s="92">
        <v>2009</v>
      </c>
      <c r="Y126" s="108" t="s">
        <v>96</v>
      </c>
      <c r="Z126" s="217">
        <v>360.99095200577432</v>
      </c>
      <c r="AA126" s="219">
        <v>2009</v>
      </c>
      <c r="AB126" s="44">
        <v>1</v>
      </c>
      <c r="AC126" s="115" t="s">
        <v>96</v>
      </c>
      <c r="AD126" s="115">
        <v>10</v>
      </c>
      <c r="AE126" s="109" t="str">
        <f>IFERROR(Table1[[#This Row],[ExpenditureDetails5]]*HLOOKUP([AssumedValue2],'Curr conv'!$B$17:$BF$56,16,FALSE), "No data")</f>
        <v>No data</v>
      </c>
      <c r="AF126" s="108">
        <f>IFERROR([AssumedValue1]*HLOOKUP([AssumedValue2],'Curr conv'!$B$17:$BF$56,16,FALSE), "No data")</f>
        <v>421.37391119737481</v>
      </c>
      <c r="AG126" s="110">
        <f>IFERROR(Table1[[#This Row],[Calculation2]]/Exchange,"No data")</f>
        <v>294.45600964160292</v>
      </c>
      <c r="AH126" s="111">
        <f>IFERROR([AssumedValue1]*HLOOKUP([AssumedValue2],'Curr conv'!$B$17:$BF$56,16,FALSE)/Table1[[#This Row],[ExpenditureDetails3]], "No data")</f>
        <v>421.37391119737481</v>
      </c>
      <c r="AI126" s="112">
        <f>IFERROR(Table1[[#This Row],[Calculation4]]/Exchange,"No data")</f>
        <v>294.45600964160292</v>
      </c>
      <c r="AJ12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26" s="110">
        <f>IFERROR(Table1[[#This Row],[Calculation6]]/Exchange,"No data")</f>
        <v>29.445600964160292</v>
      </c>
      <c r="AL126" s="49" t="s">
        <v>465</v>
      </c>
      <c r="AM126" s="45"/>
      <c r="AN126" s="45"/>
      <c r="AO126" s="45"/>
      <c r="AP126" s="45"/>
      <c r="AQ126" s="45"/>
    </row>
    <row r="127" spans="2:43">
      <c r="B127" s="44" t="s">
        <v>193</v>
      </c>
      <c r="C127" s="66" t="s">
        <v>467</v>
      </c>
      <c r="D127" s="66" t="s">
        <v>473</v>
      </c>
      <c r="E127" s="66" t="s">
        <v>445</v>
      </c>
      <c r="F127" s="66" t="s">
        <v>360</v>
      </c>
      <c r="G127" s="44" t="s">
        <v>191</v>
      </c>
      <c r="H127" s="44" t="s">
        <v>101</v>
      </c>
      <c r="I127" s="44" t="s">
        <v>15</v>
      </c>
      <c r="J127" s="44" t="s">
        <v>470</v>
      </c>
      <c r="K127" s="66" t="s">
        <v>475</v>
      </c>
      <c r="L127" s="49" t="s">
        <v>462</v>
      </c>
      <c r="M127" s="108">
        <v>551</v>
      </c>
      <c r="N127" s="108">
        <v>137.75</v>
      </c>
      <c r="O127" s="91">
        <v>300</v>
      </c>
      <c r="P127" s="44" t="s">
        <v>458</v>
      </c>
      <c r="Q127" s="44"/>
      <c r="R127" s="44" t="s">
        <v>428</v>
      </c>
      <c r="S127" s="44" t="s">
        <v>13</v>
      </c>
      <c r="T12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7" s="92">
        <v>1999</v>
      </c>
      <c r="V127" s="91">
        <v>9</v>
      </c>
      <c r="W127" s="91">
        <v>1</v>
      </c>
      <c r="X127" s="92">
        <v>1999</v>
      </c>
      <c r="Y127" s="108" t="s">
        <v>96</v>
      </c>
      <c r="Z127" s="217">
        <v>9550.3147722358372</v>
      </c>
      <c r="AA127" s="219">
        <v>2009</v>
      </c>
      <c r="AB127" s="44">
        <v>1</v>
      </c>
      <c r="AC127" s="115" t="s">
        <v>96</v>
      </c>
      <c r="AD127" s="115">
        <v>30</v>
      </c>
      <c r="AE127" s="109" t="str">
        <f>IFERROR(Table1[[#This Row],[ExpenditureDetails5]]*HLOOKUP([AssumedValue2],'Curr conv'!$B$17:$BF$56,16,FALSE), "No data")</f>
        <v>No data</v>
      </c>
      <c r="AF127" s="108">
        <f>IFERROR([AssumedValue1]*HLOOKUP([AssumedValue2],'Curr conv'!$B$17:$BF$56,16,FALSE), "No data")</f>
        <v>11147.795994284947</v>
      </c>
      <c r="AG127" s="110">
        <f>IFERROR(Table1[[#This Row],[Calculation2]]/Exchange,"No data")</f>
        <v>7790.0777374853315</v>
      </c>
      <c r="AH127" s="113">
        <f>IFERROR([AssumedValue1]*HLOOKUP([AssumedValue2],'Curr conv'!$B$17:$BF$56,16,FALSE)/Table1[[#This Row],[ExpenditureDetails3]], "No data")</f>
        <v>11147.795994284947</v>
      </c>
      <c r="AI127" s="114">
        <f>IFERROR(Table1[[#This Row],[Calculation4]]/Exchange,"No data")</f>
        <v>7790.0777374853315</v>
      </c>
      <c r="AJ12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371.59319980949823</v>
      </c>
      <c r="AK127" s="110">
        <f>IFERROR(Table1[[#This Row],[Calculation6]]/Exchange,"No data")</f>
        <v>259.66925791617774</v>
      </c>
      <c r="AL127" s="49" t="s">
        <v>465</v>
      </c>
      <c r="AM127" s="45"/>
      <c r="AN127" s="45"/>
      <c r="AO127" s="45"/>
      <c r="AP127" s="45"/>
      <c r="AQ127" s="45"/>
    </row>
    <row r="128" spans="2:43">
      <c r="B128" s="44" t="s">
        <v>193</v>
      </c>
      <c r="C128" s="66" t="s">
        <v>467</v>
      </c>
      <c r="D128" s="66" t="s">
        <v>473</v>
      </c>
      <c r="E128" s="66" t="s">
        <v>445</v>
      </c>
      <c r="F128" s="66" t="s">
        <v>360</v>
      </c>
      <c r="G128" s="44" t="s">
        <v>191</v>
      </c>
      <c r="H128" s="44" t="s">
        <v>101</v>
      </c>
      <c r="I128" s="44" t="s">
        <v>15</v>
      </c>
      <c r="J128" s="44" t="s">
        <v>470</v>
      </c>
      <c r="K128" s="66" t="s">
        <v>475</v>
      </c>
      <c r="L128" s="49" t="s">
        <v>462</v>
      </c>
      <c r="M128" s="108">
        <v>551</v>
      </c>
      <c r="N128" s="108">
        <v>137.75</v>
      </c>
      <c r="O128" s="91">
        <v>300</v>
      </c>
      <c r="P128" s="44" t="s">
        <v>458</v>
      </c>
      <c r="Q128" s="44"/>
      <c r="R128" s="44" t="s">
        <v>428</v>
      </c>
      <c r="S128" s="44" t="s">
        <v>13</v>
      </c>
      <c r="T12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8" s="92">
        <v>1999</v>
      </c>
      <c r="V128" s="91">
        <v>9</v>
      </c>
      <c r="W128" s="91">
        <v>1</v>
      </c>
      <c r="X128" s="92">
        <v>1999</v>
      </c>
      <c r="Y128" s="108" t="s">
        <v>96</v>
      </c>
      <c r="Z128" s="217">
        <v>1478.2279652759612</v>
      </c>
      <c r="AA128" s="219">
        <v>2009</v>
      </c>
      <c r="AB128" s="44">
        <v>1</v>
      </c>
      <c r="AC128" s="115" t="s">
        <v>96</v>
      </c>
      <c r="AD128" s="115">
        <v>30</v>
      </c>
      <c r="AE128" s="109" t="str">
        <f>IFERROR(Table1[[#This Row],[ExpenditureDetails5]]*HLOOKUP([AssumedValue2],'Curr conv'!$B$17:$BF$56,16,FALSE), "No data")</f>
        <v>No data</v>
      </c>
      <c r="AF128" s="108">
        <f>IFERROR([AssumedValue1]*HLOOKUP([AssumedValue2],'Curr conv'!$B$17:$BF$56,16,FALSE), "No data")</f>
        <v>1725.4911678775411</v>
      </c>
      <c r="AG128" s="110">
        <f>IFERROR(Table1[[#This Row],[Calculation2]]/Exchange,"No data")</f>
        <v>1205.7729025541421</v>
      </c>
      <c r="AH128" s="111">
        <f>IFERROR([AssumedValue1]*HLOOKUP([AssumedValue2],'Curr conv'!$B$17:$BF$56,16,FALSE)/Table1[[#This Row],[ExpenditureDetails3]], "No data")</f>
        <v>1725.4911678775411</v>
      </c>
      <c r="AI128" s="112">
        <f>IFERROR(Table1[[#This Row],[Calculation4]]/Exchange,"No data")</f>
        <v>1205.7729025541421</v>
      </c>
      <c r="AJ12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57.516372262584703</v>
      </c>
      <c r="AK128" s="110">
        <f>IFERROR(Table1[[#This Row],[Calculation6]]/Exchange,"No data")</f>
        <v>40.192430085138071</v>
      </c>
      <c r="AL128" s="49" t="s">
        <v>465</v>
      </c>
      <c r="AM128" s="45"/>
      <c r="AN128" s="45"/>
      <c r="AO128" s="45"/>
      <c r="AP128" s="45"/>
      <c r="AQ128" s="45"/>
    </row>
    <row r="129" spans="2:44">
      <c r="B129" s="44" t="s">
        <v>193</v>
      </c>
      <c r="C129" s="66" t="s">
        <v>467</v>
      </c>
      <c r="D129" s="66" t="s">
        <v>473</v>
      </c>
      <c r="E129" s="66" t="s">
        <v>445</v>
      </c>
      <c r="F129" s="66" t="s">
        <v>360</v>
      </c>
      <c r="G129" s="44" t="s">
        <v>191</v>
      </c>
      <c r="H129" s="44" t="s">
        <v>101</v>
      </c>
      <c r="I129" s="44" t="s">
        <v>15</v>
      </c>
      <c r="J129" s="44" t="s">
        <v>470</v>
      </c>
      <c r="K129" s="66" t="s">
        <v>475</v>
      </c>
      <c r="L129" s="49" t="s">
        <v>462</v>
      </c>
      <c r="M129" s="108">
        <v>551</v>
      </c>
      <c r="N129" s="108">
        <v>137.75</v>
      </c>
      <c r="O129" s="91">
        <v>300</v>
      </c>
      <c r="P129" s="44" t="s">
        <v>458</v>
      </c>
      <c r="Q129" s="44"/>
      <c r="R129" s="44" t="s">
        <v>428</v>
      </c>
      <c r="S129" s="44" t="s">
        <v>13</v>
      </c>
      <c r="T12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29" s="92">
        <v>1999</v>
      </c>
      <c r="V129" s="91">
        <v>9</v>
      </c>
      <c r="W129" s="91">
        <v>1</v>
      </c>
      <c r="X129" s="92">
        <v>1999</v>
      </c>
      <c r="Y129" s="108" t="s">
        <v>96</v>
      </c>
      <c r="Z129" s="217">
        <v>1548.2712000000001</v>
      </c>
      <c r="AA129" s="219">
        <v>2009</v>
      </c>
      <c r="AB129" s="44">
        <v>1</v>
      </c>
      <c r="AC129" s="115" t="s">
        <v>96</v>
      </c>
      <c r="AD129" s="115">
        <v>10</v>
      </c>
      <c r="AE129" s="109" t="str">
        <f>IFERROR(Table1[[#This Row],[ExpenditureDetails5]]*HLOOKUP([AssumedValue2],'Curr conv'!$B$17:$BF$56,16,FALSE), "No data")</f>
        <v>No data</v>
      </c>
      <c r="AF129" s="108">
        <f>IFERROR([AssumedValue1]*HLOOKUP([AssumedValue2],'Curr conv'!$B$17:$BF$56,16,FALSE), "No data")</f>
        <v>1807.2505349879721</v>
      </c>
      <c r="AG129" s="110">
        <f>IFERROR(Table1[[#This Row],[Calculation2]]/Exchange,"No data")</f>
        <v>1262.9063328648849</v>
      </c>
      <c r="AH129" s="111">
        <f>IFERROR([AssumedValue1]*HLOOKUP([AssumedValue2],'Curr conv'!$B$17:$BF$56,16,FALSE)/Table1[[#This Row],[ExpenditureDetails3]], "No data")</f>
        <v>1807.2505349879721</v>
      </c>
      <c r="AI129" s="112">
        <f>IFERROR(Table1[[#This Row],[Calculation4]]/Exchange,"No data")</f>
        <v>1262.9063328648849</v>
      </c>
      <c r="AJ12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180.72505349879719</v>
      </c>
      <c r="AK129" s="110">
        <f>IFERROR(Table1[[#This Row],[Calculation6]]/Exchange,"No data")</f>
        <v>126.29063328648849</v>
      </c>
      <c r="AL129" s="49" t="s">
        <v>465</v>
      </c>
      <c r="AM129" s="45"/>
      <c r="AN129" s="45"/>
      <c r="AO129" s="45"/>
      <c r="AP129" s="45"/>
      <c r="AQ129" s="45"/>
    </row>
    <row r="130" spans="2:44">
      <c r="B130" s="44" t="s">
        <v>193</v>
      </c>
      <c r="C130" s="66" t="s">
        <v>467</v>
      </c>
      <c r="D130" s="66" t="s">
        <v>473</v>
      </c>
      <c r="E130" s="66" t="s">
        <v>445</v>
      </c>
      <c r="F130" s="66" t="s">
        <v>360</v>
      </c>
      <c r="G130" s="44" t="s">
        <v>191</v>
      </c>
      <c r="H130" s="44" t="s">
        <v>101</v>
      </c>
      <c r="I130" s="44" t="s">
        <v>15</v>
      </c>
      <c r="J130" s="44" t="s">
        <v>470</v>
      </c>
      <c r="K130" s="66" t="s">
        <v>475</v>
      </c>
      <c r="L130" s="49" t="s">
        <v>462</v>
      </c>
      <c r="M130" s="108">
        <v>551</v>
      </c>
      <c r="N130" s="108">
        <v>137.75</v>
      </c>
      <c r="O130" s="91">
        <v>300</v>
      </c>
      <c r="P130" s="44" t="s">
        <v>458</v>
      </c>
      <c r="Q130" s="44"/>
      <c r="R130" s="44" t="s">
        <v>428</v>
      </c>
      <c r="S130" s="44" t="s">
        <v>13</v>
      </c>
      <c r="T13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0" s="92">
        <v>1999</v>
      </c>
      <c r="V130" s="91">
        <v>9</v>
      </c>
      <c r="W130" s="91">
        <v>1</v>
      </c>
      <c r="X130" s="92">
        <v>1999</v>
      </c>
      <c r="Y130" s="108" t="s">
        <v>96</v>
      </c>
      <c r="Z130" s="217">
        <v>360.99095200577432</v>
      </c>
      <c r="AA130" s="219">
        <v>2009</v>
      </c>
      <c r="AB130" s="44">
        <v>1</v>
      </c>
      <c r="AC130" s="115" t="s">
        <v>96</v>
      </c>
      <c r="AD130" s="115">
        <v>10</v>
      </c>
      <c r="AE130" s="109" t="str">
        <f>IFERROR(Table1[[#This Row],[ExpenditureDetails5]]*HLOOKUP([AssumedValue2],'Curr conv'!$B$17:$BF$56,16,FALSE), "No data")</f>
        <v>No data</v>
      </c>
      <c r="AF130" s="108">
        <f>IFERROR([AssumedValue1]*HLOOKUP([AssumedValue2],'Curr conv'!$B$17:$BF$56,16,FALSE), "No data")</f>
        <v>421.37391119737481</v>
      </c>
      <c r="AG130" s="110">
        <f>IFERROR(Table1[[#This Row],[Calculation2]]/Exchange,"No data")</f>
        <v>294.45600964160292</v>
      </c>
      <c r="AH130" s="111">
        <f>IFERROR([AssumedValue1]*HLOOKUP([AssumedValue2],'Curr conv'!$B$17:$BF$56,16,FALSE)/Table1[[#This Row],[ExpenditureDetails3]], "No data")</f>
        <v>421.37391119737481</v>
      </c>
      <c r="AI130" s="112">
        <f>IFERROR(Table1[[#This Row],[Calculation4]]/Exchange,"No data")</f>
        <v>294.45600964160292</v>
      </c>
      <c r="AJ13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30" s="110">
        <f>IFERROR(Table1[[#This Row],[Calculation6]]/Exchange,"No data")</f>
        <v>29.445600964160292</v>
      </c>
      <c r="AL130" s="49" t="s">
        <v>465</v>
      </c>
      <c r="AM130" s="45"/>
      <c r="AN130" s="45"/>
      <c r="AO130" s="45"/>
      <c r="AP130" s="45"/>
      <c r="AQ130" s="45"/>
    </row>
    <row r="131" spans="2:44">
      <c r="B131" s="44" t="s">
        <v>194</v>
      </c>
      <c r="C131" s="66" t="s">
        <v>467</v>
      </c>
      <c r="D131" s="66" t="s">
        <v>473</v>
      </c>
      <c r="E131" s="66" t="s">
        <v>445</v>
      </c>
      <c r="F131" s="66" t="s">
        <v>360</v>
      </c>
      <c r="G131" s="44" t="s">
        <v>191</v>
      </c>
      <c r="H131" s="44" t="s">
        <v>103</v>
      </c>
      <c r="I131" s="44" t="s">
        <v>15</v>
      </c>
      <c r="J131" s="44" t="s">
        <v>470</v>
      </c>
      <c r="K131" s="66" t="s">
        <v>475</v>
      </c>
      <c r="L131" s="49" t="s">
        <v>462</v>
      </c>
      <c r="M131" s="108">
        <v>551</v>
      </c>
      <c r="N131" s="108">
        <v>137.75</v>
      </c>
      <c r="O131" s="91">
        <v>300</v>
      </c>
      <c r="P131" s="44" t="s">
        <v>458</v>
      </c>
      <c r="Q131" s="44"/>
      <c r="R131" s="44"/>
      <c r="S131" s="44" t="s">
        <v>13</v>
      </c>
      <c r="T13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1" s="92">
        <v>2009</v>
      </c>
      <c r="V131" s="91">
        <v>1</v>
      </c>
      <c r="W131" s="91">
        <v>1</v>
      </c>
      <c r="X131" s="92">
        <v>2009</v>
      </c>
      <c r="Y131" s="108" t="s">
        <v>96</v>
      </c>
      <c r="Z131" s="217">
        <v>9550.3147722358372</v>
      </c>
      <c r="AA131" s="219">
        <v>2009</v>
      </c>
      <c r="AB131" s="44">
        <v>1</v>
      </c>
      <c r="AC131" s="115" t="s">
        <v>96</v>
      </c>
      <c r="AD131" s="115">
        <v>30</v>
      </c>
      <c r="AE131" s="109" t="str">
        <f>IFERROR(Table1[[#This Row],[ExpenditureDetails5]]*HLOOKUP([AssumedValue2],'Curr conv'!$B$17:$BF$56,16,FALSE), "No data")</f>
        <v>No data</v>
      </c>
      <c r="AF131" s="108">
        <f>IFERROR([AssumedValue1]*HLOOKUP([AssumedValue2],'Curr conv'!$B$17:$BF$56,16,FALSE), "No data")</f>
        <v>11147.795994284947</v>
      </c>
      <c r="AG131" s="110">
        <f>IFERROR(Table1[[#This Row],[Calculation2]]/Exchange,"No data")</f>
        <v>7790.0777374853315</v>
      </c>
      <c r="AH131" s="113">
        <f>IFERROR([AssumedValue1]*HLOOKUP([AssumedValue2],'Curr conv'!$B$17:$BF$56,16,FALSE)/Table1[[#This Row],[ExpenditureDetails3]], "No data")</f>
        <v>11147.795994284947</v>
      </c>
      <c r="AI131" s="114">
        <f>IFERROR(Table1[[#This Row],[Calculation4]]/Exchange,"No data")</f>
        <v>7790.0777374853315</v>
      </c>
      <c r="AJ13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371.59319980949823</v>
      </c>
      <c r="AK131" s="110">
        <f>IFERROR(Table1[[#This Row],[Calculation6]]/Exchange,"No data")</f>
        <v>259.66925791617774</v>
      </c>
      <c r="AL131" s="49" t="s">
        <v>465</v>
      </c>
      <c r="AM131" s="45"/>
      <c r="AN131" s="45"/>
      <c r="AO131" s="45"/>
      <c r="AP131" s="45"/>
      <c r="AQ131" s="45"/>
    </row>
    <row r="132" spans="2:44">
      <c r="B132" s="44" t="s">
        <v>194</v>
      </c>
      <c r="C132" s="66" t="s">
        <v>467</v>
      </c>
      <c r="D132" s="66" t="s">
        <v>473</v>
      </c>
      <c r="E132" s="66" t="s">
        <v>445</v>
      </c>
      <c r="F132" s="66" t="s">
        <v>360</v>
      </c>
      <c r="G132" s="44" t="s">
        <v>191</v>
      </c>
      <c r="H132" s="44" t="s">
        <v>103</v>
      </c>
      <c r="I132" s="44" t="s">
        <v>15</v>
      </c>
      <c r="J132" s="44" t="s">
        <v>470</v>
      </c>
      <c r="K132" s="66" t="s">
        <v>475</v>
      </c>
      <c r="L132" s="49" t="s">
        <v>462</v>
      </c>
      <c r="M132" s="108">
        <v>551</v>
      </c>
      <c r="N132" s="108">
        <v>137.75</v>
      </c>
      <c r="O132" s="91">
        <v>300</v>
      </c>
      <c r="P132" s="44" t="s">
        <v>458</v>
      </c>
      <c r="Q132" s="44"/>
      <c r="R132" s="44"/>
      <c r="S132" s="44" t="s">
        <v>13</v>
      </c>
      <c r="T13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2" s="92">
        <v>2009</v>
      </c>
      <c r="V132" s="91">
        <v>1</v>
      </c>
      <c r="W132" s="91">
        <v>1</v>
      </c>
      <c r="X132" s="92">
        <v>2009</v>
      </c>
      <c r="Y132" s="108" t="s">
        <v>96</v>
      </c>
      <c r="Z132" s="217">
        <v>1478.2279652759612</v>
      </c>
      <c r="AA132" s="219">
        <v>2009</v>
      </c>
      <c r="AB132" s="44">
        <v>1</v>
      </c>
      <c r="AC132" s="115" t="s">
        <v>96</v>
      </c>
      <c r="AD132" s="115">
        <v>30</v>
      </c>
      <c r="AE132" s="109" t="str">
        <f>IFERROR(Table1[[#This Row],[ExpenditureDetails5]]*HLOOKUP([AssumedValue2],'Curr conv'!$B$17:$BF$56,16,FALSE), "No data")</f>
        <v>No data</v>
      </c>
      <c r="AF132" s="108">
        <f>IFERROR([AssumedValue1]*HLOOKUP([AssumedValue2],'Curr conv'!$B$17:$BF$56,16,FALSE), "No data")</f>
        <v>1725.4911678775411</v>
      </c>
      <c r="AG132" s="110">
        <f>IFERROR(Table1[[#This Row],[Calculation2]]/Exchange,"No data")</f>
        <v>1205.7729025541421</v>
      </c>
      <c r="AH132" s="111">
        <f>IFERROR([AssumedValue1]*HLOOKUP([AssumedValue2],'Curr conv'!$B$17:$BF$56,16,FALSE)/Table1[[#This Row],[ExpenditureDetails3]], "No data")</f>
        <v>1725.4911678775411</v>
      </c>
      <c r="AI132" s="112">
        <f>IFERROR(Table1[[#This Row],[Calculation4]]/Exchange,"No data")</f>
        <v>1205.7729025541421</v>
      </c>
      <c r="AJ13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57.516372262584703</v>
      </c>
      <c r="AK132" s="110">
        <f>IFERROR(Table1[[#This Row],[Calculation6]]/Exchange,"No data")</f>
        <v>40.192430085138071</v>
      </c>
      <c r="AL132" s="49" t="s">
        <v>465</v>
      </c>
      <c r="AM132" s="45"/>
      <c r="AN132" s="45"/>
      <c r="AO132" s="45"/>
      <c r="AP132" s="45"/>
      <c r="AQ132" s="45"/>
    </row>
    <row r="133" spans="2:44">
      <c r="B133" s="44" t="s">
        <v>194</v>
      </c>
      <c r="C133" s="66" t="s">
        <v>467</v>
      </c>
      <c r="D133" s="66" t="s">
        <v>473</v>
      </c>
      <c r="E133" s="66" t="s">
        <v>445</v>
      </c>
      <c r="F133" s="66" t="s">
        <v>360</v>
      </c>
      <c r="G133" s="44" t="s">
        <v>191</v>
      </c>
      <c r="H133" s="44" t="s">
        <v>103</v>
      </c>
      <c r="I133" s="44" t="s">
        <v>15</v>
      </c>
      <c r="J133" s="44" t="s">
        <v>470</v>
      </c>
      <c r="K133" s="66" t="s">
        <v>475</v>
      </c>
      <c r="L133" s="49" t="s">
        <v>462</v>
      </c>
      <c r="M133" s="108">
        <v>551</v>
      </c>
      <c r="N133" s="108">
        <v>137.75</v>
      </c>
      <c r="O133" s="91">
        <v>300</v>
      </c>
      <c r="P133" s="44" t="s">
        <v>458</v>
      </c>
      <c r="Q133" s="44"/>
      <c r="R133" s="44"/>
      <c r="S133" s="44" t="s">
        <v>13</v>
      </c>
      <c r="T13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3" s="92">
        <v>2009</v>
      </c>
      <c r="V133" s="91">
        <v>1</v>
      </c>
      <c r="W133" s="91">
        <v>1</v>
      </c>
      <c r="X133" s="92">
        <v>2009</v>
      </c>
      <c r="Y133" s="108" t="s">
        <v>96</v>
      </c>
      <c r="Z133" s="217">
        <v>1548.2712000000001</v>
      </c>
      <c r="AA133" s="219">
        <v>2009</v>
      </c>
      <c r="AB133" s="44">
        <v>1</v>
      </c>
      <c r="AC133" s="115" t="s">
        <v>96</v>
      </c>
      <c r="AD133" s="115">
        <v>10</v>
      </c>
      <c r="AE133" s="109" t="str">
        <f>IFERROR(Table1[[#This Row],[ExpenditureDetails5]]*HLOOKUP([AssumedValue2],'Curr conv'!$B$17:$BF$56,16,FALSE), "No data")</f>
        <v>No data</v>
      </c>
      <c r="AF133" s="108">
        <f>IFERROR([AssumedValue1]*HLOOKUP([AssumedValue2],'Curr conv'!$B$17:$BF$56,16,FALSE), "No data")</f>
        <v>1807.2505349879721</v>
      </c>
      <c r="AG133" s="110">
        <f>IFERROR(Table1[[#This Row],[Calculation2]]/Exchange,"No data")</f>
        <v>1262.9063328648849</v>
      </c>
      <c r="AH133" s="111">
        <f>IFERROR([AssumedValue1]*HLOOKUP([AssumedValue2],'Curr conv'!$B$17:$BF$56,16,FALSE)/Table1[[#This Row],[ExpenditureDetails3]], "No data")</f>
        <v>1807.2505349879721</v>
      </c>
      <c r="AI133" s="112">
        <f>IFERROR(Table1[[#This Row],[Calculation4]]/Exchange,"No data")</f>
        <v>1262.9063328648849</v>
      </c>
      <c r="AJ13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180.72505349879719</v>
      </c>
      <c r="AK133" s="110">
        <f>IFERROR(Table1[[#This Row],[Calculation6]]/Exchange,"No data")</f>
        <v>126.29063328648849</v>
      </c>
      <c r="AL133" s="49" t="s">
        <v>465</v>
      </c>
      <c r="AM133" s="45"/>
      <c r="AN133" s="45"/>
      <c r="AO133" s="45"/>
      <c r="AP133" s="45"/>
      <c r="AQ133" s="45"/>
    </row>
    <row r="134" spans="2:44">
      <c r="B134" s="44" t="s">
        <v>194</v>
      </c>
      <c r="C134" s="66" t="s">
        <v>467</v>
      </c>
      <c r="D134" s="66" t="s">
        <v>473</v>
      </c>
      <c r="E134" s="66" t="s">
        <v>445</v>
      </c>
      <c r="F134" s="66" t="s">
        <v>360</v>
      </c>
      <c r="G134" s="44" t="s">
        <v>191</v>
      </c>
      <c r="H134" s="44" t="s">
        <v>103</v>
      </c>
      <c r="I134" s="44" t="s">
        <v>15</v>
      </c>
      <c r="J134" s="44" t="s">
        <v>470</v>
      </c>
      <c r="K134" s="66" t="s">
        <v>475</v>
      </c>
      <c r="L134" s="49" t="s">
        <v>462</v>
      </c>
      <c r="M134" s="108">
        <v>551</v>
      </c>
      <c r="N134" s="108">
        <v>137.75</v>
      </c>
      <c r="O134" s="91">
        <v>300</v>
      </c>
      <c r="P134" s="44" t="s">
        <v>458</v>
      </c>
      <c r="Q134" s="44"/>
      <c r="R134" s="44"/>
      <c r="S134" s="44" t="s">
        <v>13</v>
      </c>
      <c r="T13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4" s="92">
        <v>2009</v>
      </c>
      <c r="V134" s="91">
        <v>1</v>
      </c>
      <c r="W134" s="91">
        <v>1</v>
      </c>
      <c r="X134" s="92">
        <v>2009</v>
      </c>
      <c r="Y134" s="108" t="s">
        <v>96</v>
      </c>
      <c r="Z134" s="217">
        <v>360.99095200577432</v>
      </c>
      <c r="AA134" s="219">
        <v>2009</v>
      </c>
      <c r="AB134" s="44">
        <v>1</v>
      </c>
      <c r="AC134" s="115" t="s">
        <v>96</v>
      </c>
      <c r="AD134" s="115">
        <v>10</v>
      </c>
      <c r="AE134" s="109" t="str">
        <f>IFERROR(Table1[[#This Row],[ExpenditureDetails5]]*HLOOKUP([AssumedValue2],'Curr conv'!$B$17:$BF$56,16,FALSE), "No data")</f>
        <v>No data</v>
      </c>
      <c r="AF134" s="108">
        <f>IFERROR([AssumedValue1]*HLOOKUP([AssumedValue2],'Curr conv'!$B$17:$BF$56,16,FALSE), "No data")</f>
        <v>421.37391119737481</v>
      </c>
      <c r="AG134" s="110">
        <f>IFERROR(Table1[[#This Row],[Calculation2]]/Exchange,"No data")</f>
        <v>294.45600964160292</v>
      </c>
      <c r="AH134" s="111">
        <f>IFERROR([AssumedValue1]*HLOOKUP([AssumedValue2],'Curr conv'!$B$17:$BF$56,16,FALSE)/Table1[[#This Row],[ExpenditureDetails3]], "No data")</f>
        <v>421.37391119737481</v>
      </c>
      <c r="AI134" s="112">
        <f>IFERROR(Table1[[#This Row],[Calculation4]]/Exchange,"No data")</f>
        <v>294.45600964160292</v>
      </c>
      <c r="AJ13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34" s="110">
        <f>IFERROR(Table1[[#This Row],[Calculation6]]/Exchange,"No data")</f>
        <v>29.445600964160292</v>
      </c>
      <c r="AL134" s="49" t="s">
        <v>465</v>
      </c>
      <c r="AM134" s="45"/>
      <c r="AN134" s="45"/>
      <c r="AO134" s="45"/>
      <c r="AP134" s="45"/>
      <c r="AQ134" s="45"/>
    </row>
    <row r="135" spans="2:44">
      <c r="B135" s="44" t="s">
        <v>195</v>
      </c>
      <c r="C135" s="66" t="s">
        <v>467</v>
      </c>
      <c r="D135" s="66" t="s">
        <v>473</v>
      </c>
      <c r="E135" s="66" t="s">
        <v>445</v>
      </c>
      <c r="F135" s="66" t="s">
        <v>359</v>
      </c>
      <c r="G135" s="44" t="s">
        <v>196</v>
      </c>
      <c r="H135" s="44" t="s">
        <v>98</v>
      </c>
      <c r="I135" s="44" t="s">
        <v>15</v>
      </c>
      <c r="J135" s="44" t="s">
        <v>470</v>
      </c>
      <c r="K135" s="66" t="s">
        <v>475</v>
      </c>
      <c r="L135" s="49" t="s">
        <v>462</v>
      </c>
      <c r="M135" s="108">
        <v>334</v>
      </c>
      <c r="N135" s="108">
        <v>111.33333333333333</v>
      </c>
      <c r="O135" s="91">
        <v>300</v>
      </c>
      <c r="P135" s="44" t="s">
        <v>458</v>
      </c>
      <c r="Q135" s="44"/>
      <c r="R135" s="44" t="s">
        <v>428</v>
      </c>
      <c r="S135" s="44" t="s">
        <v>13</v>
      </c>
      <c r="T13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5" s="92">
        <v>1985</v>
      </c>
      <c r="V135" s="91">
        <v>25</v>
      </c>
      <c r="W135" s="91">
        <v>1</v>
      </c>
      <c r="X135" s="92">
        <v>1985</v>
      </c>
      <c r="Y135" s="108" t="s">
        <v>96</v>
      </c>
      <c r="Z135" s="217">
        <v>9550.3147722358372</v>
      </c>
      <c r="AA135" s="219">
        <v>2009</v>
      </c>
      <c r="AB135" s="44">
        <v>1</v>
      </c>
      <c r="AC135" s="115" t="s">
        <v>96</v>
      </c>
      <c r="AD135" s="115">
        <v>30</v>
      </c>
      <c r="AE135" s="109" t="str">
        <f>IFERROR(Table1[[#This Row],[ExpenditureDetails5]]*HLOOKUP([AssumedValue2],'Curr conv'!$B$17:$BF$56,16,FALSE), "No data")</f>
        <v>No data</v>
      </c>
      <c r="AF135" s="108">
        <f>IFERROR([AssumedValue1]*HLOOKUP([AssumedValue2],'Curr conv'!$B$17:$BF$56,16,FALSE), "No data")</f>
        <v>11147.795994284947</v>
      </c>
      <c r="AG135" s="110">
        <f>IFERROR(Table1[[#This Row],[Calculation2]]/Exchange,"No data")</f>
        <v>7790.0777374853315</v>
      </c>
      <c r="AH135" s="113">
        <f>IFERROR([AssumedValue1]*HLOOKUP([AssumedValue2],'Curr conv'!$B$17:$BF$56,16,FALSE)/Table1[[#This Row],[ExpenditureDetails3]], "No data")</f>
        <v>11147.795994284947</v>
      </c>
      <c r="AI135" s="114">
        <f>IFERROR(Table1[[#This Row],[Calculation4]]/Exchange,"No data")</f>
        <v>7790.0777374853315</v>
      </c>
      <c r="AJ13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371.59319980949823</v>
      </c>
      <c r="AK135" s="110">
        <f>IFERROR(Table1[[#This Row],[Calculation6]]/Exchange,"No data")</f>
        <v>259.66925791617774</v>
      </c>
      <c r="AL135" s="49" t="s">
        <v>465</v>
      </c>
      <c r="AM135" s="45"/>
      <c r="AN135" s="45"/>
      <c r="AO135" s="45"/>
      <c r="AP135" s="45"/>
      <c r="AQ135" s="45"/>
    </row>
    <row r="136" spans="2:44">
      <c r="B136" s="44" t="s">
        <v>195</v>
      </c>
      <c r="C136" s="66" t="s">
        <v>467</v>
      </c>
      <c r="D136" s="66" t="s">
        <v>473</v>
      </c>
      <c r="E136" s="66" t="s">
        <v>445</v>
      </c>
      <c r="F136" s="66" t="s">
        <v>359</v>
      </c>
      <c r="G136" s="44" t="s">
        <v>196</v>
      </c>
      <c r="H136" s="44" t="s">
        <v>98</v>
      </c>
      <c r="I136" s="44" t="s">
        <v>15</v>
      </c>
      <c r="J136" s="44" t="s">
        <v>470</v>
      </c>
      <c r="K136" s="66" t="s">
        <v>475</v>
      </c>
      <c r="L136" s="49" t="s">
        <v>462</v>
      </c>
      <c r="M136" s="108">
        <v>334</v>
      </c>
      <c r="N136" s="108">
        <v>111.33333333333333</v>
      </c>
      <c r="O136" s="91">
        <v>300</v>
      </c>
      <c r="P136" s="44" t="s">
        <v>458</v>
      </c>
      <c r="Q136" s="44"/>
      <c r="R136" s="44" t="s">
        <v>428</v>
      </c>
      <c r="S136" s="44" t="s">
        <v>13</v>
      </c>
      <c r="T13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6" s="92">
        <v>1985</v>
      </c>
      <c r="V136" s="91">
        <v>25</v>
      </c>
      <c r="W136" s="91">
        <v>1</v>
      </c>
      <c r="X136" s="92">
        <v>1985</v>
      </c>
      <c r="Y136" s="108" t="s">
        <v>96</v>
      </c>
      <c r="Z136" s="217">
        <v>1478.2279652759612</v>
      </c>
      <c r="AA136" s="219">
        <v>2009</v>
      </c>
      <c r="AB136" s="44">
        <v>1</v>
      </c>
      <c r="AC136" s="115" t="s">
        <v>96</v>
      </c>
      <c r="AD136" s="115">
        <v>30</v>
      </c>
      <c r="AE136" s="109" t="str">
        <f>IFERROR(Table1[[#This Row],[ExpenditureDetails5]]*HLOOKUP([AssumedValue2],'Curr conv'!$B$17:$BF$56,16,FALSE), "No data")</f>
        <v>No data</v>
      </c>
      <c r="AF136" s="108">
        <f>IFERROR([AssumedValue1]*HLOOKUP([AssumedValue2],'Curr conv'!$B$17:$BF$56,16,FALSE), "No data")</f>
        <v>1725.4911678775411</v>
      </c>
      <c r="AG136" s="110">
        <f>IFERROR(Table1[[#This Row],[Calculation2]]/Exchange,"No data")</f>
        <v>1205.7729025541421</v>
      </c>
      <c r="AH136" s="111">
        <f>IFERROR([AssumedValue1]*HLOOKUP([AssumedValue2],'Curr conv'!$B$17:$BF$56,16,FALSE)/Table1[[#This Row],[ExpenditureDetails3]], "No data")</f>
        <v>1725.4911678775411</v>
      </c>
      <c r="AI136" s="112">
        <f>IFERROR(Table1[[#This Row],[Calculation4]]/Exchange,"No data")</f>
        <v>1205.7729025541421</v>
      </c>
      <c r="AJ13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57.516372262584703</v>
      </c>
      <c r="AK136" s="110">
        <f>IFERROR(Table1[[#This Row],[Calculation6]]/Exchange,"No data")</f>
        <v>40.192430085138071</v>
      </c>
      <c r="AL136" s="49" t="s">
        <v>465</v>
      </c>
      <c r="AM136" s="45"/>
      <c r="AN136" s="45"/>
      <c r="AO136" s="45"/>
      <c r="AP136" s="45"/>
      <c r="AQ136" s="45"/>
    </row>
    <row r="137" spans="2:44">
      <c r="B137" s="44" t="s">
        <v>195</v>
      </c>
      <c r="C137" s="66" t="s">
        <v>467</v>
      </c>
      <c r="D137" s="66" t="s">
        <v>473</v>
      </c>
      <c r="E137" s="66" t="s">
        <v>445</v>
      </c>
      <c r="F137" s="66" t="s">
        <v>359</v>
      </c>
      <c r="G137" s="44" t="s">
        <v>196</v>
      </c>
      <c r="H137" s="44" t="s">
        <v>98</v>
      </c>
      <c r="I137" s="44" t="s">
        <v>15</v>
      </c>
      <c r="J137" s="44" t="s">
        <v>470</v>
      </c>
      <c r="K137" s="66" t="s">
        <v>475</v>
      </c>
      <c r="L137" s="49" t="s">
        <v>462</v>
      </c>
      <c r="M137" s="108">
        <v>334</v>
      </c>
      <c r="N137" s="108">
        <v>111.33333333333333</v>
      </c>
      <c r="O137" s="91">
        <v>300</v>
      </c>
      <c r="P137" s="44" t="s">
        <v>458</v>
      </c>
      <c r="Q137" s="44"/>
      <c r="R137" s="44" t="s">
        <v>428</v>
      </c>
      <c r="S137" s="44" t="s">
        <v>13</v>
      </c>
      <c r="T13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7" s="92">
        <v>1985</v>
      </c>
      <c r="V137" s="91">
        <v>25</v>
      </c>
      <c r="W137" s="91">
        <v>1</v>
      </c>
      <c r="X137" s="92">
        <v>1985</v>
      </c>
      <c r="Y137" s="108" t="s">
        <v>96</v>
      </c>
      <c r="Z137" s="217">
        <v>1548.2712000000001</v>
      </c>
      <c r="AA137" s="219">
        <v>2009</v>
      </c>
      <c r="AB137" s="44">
        <v>1</v>
      </c>
      <c r="AC137" s="115" t="s">
        <v>96</v>
      </c>
      <c r="AD137" s="115">
        <v>10</v>
      </c>
      <c r="AE137" s="109" t="str">
        <f>IFERROR(Table1[[#This Row],[ExpenditureDetails5]]*HLOOKUP([AssumedValue2],'Curr conv'!$B$17:$BF$56,16,FALSE), "No data")</f>
        <v>No data</v>
      </c>
      <c r="AF137" s="108">
        <f>IFERROR([AssumedValue1]*HLOOKUP([AssumedValue2],'Curr conv'!$B$17:$BF$56,16,FALSE), "No data")</f>
        <v>1807.2505349879721</v>
      </c>
      <c r="AG137" s="110">
        <f>IFERROR(Table1[[#This Row],[Calculation2]]/Exchange,"No data")</f>
        <v>1262.9063328648849</v>
      </c>
      <c r="AH137" s="111">
        <f>IFERROR([AssumedValue1]*HLOOKUP([AssumedValue2],'Curr conv'!$B$17:$BF$56,16,FALSE)/Table1[[#This Row],[ExpenditureDetails3]], "No data")</f>
        <v>1807.2505349879721</v>
      </c>
      <c r="AI137" s="112">
        <f>IFERROR(Table1[[#This Row],[Calculation4]]/Exchange,"No data")</f>
        <v>1262.9063328648849</v>
      </c>
      <c r="AJ13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180.72505349879719</v>
      </c>
      <c r="AK137" s="110">
        <f>IFERROR(Table1[[#This Row],[Calculation6]]/Exchange,"No data")</f>
        <v>126.29063328648849</v>
      </c>
      <c r="AL137" s="49" t="s">
        <v>465</v>
      </c>
      <c r="AM137" s="45"/>
      <c r="AN137" s="45"/>
      <c r="AO137" s="45"/>
      <c r="AP137" s="45"/>
      <c r="AQ137" s="45"/>
    </row>
    <row r="138" spans="2:44">
      <c r="B138" s="44" t="s">
        <v>195</v>
      </c>
      <c r="C138" s="66" t="s">
        <v>467</v>
      </c>
      <c r="D138" s="66" t="s">
        <v>473</v>
      </c>
      <c r="E138" s="66" t="s">
        <v>445</v>
      </c>
      <c r="F138" s="66" t="s">
        <v>359</v>
      </c>
      <c r="G138" s="44" t="s">
        <v>196</v>
      </c>
      <c r="H138" s="44" t="s">
        <v>98</v>
      </c>
      <c r="I138" s="44" t="s">
        <v>15</v>
      </c>
      <c r="J138" s="44" t="s">
        <v>470</v>
      </c>
      <c r="K138" s="66" t="s">
        <v>475</v>
      </c>
      <c r="L138" s="49" t="s">
        <v>462</v>
      </c>
      <c r="M138" s="108">
        <v>334</v>
      </c>
      <c r="N138" s="108">
        <v>111.33333333333333</v>
      </c>
      <c r="O138" s="91">
        <v>300</v>
      </c>
      <c r="P138" s="44" t="s">
        <v>458</v>
      </c>
      <c r="Q138" s="44"/>
      <c r="R138" s="44" t="s">
        <v>428</v>
      </c>
      <c r="S138" s="44" t="s">
        <v>13</v>
      </c>
      <c r="T13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8" s="92">
        <v>1985</v>
      </c>
      <c r="V138" s="91">
        <v>25</v>
      </c>
      <c r="W138" s="91">
        <v>1</v>
      </c>
      <c r="X138" s="92">
        <v>1985</v>
      </c>
      <c r="Y138" s="108" t="s">
        <v>96</v>
      </c>
      <c r="Z138" s="217">
        <v>360.99095200577432</v>
      </c>
      <c r="AA138" s="219">
        <v>2009</v>
      </c>
      <c r="AB138" s="44">
        <v>1</v>
      </c>
      <c r="AC138" s="115" t="s">
        <v>96</v>
      </c>
      <c r="AD138" s="115">
        <v>10</v>
      </c>
      <c r="AE138" s="109" t="str">
        <f>IFERROR(Table1[[#This Row],[ExpenditureDetails5]]*HLOOKUP([AssumedValue2],'Curr conv'!$B$17:$BF$56,16,FALSE), "No data")</f>
        <v>No data</v>
      </c>
      <c r="AF138" s="108">
        <f>IFERROR([AssumedValue1]*HLOOKUP([AssumedValue2],'Curr conv'!$B$17:$BF$56,16,FALSE), "No data")</f>
        <v>421.37391119737481</v>
      </c>
      <c r="AG138" s="110">
        <f>IFERROR(Table1[[#This Row],[Calculation2]]/Exchange,"No data")</f>
        <v>294.45600964160292</v>
      </c>
      <c r="AH138" s="111">
        <f>IFERROR([AssumedValue1]*HLOOKUP([AssumedValue2],'Curr conv'!$B$17:$BF$56,16,FALSE)/Table1[[#This Row],[ExpenditureDetails3]], "No data")</f>
        <v>421.37391119737481</v>
      </c>
      <c r="AI138" s="112">
        <f>IFERROR(Table1[[#This Row],[Calculation4]]/Exchange,"No data")</f>
        <v>294.45600964160292</v>
      </c>
      <c r="AJ13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38" s="110">
        <f>IFERROR(Table1[[#This Row],[Calculation6]]/Exchange,"No data")</f>
        <v>29.445600964160292</v>
      </c>
      <c r="AL138" s="49" t="s">
        <v>465</v>
      </c>
      <c r="AM138" s="45"/>
      <c r="AN138" s="45"/>
      <c r="AO138" s="45"/>
      <c r="AP138" s="45"/>
      <c r="AQ138" s="45"/>
    </row>
    <row r="139" spans="2:44">
      <c r="B139" s="44" t="s">
        <v>197</v>
      </c>
      <c r="C139" s="66" t="s">
        <v>467</v>
      </c>
      <c r="D139" s="66" t="s">
        <v>473</v>
      </c>
      <c r="E139" s="66" t="s">
        <v>445</v>
      </c>
      <c r="F139" s="66" t="s">
        <v>359</v>
      </c>
      <c r="G139" s="44" t="s">
        <v>196</v>
      </c>
      <c r="H139" s="44" t="s">
        <v>111</v>
      </c>
      <c r="I139" s="44" t="s">
        <v>15</v>
      </c>
      <c r="J139" s="44" t="s">
        <v>470</v>
      </c>
      <c r="K139" s="66" t="s">
        <v>475</v>
      </c>
      <c r="L139" s="49" t="s">
        <v>462</v>
      </c>
      <c r="M139" s="108">
        <v>334</v>
      </c>
      <c r="N139" s="108">
        <v>111.33333333333333</v>
      </c>
      <c r="O139" s="91">
        <v>300</v>
      </c>
      <c r="P139" s="44" t="s">
        <v>458</v>
      </c>
      <c r="Q139" s="44"/>
      <c r="R139" s="44" t="s">
        <v>428</v>
      </c>
      <c r="S139" s="44" t="s">
        <v>13</v>
      </c>
      <c r="T13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39" s="92">
        <v>1990</v>
      </c>
      <c r="V139" s="91">
        <v>20</v>
      </c>
      <c r="W139" s="91">
        <v>1</v>
      </c>
      <c r="X139" s="92">
        <v>1990</v>
      </c>
      <c r="Y139" s="108" t="s">
        <v>96</v>
      </c>
      <c r="Z139" s="217">
        <v>9550.3147722358372</v>
      </c>
      <c r="AA139" s="219">
        <v>2009</v>
      </c>
      <c r="AB139" s="44">
        <v>1</v>
      </c>
      <c r="AC139" s="115" t="s">
        <v>96</v>
      </c>
      <c r="AD139" s="115">
        <v>30</v>
      </c>
      <c r="AE139" s="109" t="str">
        <f>IFERROR(Table1[[#This Row],[ExpenditureDetails5]]*HLOOKUP([AssumedValue2],'Curr conv'!$B$17:$BF$56,16,FALSE), "No data")</f>
        <v>No data</v>
      </c>
      <c r="AF139" s="108">
        <f>IFERROR([AssumedValue1]*HLOOKUP([AssumedValue2],'Curr conv'!$B$17:$BF$56,16,FALSE), "No data")</f>
        <v>11147.795994284947</v>
      </c>
      <c r="AG139" s="110">
        <f>IFERROR(Table1[[#This Row],[Calculation2]]/Exchange,"No data")</f>
        <v>7790.0777374853315</v>
      </c>
      <c r="AH139" s="113">
        <f>IFERROR([AssumedValue1]*HLOOKUP([AssumedValue2],'Curr conv'!$B$17:$BF$56,16,FALSE)/Table1[[#This Row],[ExpenditureDetails3]], "No data")</f>
        <v>11147.795994284947</v>
      </c>
      <c r="AI139" s="114">
        <f>IFERROR(Table1[[#This Row],[Calculation4]]/Exchange,"No data")</f>
        <v>7790.0777374853315</v>
      </c>
      <c r="AJ13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371.59319980949823</v>
      </c>
      <c r="AK139" s="110">
        <f>IFERROR(Table1[[#This Row],[Calculation6]]/Exchange,"No data")</f>
        <v>259.66925791617774</v>
      </c>
      <c r="AL139" s="49" t="s">
        <v>465</v>
      </c>
      <c r="AM139" s="45"/>
      <c r="AN139" s="45"/>
      <c r="AO139" s="45"/>
      <c r="AP139" s="45"/>
      <c r="AQ139" s="45"/>
    </row>
    <row r="140" spans="2:44">
      <c r="B140" s="44" t="s">
        <v>197</v>
      </c>
      <c r="C140" s="66" t="s">
        <v>467</v>
      </c>
      <c r="D140" s="66" t="s">
        <v>473</v>
      </c>
      <c r="E140" s="66" t="s">
        <v>445</v>
      </c>
      <c r="F140" s="66" t="s">
        <v>359</v>
      </c>
      <c r="G140" s="44" t="s">
        <v>196</v>
      </c>
      <c r="H140" s="44" t="s">
        <v>111</v>
      </c>
      <c r="I140" s="44" t="s">
        <v>15</v>
      </c>
      <c r="J140" s="44" t="s">
        <v>470</v>
      </c>
      <c r="K140" s="66" t="s">
        <v>475</v>
      </c>
      <c r="L140" s="49" t="s">
        <v>462</v>
      </c>
      <c r="M140" s="108">
        <v>334</v>
      </c>
      <c r="N140" s="108">
        <v>111.33333333333333</v>
      </c>
      <c r="O140" s="91">
        <v>300</v>
      </c>
      <c r="P140" s="44" t="s">
        <v>458</v>
      </c>
      <c r="Q140" s="44"/>
      <c r="R140" s="44" t="s">
        <v>428</v>
      </c>
      <c r="S140" s="44" t="s">
        <v>13</v>
      </c>
      <c r="T14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0" s="92">
        <v>1990</v>
      </c>
      <c r="V140" s="91">
        <v>20</v>
      </c>
      <c r="W140" s="91">
        <v>1</v>
      </c>
      <c r="X140" s="92">
        <v>1990</v>
      </c>
      <c r="Y140" s="108" t="s">
        <v>96</v>
      </c>
      <c r="Z140" s="217">
        <v>1478.2279652759612</v>
      </c>
      <c r="AA140" s="219">
        <v>2009</v>
      </c>
      <c r="AB140" s="44">
        <v>1</v>
      </c>
      <c r="AC140" s="115" t="s">
        <v>96</v>
      </c>
      <c r="AD140" s="115">
        <v>30</v>
      </c>
      <c r="AE140" s="109" t="str">
        <f>IFERROR(Table1[[#This Row],[ExpenditureDetails5]]*HLOOKUP([AssumedValue2],'Curr conv'!$B$17:$BF$56,16,FALSE), "No data")</f>
        <v>No data</v>
      </c>
      <c r="AF140" s="108">
        <f>IFERROR([AssumedValue1]*HLOOKUP([AssumedValue2],'Curr conv'!$B$17:$BF$56,16,FALSE), "No data")</f>
        <v>1725.4911678775411</v>
      </c>
      <c r="AG140" s="110">
        <f>IFERROR(Table1[[#This Row],[Calculation2]]/Exchange,"No data")</f>
        <v>1205.7729025541421</v>
      </c>
      <c r="AH140" s="111">
        <f>IFERROR([AssumedValue1]*HLOOKUP([AssumedValue2],'Curr conv'!$B$17:$BF$56,16,FALSE)/Table1[[#This Row],[ExpenditureDetails3]], "No data")</f>
        <v>1725.4911678775411</v>
      </c>
      <c r="AI140" s="112">
        <f>IFERROR(Table1[[#This Row],[Calculation4]]/Exchange,"No data")</f>
        <v>1205.7729025541421</v>
      </c>
      <c r="AJ14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57.516372262584703</v>
      </c>
      <c r="AK140" s="110">
        <f>IFERROR(Table1[[#This Row],[Calculation6]]/Exchange,"No data")</f>
        <v>40.192430085138071</v>
      </c>
      <c r="AL140" s="49" t="s">
        <v>465</v>
      </c>
      <c r="AM140" s="45"/>
      <c r="AN140" s="45"/>
      <c r="AO140" s="45"/>
      <c r="AP140" s="45"/>
      <c r="AQ140" s="45"/>
    </row>
    <row r="141" spans="2:44">
      <c r="B141" s="44" t="s">
        <v>197</v>
      </c>
      <c r="C141" s="66" t="s">
        <v>467</v>
      </c>
      <c r="D141" s="66" t="s">
        <v>473</v>
      </c>
      <c r="E141" s="66" t="s">
        <v>445</v>
      </c>
      <c r="F141" s="66" t="s">
        <v>359</v>
      </c>
      <c r="G141" s="44" t="s">
        <v>196</v>
      </c>
      <c r="H141" s="44" t="s">
        <v>111</v>
      </c>
      <c r="I141" s="44" t="s">
        <v>15</v>
      </c>
      <c r="J141" s="44" t="s">
        <v>470</v>
      </c>
      <c r="K141" s="66" t="s">
        <v>475</v>
      </c>
      <c r="L141" s="49" t="s">
        <v>462</v>
      </c>
      <c r="M141" s="108">
        <v>334</v>
      </c>
      <c r="N141" s="108">
        <v>111.33333333333333</v>
      </c>
      <c r="O141" s="91">
        <v>300</v>
      </c>
      <c r="P141" s="44" t="s">
        <v>458</v>
      </c>
      <c r="Q141" s="44"/>
      <c r="R141" s="44" t="s">
        <v>428</v>
      </c>
      <c r="S141" s="44" t="s">
        <v>13</v>
      </c>
      <c r="T14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1" s="92">
        <v>1990</v>
      </c>
      <c r="V141" s="91">
        <v>20</v>
      </c>
      <c r="W141" s="91">
        <v>1</v>
      </c>
      <c r="X141" s="92">
        <v>1990</v>
      </c>
      <c r="Y141" s="108" t="s">
        <v>96</v>
      </c>
      <c r="Z141" s="217">
        <v>1548.2712000000001</v>
      </c>
      <c r="AA141" s="219">
        <v>2009</v>
      </c>
      <c r="AB141" s="44">
        <v>1</v>
      </c>
      <c r="AC141" s="115" t="s">
        <v>96</v>
      </c>
      <c r="AD141" s="115">
        <v>10</v>
      </c>
      <c r="AE141" s="109" t="str">
        <f>IFERROR(Table1[[#This Row],[ExpenditureDetails5]]*HLOOKUP([AssumedValue2],'Curr conv'!$B$17:$BF$56,16,FALSE), "No data")</f>
        <v>No data</v>
      </c>
      <c r="AF141" s="108">
        <f>IFERROR([AssumedValue1]*HLOOKUP([AssumedValue2],'Curr conv'!$B$17:$BF$56,16,FALSE), "No data")</f>
        <v>1807.2505349879721</v>
      </c>
      <c r="AG141" s="110">
        <f>IFERROR(Table1[[#This Row],[Calculation2]]/Exchange,"No data")</f>
        <v>1262.9063328648849</v>
      </c>
      <c r="AH141" s="111">
        <f>IFERROR([AssumedValue1]*HLOOKUP([AssumedValue2],'Curr conv'!$B$17:$BF$56,16,FALSE)/Table1[[#This Row],[ExpenditureDetails3]], "No data")</f>
        <v>1807.2505349879721</v>
      </c>
      <c r="AI141" s="112">
        <f>IFERROR(Table1[[#This Row],[Calculation4]]/Exchange,"No data")</f>
        <v>1262.9063328648849</v>
      </c>
      <c r="AJ14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180.72505349879719</v>
      </c>
      <c r="AK141" s="110">
        <f>IFERROR(Table1[[#This Row],[Calculation6]]/Exchange,"No data")</f>
        <v>126.29063328648849</v>
      </c>
      <c r="AL141" s="49" t="s">
        <v>465</v>
      </c>
      <c r="AM141" s="45"/>
      <c r="AN141" s="45"/>
      <c r="AO141" s="45"/>
      <c r="AP141" s="45"/>
      <c r="AQ141" s="45"/>
    </row>
    <row r="142" spans="2:44">
      <c r="B142" s="44" t="s">
        <v>197</v>
      </c>
      <c r="C142" s="66" t="s">
        <v>467</v>
      </c>
      <c r="D142" s="66" t="s">
        <v>473</v>
      </c>
      <c r="E142" s="66" t="s">
        <v>445</v>
      </c>
      <c r="F142" s="66" t="s">
        <v>359</v>
      </c>
      <c r="G142" s="44" t="s">
        <v>196</v>
      </c>
      <c r="H142" s="44" t="s">
        <v>111</v>
      </c>
      <c r="I142" s="44" t="s">
        <v>15</v>
      </c>
      <c r="J142" s="44" t="s">
        <v>470</v>
      </c>
      <c r="K142" s="66" t="s">
        <v>475</v>
      </c>
      <c r="L142" s="49" t="s">
        <v>462</v>
      </c>
      <c r="M142" s="108">
        <v>334</v>
      </c>
      <c r="N142" s="108">
        <v>111.33333333333333</v>
      </c>
      <c r="O142" s="91">
        <v>300</v>
      </c>
      <c r="P142" s="44" t="s">
        <v>458</v>
      </c>
      <c r="Q142" s="44"/>
      <c r="R142" s="44" t="s">
        <v>428</v>
      </c>
      <c r="S142" s="44" t="s">
        <v>13</v>
      </c>
      <c r="T14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2" s="92">
        <v>1990</v>
      </c>
      <c r="V142" s="91">
        <v>20</v>
      </c>
      <c r="W142" s="91">
        <v>1</v>
      </c>
      <c r="X142" s="92">
        <v>1990</v>
      </c>
      <c r="Y142" s="108" t="s">
        <v>96</v>
      </c>
      <c r="Z142" s="217">
        <v>360.99095200577432</v>
      </c>
      <c r="AA142" s="219">
        <v>2009</v>
      </c>
      <c r="AB142" s="44">
        <v>1</v>
      </c>
      <c r="AC142" s="115" t="s">
        <v>96</v>
      </c>
      <c r="AD142" s="115">
        <v>10</v>
      </c>
      <c r="AE142" s="109" t="str">
        <f>IFERROR(Table1[[#This Row],[ExpenditureDetails5]]*HLOOKUP([AssumedValue2],'Curr conv'!$B$17:$BF$56,16,FALSE), "No data")</f>
        <v>No data</v>
      </c>
      <c r="AF142" s="108">
        <f>IFERROR([AssumedValue1]*HLOOKUP([AssumedValue2],'Curr conv'!$B$17:$BF$56,16,FALSE), "No data")</f>
        <v>421.37391119737481</v>
      </c>
      <c r="AG142" s="110">
        <f>IFERROR(Table1[[#This Row],[Calculation2]]/Exchange,"No data")</f>
        <v>294.45600964160292</v>
      </c>
      <c r="AH142" s="111">
        <f>IFERROR([AssumedValue1]*HLOOKUP([AssumedValue2],'Curr conv'!$B$17:$BF$56,16,FALSE)/Table1[[#This Row],[ExpenditureDetails3]], "No data")</f>
        <v>421.37391119737481</v>
      </c>
      <c r="AI142" s="112">
        <f>IFERROR(Table1[[#This Row],[Calculation4]]/Exchange,"No data")</f>
        <v>294.45600964160292</v>
      </c>
      <c r="AJ14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42" s="110">
        <f>IFERROR(Table1[[#This Row],[Calculation6]]/Exchange,"No data")</f>
        <v>29.445600964160292</v>
      </c>
      <c r="AL142" s="49" t="s">
        <v>465</v>
      </c>
      <c r="AM142" s="45"/>
      <c r="AN142" s="45"/>
      <c r="AO142" s="45"/>
      <c r="AP142" s="45"/>
      <c r="AQ142" s="45"/>
    </row>
    <row r="143" spans="2:44">
      <c r="B143" s="44" t="s">
        <v>198</v>
      </c>
      <c r="C143" s="66" t="s">
        <v>467</v>
      </c>
      <c r="D143" s="66" t="s">
        <v>473</v>
      </c>
      <c r="E143" s="66" t="s">
        <v>445</v>
      </c>
      <c r="F143" s="66" t="s">
        <v>359</v>
      </c>
      <c r="G143" s="44" t="s">
        <v>196</v>
      </c>
      <c r="H143" s="44" t="s">
        <v>101</v>
      </c>
      <c r="I143" s="44" t="s">
        <v>15</v>
      </c>
      <c r="J143" s="44" t="s">
        <v>470</v>
      </c>
      <c r="K143" s="66" t="s">
        <v>475</v>
      </c>
      <c r="L143" s="49" t="s">
        <v>462</v>
      </c>
      <c r="M143" s="108">
        <v>334</v>
      </c>
      <c r="N143" s="108">
        <v>111.33333333333333</v>
      </c>
      <c r="O143" s="91">
        <v>300</v>
      </c>
      <c r="P143" s="44" t="s">
        <v>458</v>
      </c>
      <c r="Q143" s="44"/>
      <c r="R143" s="44" t="s">
        <v>428</v>
      </c>
      <c r="S143" s="44" t="s">
        <v>13</v>
      </c>
      <c r="T14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3" s="92">
        <v>1974</v>
      </c>
      <c r="V143" s="91">
        <v>36</v>
      </c>
      <c r="W143" s="91">
        <v>1</v>
      </c>
      <c r="X143" s="92">
        <v>1974</v>
      </c>
      <c r="Y143" s="108" t="s">
        <v>96</v>
      </c>
      <c r="Z143" s="217">
        <v>9550.3147722358372</v>
      </c>
      <c r="AA143" s="219">
        <v>2009</v>
      </c>
      <c r="AB143" s="44">
        <v>1</v>
      </c>
      <c r="AC143" s="115" t="s">
        <v>96</v>
      </c>
      <c r="AD143" s="115">
        <v>30</v>
      </c>
      <c r="AE143" s="109" t="str">
        <f>IFERROR(Table1[[#This Row],[ExpenditureDetails5]]*HLOOKUP([AssumedValue2],'Curr conv'!$B$17:$BF$56,16,FALSE), "No data")</f>
        <v>No data</v>
      </c>
      <c r="AF143" s="108">
        <f>IFERROR([AssumedValue1]*HLOOKUP([AssumedValue2],'Curr conv'!$B$17:$BF$56,16,FALSE), "No data")</f>
        <v>11147.795994284947</v>
      </c>
      <c r="AG143" s="110">
        <f>IFERROR(Table1[[#This Row],[Calculation2]]/Exchange,"No data")</f>
        <v>7790.0777374853315</v>
      </c>
      <c r="AH143" s="113">
        <f>IFERROR([AssumedValue1]*HLOOKUP([AssumedValue2],'Curr conv'!$B$17:$BF$56,16,FALSE)/Table1[[#This Row],[ExpenditureDetails3]], "No data")</f>
        <v>11147.795994284947</v>
      </c>
      <c r="AI143" s="114">
        <f>IFERROR(Table1[[#This Row],[Calculation4]]/Exchange,"No data")</f>
        <v>7790.0777374853315</v>
      </c>
      <c r="AJ14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371.59319980949823</v>
      </c>
      <c r="AK143" s="110">
        <f>IFERROR(Table1[[#This Row],[Calculation6]]/Exchange,"No data")</f>
        <v>259.66925791617774</v>
      </c>
      <c r="AL143" s="49" t="s">
        <v>465</v>
      </c>
      <c r="AM143" s="45"/>
      <c r="AN143" s="45"/>
      <c r="AO143" s="45"/>
      <c r="AP143" s="45"/>
      <c r="AQ143" s="45"/>
    </row>
    <row r="144" spans="2:44" s="44" customFormat="1">
      <c r="B144" s="44" t="s">
        <v>198</v>
      </c>
      <c r="C144" s="66" t="s">
        <v>467</v>
      </c>
      <c r="D144" s="66" t="s">
        <v>473</v>
      </c>
      <c r="E144" s="66" t="s">
        <v>445</v>
      </c>
      <c r="F144" s="66" t="s">
        <v>359</v>
      </c>
      <c r="G144" s="44" t="s">
        <v>196</v>
      </c>
      <c r="H144" s="44" t="s">
        <v>101</v>
      </c>
      <c r="I144" s="44" t="s">
        <v>15</v>
      </c>
      <c r="J144" s="44" t="s">
        <v>470</v>
      </c>
      <c r="K144" s="66" t="s">
        <v>475</v>
      </c>
      <c r="L144" s="49" t="s">
        <v>462</v>
      </c>
      <c r="M144" s="108">
        <v>334</v>
      </c>
      <c r="N144" s="108">
        <v>111.33333333333333</v>
      </c>
      <c r="O144" s="91">
        <v>300</v>
      </c>
      <c r="P144" s="44" t="s">
        <v>458</v>
      </c>
      <c r="R144" s="44" t="s">
        <v>428</v>
      </c>
      <c r="S144" s="44" t="s">
        <v>13</v>
      </c>
      <c r="T14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4" s="92">
        <v>1974</v>
      </c>
      <c r="V144" s="91">
        <v>36</v>
      </c>
      <c r="W144" s="91">
        <v>1</v>
      </c>
      <c r="X144" s="92">
        <v>1974</v>
      </c>
      <c r="Y144" s="108" t="s">
        <v>96</v>
      </c>
      <c r="Z144" s="217">
        <v>1478.2279652759612</v>
      </c>
      <c r="AA144" s="219">
        <v>2009</v>
      </c>
      <c r="AB144" s="44">
        <v>1</v>
      </c>
      <c r="AC144" s="115" t="s">
        <v>96</v>
      </c>
      <c r="AD144" s="115">
        <v>30</v>
      </c>
      <c r="AE144" s="109" t="str">
        <f>IFERROR(Table1[[#This Row],[ExpenditureDetails5]]*HLOOKUP([AssumedValue2],'Curr conv'!$B$17:$BF$56,16,FALSE), "No data")</f>
        <v>No data</v>
      </c>
      <c r="AF144" s="108">
        <f>IFERROR([AssumedValue1]*HLOOKUP([AssumedValue2],'Curr conv'!$B$17:$BF$56,16,FALSE), "No data")</f>
        <v>1725.4911678775411</v>
      </c>
      <c r="AG144" s="110">
        <f>IFERROR(Table1[[#This Row],[Calculation2]]/Exchange,"No data")</f>
        <v>1205.7729025541421</v>
      </c>
      <c r="AH144" s="111">
        <f>IFERROR([AssumedValue1]*HLOOKUP([AssumedValue2],'Curr conv'!$B$17:$BF$56,16,FALSE)/Table1[[#This Row],[ExpenditureDetails3]], "No data")</f>
        <v>1725.4911678775411</v>
      </c>
      <c r="AI144" s="112">
        <f>IFERROR(Table1[[#This Row],[Calculation4]]/Exchange,"No data")</f>
        <v>1205.7729025541421</v>
      </c>
      <c r="AJ14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57.516372262584703</v>
      </c>
      <c r="AK144" s="110">
        <f>IFERROR(Table1[[#This Row],[Calculation6]]/Exchange,"No data")</f>
        <v>40.192430085138071</v>
      </c>
      <c r="AL144" s="49" t="s">
        <v>465</v>
      </c>
      <c r="AQ144" s="45"/>
      <c r="AR144" s="45"/>
    </row>
    <row r="145" spans="1:43">
      <c r="B145" s="44" t="s">
        <v>198</v>
      </c>
      <c r="C145" s="66" t="s">
        <v>467</v>
      </c>
      <c r="D145" s="66" t="s">
        <v>473</v>
      </c>
      <c r="E145" s="66" t="s">
        <v>445</v>
      </c>
      <c r="F145" s="66" t="s">
        <v>359</v>
      </c>
      <c r="G145" s="44" t="s">
        <v>196</v>
      </c>
      <c r="H145" s="44" t="s">
        <v>101</v>
      </c>
      <c r="I145" s="44" t="s">
        <v>15</v>
      </c>
      <c r="J145" s="44" t="s">
        <v>470</v>
      </c>
      <c r="K145" s="66" t="s">
        <v>475</v>
      </c>
      <c r="L145" s="49" t="s">
        <v>462</v>
      </c>
      <c r="M145" s="108">
        <v>334</v>
      </c>
      <c r="N145" s="108">
        <v>111.33333333333333</v>
      </c>
      <c r="O145" s="91">
        <v>300</v>
      </c>
      <c r="P145" s="44" t="s">
        <v>458</v>
      </c>
      <c r="Q145" s="44"/>
      <c r="R145" s="44" t="s">
        <v>428</v>
      </c>
      <c r="S145" s="44" t="s">
        <v>13</v>
      </c>
      <c r="T14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5" s="92">
        <v>1974</v>
      </c>
      <c r="V145" s="91">
        <v>36</v>
      </c>
      <c r="W145" s="91">
        <v>1</v>
      </c>
      <c r="X145" s="92">
        <v>1974</v>
      </c>
      <c r="Y145" s="108" t="s">
        <v>96</v>
      </c>
      <c r="Z145" s="217">
        <v>1548.2712000000001</v>
      </c>
      <c r="AA145" s="219">
        <v>2009</v>
      </c>
      <c r="AB145" s="44">
        <v>1</v>
      </c>
      <c r="AC145" s="115" t="s">
        <v>96</v>
      </c>
      <c r="AD145" s="115">
        <v>10</v>
      </c>
      <c r="AE145" s="109" t="str">
        <f>IFERROR(Table1[[#This Row],[ExpenditureDetails5]]*HLOOKUP([AssumedValue2],'Curr conv'!$B$17:$BF$56,16,FALSE), "No data")</f>
        <v>No data</v>
      </c>
      <c r="AF145" s="108">
        <f>IFERROR([AssumedValue1]*HLOOKUP([AssumedValue2],'Curr conv'!$B$17:$BF$56,16,FALSE), "No data")</f>
        <v>1807.2505349879721</v>
      </c>
      <c r="AG145" s="110">
        <f>IFERROR(Table1[[#This Row],[Calculation2]]/Exchange,"No data")</f>
        <v>1262.9063328648849</v>
      </c>
      <c r="AH145" s="111">
        <f>IFERROR([AssumedValue1]*HLOOKUP([AssumedValue2],'Curr conv'!$B$17:$BF$56,16,FALSE)/Table1[[#This Row],[ExpenditureDetails3]], "No data")</f>
        <v>1807.2505349879721</v>
      </c>
      <c r="AI145" s="112">
        <f>IFERROR(Table1[[#This Row],[Calculation4]]/Exchange,"No data")</f>
        <v>1262.9063328648849</v>
      </c>
      <c r="AJ14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180.72505349879719</v>
      </c>
      <c r="AK145" s="110">
        <f>IFERROR(Table1[[#This Row],[Calculation6]]/Exchange,"No data")</f>
        <v>126.29063328648849</v>
      </c>
      <c r="AL145" s="49" t="s">
        <v>465</v>
      </c>
      <c r="AM145" s="45"/>
      <c r="AN145" s="45"/>
      <c r="AO145" s="45"/>
      <c r="AP145" s="45"/>
      <c r="AQ145" s="45"/>
    </row>
    <row r="146" spans="1:43">
      <c r="B146" s="44" t="s">
        <v>198</v>
      </c>
      <c r="C146" s="66" t="s">
        <v>467</v>
      </c>
      <c r="D146" s="66" t="s">
        <v>473</v>
      </c>
      <c r="E146" s="66" t="s">
        <v>445</v>
      </c>
      <c r="F146" s="66" t="s">
        <v>359</v>
      </c>
      <c r="G146" s="44" t="s">
        <v>196</v>
      </c>
      <c r="H146" s="44" t="s">
        <v>101</v>
      </c>
      <c r="I146" s="44" t="s">
        <v>15</v>
      </c>
      <c r="J146" s="44" t="s">
        <v>470</v>
      </c>
      <c r="K146" s="66" t="s">
        <v>475</v>
      </c>
      <c r="L146" s="49" t="s">
        <v>462</v>
      </c>
      <c r="M146" s="108">
        <v>334</v>
      </c>
      <c r="N146" s="108">
        <v>111.33333333333333</v>
      </c>
      <c r="O146" s="91">
        <v>300</v>
      </c>
      <c r="P146" s="44" t="s">
        <v>458</v>
      </c>
      <c r="Q146" s="44"/>
      <c r="R146" s="44" t="s">
        <v>428</v>
      </c>
      <c r="S146" s="44" t="s">
        <v>13</v>
      </c>
      <c r="T14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6" s="92">
        <v>1974</v>
      </c>
      <c r="V146" s="91">
        <v>36</v>
      </c>
      <c r="W146" s="91">
        <v>1</v>
      </c>
      <c r="X146" s="92">
        <v>1974</v>
      </c>
      <c r="Y146" s="108" t="s">
        <v>96</v>
      </c>
      <c r="Z146" s="217">
        <v>360.99095200577432</v>
      </c>
      <c r="AA146" s="219">
        <v>2009</v>
      </c>
      <c r="AB146" s="44">
        <v>1</v>
      </c>
      <c r="AC146" s="115" t="s">
        <v>96</v>
      </c>
      <c r="AD146" s="115">
        <v>10</v>
      </c>
      <c r="AE146" s="109" t="str">
        <f>IFERROR(Table1[[#This Row],[ExpenditureDetails5]]*HLOOKUP([AssumedValue2],'Curr conv'!$B$17:$BF$56,16,FALSE), "No data")</f>
        <v>No data</v>
      </c>
      <c r="AF146" s="108">
        <f>IFERROR([AssumedValue1]*HLOOKUP([AssumedValue2],'Curr conv'!$B$17:$BF$56,16,FALSE), "No data")</f>
        <v>421.37391119737481</v>
      </c>
      <c r="AG146" s="110">
        <f>IFERROR(Table1[[#This Row],[Calculation2]]/Exchange,"No data")</f>
        <v>294.45600964160292</v>
      </c>
      <c r="AH146" s="111">
        <f>IFERROR([AssumedValue1]*HLOOKUP([AssumedValue2],'Curr conv'!$B$17:$BF$56,16,FALSE)/Table1[[#This Row],[ExpenditureDetails3]], "No data")</f>
        <v>421.37391119737481</v>
      </c>
      <c r="AI146" s="112">
        <f>IFERROR(Table1[[#This Row],[Calculation4]]/Exchange,"No data")</f>
        <v>294.45600964160292</v>
      </c>
      <c r="AJ14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146" s="110">
        <f>IFERROR(Table1[[#This Row],[Calculation6]]/Exchange,"No data")</f>
        <v>29.445600964160292</v>
      </c>
      <c r="AL146" s="49" t="s">
        <v>465</v>
      </c>
      <c r="AM146" s="45"/>
      <c r="AN146" s="45"/>
      <c r="AO146" s="45"/>
      <c r="AP146" s="45"/>
      <c r="AQ146" s="45"/>
    </row>
    <row r="147" spans="1:43" s="75" customFormat="1">
      <c r="A147" s="44"/>
      <c r="B147" s="44" t="s">
        <v>199</v>
      </c>
      <c r="C147" s="66" t="s">
        <v>467</v>
      </c>
      <c r="D147" s="87" t="s">
        <v>439</v>
      </c>
      <c r="E147" s="87" t="s">
        <v>437</v>
      </c>
      <c r="F147" s="66" t="s">
        <v>416</v>
      </c>
      <c r="G147" s="44" t="s">
        <v>200</v>
      </c>
      <c r="H147" s="44" t="s">
        <v>201</v>
      </c>
      <c r="I147" s="44" t="s">
        <v>202</v>
      </c>
      <c r="J147" s="44" t="s">
        <v>469</v>
      </c>
      <c r="K147" s="66" t="s">
        <v>94</v>
      </c>
      <c r="L147" s="49" t="s">
        <v>462</v>
      </c>
      <c r="M147" s="108">
        <v>5462</v>
      </c>
      <c r="N147" s="108">
        <v>5462</v>
      </c>
      <c r="O147" s="91">
        <v>5462</v>
      </c>
      <c r="P147" s="44" t="s">
        <v>458</v>
      </c>
      <c r="Q147" s="44"/>
      <c r="R147" s="44"/>
      <c r="S147" s="44" t="s">
        <v>13</v>
      </c>
      <c r="T14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7" s="92">
        <v>2002</v>
      </c>
      <c r="V147" s="91">
        <v>8</v>
      </c>
      <c r="W147" s="91">
        <v>1</v>
      </c>
      <c r="X147" s="92">
        <v>2002</v>
      </c>
      <c r="Y147" s="108">
        <v>115524.98</v>
      </c>
      <c r="Z147" s="108">
        <v>115524.98</v>
      </c>
      <c r="AA147" s="214">
        <v>2002</v>
      </c>
      <c r="AB147" s="44">
        <v>1</v>
      </c>
      <c r="AC147" s="115" t="s">
        <v>96</v>
      </c>
      <c r="AD147" s="115">
        <v>20</v>
      </c>
      <c r="AE147" s="109">
        <f>IFERROR(Table1[[#This Row],[ExpenditureDetails5]]*HLOOKUP([AssumedValue2],'Curr conv'!$B$17:$BF$56,16,FALSE), "No data")</f>
        <v>707922.13525675947</v>
      </c>
      <c r="AF147" s="108">
        <f>IFERROR([AssumedValue1]*HLOOKUP([AssumedValue2],'Curr conv'!$B$17:$BF$56,16,FALSE), "No data")</f>
        <v>707922.13525675947</v>
      </c>
      <c r="AG147" s="110">
        <f>IFERROR(Table1[[#This Row],[Calculation2]]/Exchange,"No data")</f>
        <v>494695.85454954277</v>
      </c>
      <c r="AH147" s="113">
        <f>IFERROR([AssumedValue1]*HLOOKUP([AssumedValue2],'Curr conv'!$B$17:$BF$56,16,FALSE)/Table1[[#This Row],[ExpenditureDetails3]], "No data")</f>
        <v>707922.13525675947</v>
      </c>
      <c r="AI147" s="114">
        <f>IFERROR(Table1[[#This Row],[Calculation4]]/Exchange,"No data")</f>
        <v>494695.85454954277</v>
      </c>
      <c r="AJ14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35396.106762837975</v>
      </c>
      <c r="AK147" s="110">
        <f>IFERROR(Table1[[#This Row],[Calculation6]]/Exchange,"No data")</f>
        <v>24734.792727477139</v>
      </c>
      <c r="AL147" s="49" t="s">
        <v>465</v>
      </c>
    </row>
    <row r="148" spans="1:43">
      <c r="B148" s="44" t="s">
        <v>203</v>
      </c>
      <c r="C148" s="66" t="s">
        <v>468</v>
      </c>
      <c r="D148" s="87" t="s">
        <v>439</v>
      </c>
      <c r="E148" s="87" t="s">
        <v>96</v>
      </c>
      <c r="F148" s="66" t="s">
        <v>361</v>
      </c>
      <c r="G148" s="44" t="s">
        <v>204</v>
      </c>
      <c r="H148" s="44" t="s">
        <v>201</v>
      </c>
      <c r="I148" s="44" t="s">
        <v>202</v>
      </c>
      <c r="J148" s="44" t="s">
        <v>469</v>
      </c>
      <c r="K148" s="66" t="s">
        <v>461</v>
      </c>
      <c r="L148" s="49" t="s">
        <v>462</v>
      </c>
      <c r="M148" s="108">
        <v>4943</v>
      </c>
      <c r="N148" s="108">
        <v>4943</v>
      </c>
      <c r="O148" s="91">
        <v>4943</v>
      </c>
      <c r="P148" s="44" t="s">
        <v>458</v>
      </c>
      <c r="Q148" s="44"/>
      <c r="R148" s="44"/>
      <c r="S148" s="44" t="s">
        <v>13</v>
      </c>
      <c r="T14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8" s="92">
        <v>2006</v>
      </c>
      <c r="V148" s="91">
        <v>4</v>
      </c>
      <c r="W148" s="91">
        <v>1</v>
      </c>
      <c r="X148" s="92">
        <v>2006</v>
      </c>
      <c r="Y148" s="108">
        <v>357682.91</v>
      </c>
      <c r="Z148" s="108">
        <v>357682.91</v>
      </c>
      <c r="AA148" s="214">
        <v>2006</v>
      </c>
      <c r="AB148" s="44">
        <v>1</v>
      </c>
      <c r="AC148" s="115" t="s">
        <v>96</v>
      </c>
      <c r="AD148" s="115">
        <v>20</v>
      </c>
      <c r="AE148" s="109">
        <f>IFERROR(Table1[[#This Row],[ExpenditureDetails5]]*HLOOKUP([AssumedValue2],'Curr conv'!$B$17:$BF$56,16,FALSE), "No data")</f>
        <v>1054757.7601153653</v>
      </c>
      <c r="AF148" s="108">
        <f>IFERROR([AssumedValue1]*HLOOKUP([AssumedValue2],'Curr conv'!$B$17:$BF$56,16,FALSE), "No data")</f>
        <v>1054757.7601153653</v>
      </c>
      <c r="AG148" s="110">
        <f>IFERROR(Table1[[#This Row],[Calculation2]]/Exchange,"No data")</f>
        <v>737064.52376119583</v>
      </c>
      <c r="AH148" s="113">
        <f>IFERROR([AssumedValue1]*HLOOKUP([AssumedValue2],'Curr conv'!$B$17:$BF$56,16,FALSE)/Table1[[#This Row],[ExpenditureDetails3]], "No data")</f>
        <v>1054757.7601153653</v>
      </c>
      <c r="AI148" s="114">
        <f>IFERROR(Table1[[#This Row],[Calculation4]]/Exchange,"No data")</f>
        <v>737064.52376119583</v>
      </c>
      <c r="AJ14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52737.888005768262</v>
      </c>
      <c r="AK148" s="110">
        <f>IFERROR(Table1[[#This Row],[Calculation6]]/Exchange,"No data")</f>
        <v>36853.226188059794</v>
      </c>
      <c r="AL148" s="49" t="s">
        <v>476</v>
      </c>
      <c r="AM148" s="45"/>
      <c r="AN148" s="45"/>
      <c r="AO148" s="45"/>
      <c r="AP148" s="45"/>
      <c r="AQ148" s="45"/>
    </row>
    <row r="149" spans="1:43">
      <c r="B149" s="44" t="s">
        <v>205</v>
      </c>
      <c r="C149" s="66" t="s">
        <v>468</v>
      </c>
      <c r="D149" s="87" t="s">
        <v>439</v>
      </c>
      <c r="E149" s="87" t="s">
        <v>96</v>
      </c>
      <c r="F149" s="66" t="s">
        <v>362</v>
      </c>
      <c r="G149" s="44" t="s">
        <v>206</v>
      </c>
      <c r="H149" s="44" t="s">
        <v>201</v>
      </c>
      <c r="I149" s="44" t="s">
        <v>202</v>
      </c>
      <c r="J149" s="44" t="s">
        <v>469</v>
      </c>
      <c r="K149" s="66" t="s">
        <v>94</v>
      </c>
      <c r="L149" s="49" t="s">
        <v>462</v>
      </c>
      <c r="M149" s="108">
        <v>5008</v>
      </c>
      <c r="N149" s="108">
        <v>5008</v>
      </c>
      <c r="O149" s="91">
        <v>5008</v>
      </c>
      <c r="P149" s="44" t="s">
        <v>458</v>
      </c>
      <c r="Q149" s="44"/>
      <c r="R149" s="44"/>
      <c r="S149" s="44" t="s">
        <v>13</v>
      </c>
      <c r="T14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49" s="92">
        <v>2006</v>
      </c>
      <c r="V149" s="91">
        <v>4</v>
      </c>
      <c r="W149" s="91">
        <v>1</v>
      </c>
      <c r="X149" s="92">
        <v>2006</v>
      </c>
      <c r="Y149" s="108">
        <v>272536.67</v>
      </c>
      <c r="Z149" s="108">
        <v>272536.67</v>
      </c>
      <c r="AA149" s="214">
        <v>2006</v>
      </c>
      <c r="AB149" s="44">
        <v>1</v>
      </c>
      <c r="AC149" s="115" t="s">
        <v>96</v>
      </c>
      <c r="AD149" s="115">
        <v>20</v>
      </c>
      <c r="AE149" s="109">
        <f>IFERROR(Table1[[#This Row],[ExpenditureDetails5]]*HLOOKUP([AssumedValue2],'Curr conv'!$B$17:$BF$56,16,FALSE), "No data")</f>
        <v>803673.19645912212</v>
      </c>
      <c r="AF149" s="108">
        <f>IFERROR([AssumedValue1]*HLOOKUP([AssumedValue2],'Curr conv'!$B$17:$BF$56,16,FALSE), "No data")</f>
        <v>803673.19645912212</v>
      </c>
      <c r="AG149" s="110">
        <f>IFERROR(Table1[[#This Row],[Calculation2]]/Exchange,"No data")</f>
        <v>561606.67805183143</v>
      </c>
      <c r="AH149" s="113">
        <f>IFERROR([AssumedValue1]*HLOOKUP([AssumedValue2],'Curr conv'!$B$17:$BF$56,16,FALSE)/Table1[[#This Row],[ExpenditureDetails3]], "No data")</f>
        <v>803673.19645912212</v>
      </c>
      <c r="AI149" s="114">
        <f>IFERROR(Table1[[#This Row],[Calculation4]]/Exchange,"No data")</f>
        <v>561606.67805183143</v>
      </c>
      <c r="AJ14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40183.659822956106</v>
      </c>
      <c r="AK149" s="110">
        <f>IFERROR(Table1[[#This Row],[Calculation6]]/Exchange,"No data")</f>
        <v>28080.333902591574</v>
      </c>
      <c r="AL149" s="49" t="s">
        <v>476</v>
      </c>
      <c r="AM149" s="45"/>
      <c r="AN149" s="45"/>
      <c r="AO149" s="45"/>
      <c r="AP149" s="45"/>
      <c r="AQ149" s="45"/>
    </row>
    <row r="150" spans="1:43">
      <c r="B150" s="44" t="s">
        <v>207</v>
      </c>
      <c r="C150" s="66" t="s">
        <v>468</v>
      </c>
      <c r="D150" s="87" t="s">
        <v>439</v>
      </c>
      <c r="E150" s="87" t="s">
        <v>96</v>
      </c>
      <c r="F150" s="66" t="s">
        <v>363</v>
      </c>
      <c r="G150" s="44" t="s">
        <v>208</v>
      </c>
      <c r="H150" s="44" t="s">
        <v>201</v>
      </c>
      <c r="I150" s="44" t="s">
        <v>202</v>
      </c>
      <c r="J150" s="44" t="s">
        <v>469</v>
      </c>
      <c r="K150" s="66" t="s">
        <v>461</v>
      </c>
      <c r="L150" s="49" t="s">
        <v>462</v>
      </c>
      <c r="M150" s="108">
        <v>4546</v>
      </c>
      <c r="N150" s="108">
        <v>4546</v>
      </c>
      <c r="O150" s="91">
        <v>4546</v>
      </c>
      <c r="P150" s="44" t="s">
        <v>458</v>
      </c>
      <c r="Q150" s="44"/>
      <c r="R150" s="44"/>
      <c r="S150" s="44" t="s">
        <v>13</v>
      </c>
      <c r="T15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0" s="92">
        <v>2006</v>
      </c>
      <c r="V150" s="91">
        <v>4</v>
      </c>
      <c r="W150" s="91">
        <v>1</v>
      </c>
      <c r="X150" s="92">
        <v>2006</v>
      </c>
      <c r="Y150" s="108">
        <v>219231.65000000002</v>
      </c>
      <c r="Z150" s="108">
        <v>219231.65000000002</v>
      </c>
      <c r="AA150" s="214">
        <v>2006</v>
      </c>
      <c r="AB150" s="44">
        <v>1</v>
      </c>
      <c r="AC150" s="115" t="s">
        <v>96</v>
      </c>
      <c r="AD150" s="115">
        <v>20</v>
      </c>
      <c r="AE150" s="109">
        <f>IFERROR(Table1[[#This Row],[ExpenditureDetails5]]*HLOOKUP([AssumedValue2],'Curr conv'!$B$17:$BF$56,16,FALSE), "No data")</f>
        <v>646484.01596932823</v>
      </c>
      <c r="AF150" s="108">
        <f>IFERROR([AssumedValue1]*HLOOKUP([AssumedValue2],'Curr conv'!$B$17:$BF$56,16,FALSE), "No data")</f>
        <v>646484.01596932823</v>
      </c>
      <c r="AG150" s="110">
        <f>IFERROR(Table1[[#This Row],[Calculation2]]/Exchange,"No data")</f>
        <v>451762.90838338132</v>
      </c>
      <c r="AH150" s="113">
        <f>IFERROR([AssumedValue1]*HLOOKUP([AssumedValue2],'Curr conv'!$B$17:$BF$56,16,FALSE)/Table1[[#This Row],[ExpenditureDetails3]], "No data")</f>
        <v>646484.01596932823</v>
      </c>
      <c r="AI150" s="114">
        <f>IFERROR(Table1[[#This Row],[Calculation4]]/Exchange,"No data")</f>
        <v>451762.90838338132</v>
      </c>
      <c r="AJ15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32324.200798466412</v>
      </c>
      <c r="AK150" s="110">
        <f>IFERROR(Table1[[#This Row],[Calculation6]]/Exchange,"No data")</f>
        <v>22588.145419169065</v>
      </c>
      <c r="AL150" s="49" t="s">
        <v>476</v>
      </c>
      <c r="AM150" s="45"/>
      <c r="AN150" s="45"/>
      <c r="AO150" s="45"/>
      <c r="AP150" s="45"/>
      <c r="AQ150" s="45"/>
    </row>
    <row r="151" spans="1:43">
      <c r="B151" s="44" t="s">
        <v>209</v>
      </c>
      <c r="C151" s="66" t="s">
        <v>468</v>
      </c>
      <c r="D151" s="87" t="s">
        <v>439</v>
      </c>
      <c r="E151" s="87" t="s">
        <v>96</v>
      </c>
      <c r="F151" s="66" t="s">
        <v>364</v>
      </c>
      <c r="G151" s="44" t="s">
        <v>210</v>
      </c>
      <c r="H151" s="44" t="s">
        <v>201</v>
      </c>
      <c r="I151" s="44" t="s">
        <v>202</v>
      </c>
      <c r="J151" s="44" t="s">
        <v>469</v>
      </c>
      <c r="K151" s="66" t="s">
        <v>94</v>
      </c>
      <c r="L151" s="49" t="s">
        <v>462</v>
      </c>
      <c r="M151" s="108">
        <v>6950</v>
      </c>
      <c r="N151" s="108">
        <v>6950</v>
      </c>
      <c r="O151" s="91">
        <v>6950</v>
      </c>
      <c r="P151" s="44" t="s">
        <v>458</v>
      </c>
      <c r="Q151" s="44"/>
      <c r="R151" s="44"/>
      <c r="S151" s="44" t="s">
        <v>13</v>
      </c>
      <c r="T15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1" s="92">
        <v>2006</v>
      </c>
      <c r="V151" s="91">
        <v>4</v>
      </c>
      <c r="W151" s="91">
        <v>1</v>
      </c>
      <c r="X151" s="92">
        <v>2006</v>
      </c>
      <c r="Y151" s="108">
        <v>342885.23</v>
      </c>
      <c r="Z151" s="108">
        <v>342885.23</v>
      </c>
      <c r="AA151" s="214">
        <v>2006</v>
      </c>
      <c r="AB151" s="44">
        <v>1</v>
      </c>
      <c r="AC151" s="115" t="s">
        <v>96</v>
      </c>
      <c r="AD151" s="115">
        <v>20</v>
      </c>
      <c r="AE151" s="109">
        <f>IFERROR(Table1[[#This Row],[ExpenditureDetails5]]*HLOOKUP([AssumedValue2],'Curr conv'!$B$17:$BF$56,16,FALSE), "No data")</f>
        <v>1011121.4348246101</v>
      </c>
      <c r="AF151" s="108">
        <f>IFERROR([AssumedValue1]*HLOOKUP([AssumedValue2],'Curr conv'!$B$17:$BF$56,16,FALSE), "No data")</f>
        <v>1011121.4348246101</v>
      </c>
      <c r="AG151" s="110">
        <f>IFERROR(Table1[[#This Row],[Calculation2]]/Exchange,"No data")</f>
        <v>706571.46788114123</v>
      </c>
      <c r="AH151" s="113">
        <f>IFERROR([AssumedValue1]*HLOOKUP([AssumedValue2],'Curr conv'!$B$17:$BF$56,16,FALSE)/Table1[[#This Row],[ExpenditureDetails3]], "No data")</f>
        <v>1011121.4348246101</v>
      </c>
      <c r="AI151" s="114">
        <f>IFERROR(Table1[[#This Row],[Calculation4]]/Exchange,"No data")</f>
        <v>706571.46788114123</v>
      </c>
      <c r="AJ15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50556.071741230509</v>
      </c>
      <c r="AK151" s="110">
        <f>IFERROR(Table1[[#This Row],[Calculation6]]/Exchange,"No data")</f>
        <v>35328.573394057064</v>
      </c>
      <c r="AL151" s="49" t="s">
        <v>476</v>
      </c>
      <c r="AM151" s="45"/>
      <c r="AN151" s="45"/>
      <c r="AO151" s="45"/>
      <c r="AP151" s="45"/>
      <c r="AQ151" s="45"/>
    </row>
    <row r="152" spans="1:43">
      <c r="B152" s="44" t="s">
        <v>211</v>
      </c>
      <c r="C152" s="66" t="s">
        <v>468</v>
      </c>
      <c r="D152" s="87" t="s">
        <v>439</v>
      </c>
      <c r="E152" s="87" t="s">
        <v>96</v>
      </c>
      <c r="F152" s="66" t="s">
        <v>365</v>
      </c>
      <c r="G152" s="44" t="s">
        <v>212</v>
      </c>
      <c r="H152" s="44" t="s">
        <v>201</v>
      </c>
      <c r="I152" s="44" t="s">
        <v>202</v>
      </c>
      <c r="J152" s="44" t="s">
        <v>469</v>
      </c>
      <c r="K152" s="66" t="s">
        <v>94</v>
      </c>
      <c r="L152" s="49" t="s">
        <v>462</v>
      </c>
      <c r="M152" s="108">
        <v>6950</v>
      </c>
      <c r="N152" s="108">
        <v>6950</v>
      </c>
      <c r="O152" s="91">
        <v>6950</v>
      </c>
      <c r="P152" s="44" t="s">
        <v>458</v>
      </c>
      <c r="Q152" s="44"/>
      <c r="R152" s="44"/>
      <c r="S152" s="44" t="s">
        <v>13</v>
      </c>
      <c r="T15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2" s="92">
        <v>2006</v>
      </c>
      <c r="V152" s="91">
        <v>4</v>
      </c>
      <c r="W152" s="91">
        <v>1</v>
      </c>
      <c r="X152" s="92">
        <v>2006</v>
      </c>
      <c r="Y152" s="108">
        <v>309452.12</v>
      </c>
      <c r="Z152" s="108">
        <v>309452.12</v>
      </c>
      <c r="AA152" s="214">
        <v>2006</v>
      </c>
      <c r="AB152" s="44">
        <v>1</v>
      </c>
      <c r="AC152" s="115" t="s">
        <v>96</v>
      </c>
      <c r="AD152" s="115">
        <v>20</v>
      </c>
      <c r="AE152" s="109">
        <f>IFERROR(Table1[[#This Row],[ExpenditureDetails5]]*HLOOKUP([AssumedValue2],'Curr conv'!$B$17:$BF$56,16,FALSE), "No data")</f>
        <v>912531.78675534506</v>
      </c>
      <c r="AF152" s="108">
        <f>IFERROR([AssumedValue1]*HLOOKUP([AssumedValue2],'Curr conv'!$B$17:$BF$56,16,FALSE), "No data")</f>
        <v>912531.78675534506</v>
      </c>
      <c r="AG152" s="110">
        <f>IFERROR(Table1[[#This Row],[Calculation2]]/Exchange,"No data")</f>
        <v>637677.04041183426</v>
      </c>
      <c r="AH152" s="113">
        <f>IFERROR([AssumedValue1]*HLOOKUP([AssumedValue2],'Curr conv'!$B$17:$BF$56,16,FALSE)/Table1[[#This Row],[ExpenditureDetails3]], "No data")</f>
        <v>912531.78675534506</v>
      </c>
      <c r="AI152" s="114">
        <f>IFERROR(Table1[[#This Row],[Calculation4]]/Exchange,"No data")</f>
        <v>637677.04041183426</v>
      </c>
      <c r="AJ15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45626.589337767255</v>
      </c>
      <c r="AK152" s="110">
        <f>IFERROR(Table1[[#This Row],[Calculation6]]/Exchange,"No data")</f>
        <v>31883.852020591712</v>
      </c>
      <c r="AL152" s="49" t="s">
        <v>476</v>
      </c>
      <c r="AM152" s="45"/>
      <c r="AN152" s="45"/>
      <c r="AO152" s="45"/>
      <c r="AP152" s="45"/>
      <c r="AQ152" s="45"/>
    </row>
    <row r="153" spans="1:43">
      <c r="B153" s="44" t="s">
        <v>213</v>
      </c>
      <c r="C153" s="66" t="s">
        <v>468</v>
      </c>
      <c r="D153" s="87" t="s">
        <v>439</v>
      </c>
      <c r="E153" s="87" t="s">
        <v>96</v>
      </c>
      <c r="F153" s="87" t="s">
        <v>366</v>
      </c>
      <c r="G153" s="44" t="s">
        <v>214</v>
      </c>
      <c r="H153" s="44" t="s">
        <v>201</v>
      </c>
      <c r="I153" s="44" t="s">
        <v>202</v>
      </c>
      <c r="J153" s="44" t="s">
        <v>469</v>
      </c>
      <c r="K153" s="66" t="s">
        <v>460</v>
      </c>
      <c r="L153" s="49" t="s">
        <v>462</v>
      </c>
      <c r="M153" s="108">
        <v>19477</v>
      </c>
      <c r="N153" s="108">
        <v>19477</v>
      </c>
      <c r="O153" s="91">
        <v>19477</v>
      </c>
      <c r="P153" s="44" t="s">
        <v>458</v>
      </c>
      <c r="Q153" s="44"/>
      <c r="R153" s="44"/>
      <c r="S153" s="44" t="s">
        <v>13</v>
      </c>
      <c r="T15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3" s="92">
        <v>2006</v>
      </c>
      <c r="V153" s="91">
        <v>4</v>
      </c>
      <c r="W153" s="91">
        <v>1</v>
      </c>
      <c r="X153" s="92">
        <v>2006</v>
      </c>
      <c r="Y153" s="108">
        <v>340881.38</v>
      </c>
      <c r="Z153" s="108">
        <v>340881.38</v>
      </c>
      <c r="AA153" s="214">
        <v>2006</v>
      </c>
      <c r="AB153" s="44">
        <v>1</v>
      </c>
      <c r="AC153" s="115" t="s">
        <v>96</v>
      </c>
      <c r="AD153" s="115">
        <v>20</v>
      </c>
      <c r="AE153" s="109">
        <f>IFERROR(Table1[[#This Row],[ExpenditureDetails5]]*HLOOKUP([AssumedValue2],'Curr conv'!$B$17:$BF$56,16,FALSE), "No data")</f>
        <v>1005212.3564803102</v>
      </c>
      <c r="AF153" s="108">
        <f>IFERROR([AssumedValue1]*HLOOKUP([AssumedValue2],'Curr conv'!$B$17:$BF$56,16,FALSE), "No data")</f>
        <v>1005212.3564803102</v>
      </c>
      <c r="AG153" s="110">
        <f>IFERROR(Table1[[#This Row],[Calculation2]]/Exchange,"No data")</f>
        <v>702442.20504904538</v>
      </c>
      <c r="AH153" s="113">
        <f>IFERROR([AssumedValue1]*HLOOKUP([AssumedValue2],'Curr conv'!$B$17:$BF$56,16,FALSE)/Table1[[#This Row],[ExpenditureDetails3]], "No data")</f>
        <v>1005212.3564803102</v>
      </c>
      <c r="AI153" s="114">
        <f>IFERROR(Table1[[#This Row],[Calculation4]]/Exchange,"No data")</f>
        <v>702442.20504904538</v>
      </c>
      <c r="AJ15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50260.617824015513</v>
      </c>
      <c r="AK153" s="110">
        <f>IFERROR(Table1[[#This Row],[Calculation6]]/Exchange,"No data")</f>
        <v>35122.110252452272</v>
      </c>
      <c r="AL153" s="49" t="s">
        <v>476</v>
      </c>
      <c r="AM153" s="45"/>
      <c r="AN153" s="45"/>
      <c r="AO153" s="45"/>
      <c r="AP153" s="45"/>
      <c r="AQ153" s="45"/>
    </row>
    <row r="154" spans="1:43">
      <c r="B154" s="44" t="s">
        <v>215</v>
      </c>
      <c r="C154" s="66" t="s">
        <v>468</v>
      </c>
      <c r="D154" s="87" t="s">
        <v>439</v>
      </c>
      <c r="E154" s="87" t="s">
        <v>96</v>
      </c>
      <c r="F154" s="66" t="s">
        <v>367</v>
      </c>
      <c r="G154" s="44" t="s">
        <v>216</v>
      </c>
      <c r="H154" s="44" t="s">
        <v>201</v>
      </c>
      <c r="I154" s="44" t="s">
        <v>202</v>
      </c>
      <c r="J154" s="44" t="s">
        <v>469</v>
      </c>
      <c r="K154" s="66" t="s">
        <v>94</v>
      </c>
      <c r="L154" s="49" t="s">
        <v>462</v>
      </c>
      <c r="M154" s="108">
        <v>8305</v>
      </c>
      <c r="N154" s="108">
        <v>8305</v>
      </c>
      <c r="O154" s="91">
        <v>8305</v>
      </c>
      <c r="P154" s="44" t="s">
        <v>458</v>
      </c>
      <c r="Q154" s="44"/>
      <c r="R154" s="44"/>
      <c r="S154" s="44" t="s">
        <v>13</v>
      </c>
      <c r="T15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4" s="92">
        <v>2008</v>
      </c>
      <c r="V154" s="91">
        <v>2</v>
      </c>
      <c r="W154" s="91">
        <v>1</v>
      </c>
      <c r="X154" s="92">
        <v>2008</v>
      </c>
      <c r="Y154" s="108" t="s">
        <v>96</v>
      </c>
      <c r="Z154" s="108" t="s">
        <v>96</v>
      </c>
      <c r="AA154" s="214">
        <v>2008</v>
      </c>
      <c r="AB154" s="44">
        <v>1</v>
      </c>
      <c r="AC154" s="115" t="s">
        <v>96</v>
      </c>
      <c r="AD154" s="115">
        <v>20</v>
      </c>
      <c r="AE154" s="109" t="str">
        <f>IFERROR(Table1[[#This Row],[ExpenditureDetails5]]*HLOOKUP([AssumedValue2],'Curr conv'!$B$17:$BF$56,16,FALSE), "No data")</f>
        <v>No data</v>
      </c>
      <c r="AF154" s="108" t="str">
        <f>IFERROR([AssumedValue1]*HLOOKUP([AssumedValue2],'Curr conv'!$B$17:$BF$56,16,FALSE), "No data")</f>
        <v>No data</v>
      </c>
      <c r="AG154" s="110" t="str">
        <f>IFERROR(Table1[[#This Row],[Calculation2]]/Exchange,"No data")</f>
        <v>No data</v>
      </c>
      <c r="AH154" s="113" t="str">
        <f>IFERROR([AssumedValue1]*HLOOKUP([AssumedValue2],'Curr conv'!$B$17:$BF$56,16,FALSE)/Table1[[#This Row],[ExpenditureDetails3]], "No data")</f>
        <v>No data</v>
      </c>
      <c r="AI154" s="114" t="str">
        <f>IFERROR(Table1[[#This Row],[Calculation4]]/Exchange,"No data")</f>
        <v>No data</v>
      </c>
      <c r="AJ15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154" s="110" t="str">
        <f>IFERROR(Table1[[#This Row],[Calculation6]]/Exchange,"No data")</f>
        <v>No data</v>
      </c>
      <c r="AL154" s="49" t="s">
        <v>476</v>
      </c>
      <c r="AM154" s="45"/>
      <c r="AN154" s="45"/>
      <c r="AO154" s="45"/>
      <c r="AP154" s="45"/>
      <c r="AQ154" s="45"/>
    </row>
    <row r="155" spans="1:43">
      <c r="B155" s="44" t="s">
        <v>217</v>
      </c>
      <c r="C155" s="66" t="s">
        <v>468</v>
      </c>
      <c r="D155" s="87" t="s">
        <v>439</v>
      </c>
      <c r="E155" s="87" t="s">
        <v>96</v>
      </c>
      <c r="F155" s="66" t="s">
        <v>368</v>
      </c>
      <c r="G155" s="44" t="s">
        <v>218</v>
      </c>
      <c r="H155" s="44" t="s">
        <v>201</v>
      </c>
      <c r="I155" s="44" t="s">
        <v>202</v>
      </c>
      <c r="J155" s="44" t="s">
        <v>469</v>
      </c>
      <c r="K155" s="66" t="s">
        <v>461</v>
      </c>
      <c r="L155" s="49" t="s">
        <v>462</v>
      </c>
      <c r="M155" s="108">
        <v>4312</v>
      </c>
      <c r="N155" s="108">
        <v>4312</v>
      </c>
      <c r="O155" s="91">
        <v>4312</v>
      </c>
      <c r="P155" s="44" t="s">
        <v>458</v>
      </c>
      <c r="Q155" s="44"/>
      <c r="R155" s="44"/>
      <c r="S155" s="44" t="s">
        <v>13</v>
      </c>
      <c r="T15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5" s="92">
        <v>2009</v>
      </c>
      <c r="V155" s="91">
        <v>1</v>
      </c>
      <c r="W155" s="91">
        <v>1</v>
      </c>
      <c r="X155" s="92">
        <v>2009</v>
      </c>
      <c r="Y155" s="108" t="s">
        <v>96</v>
      </c>
      <c r="Z155" s="108" t="s">
        <v>96</v>
      </c>
      <c r="AA155" s="214">
        <v>2009</v>
      </c>
      <c r="AB155" s="44">
        <v>1</v>
      </c>
      <c r="AC155" s="115" t="s">
        <v>96</v>
      </c>
      <c r="AD155" s="115">
        <v>20</v>
      </c>
      <c r="AE155" s="109" t="str">
        <f>IFERROR(Table1[[#This Row],[ExpenditureDetails5]]*HLOOKUP([AssumedValue2],'Curr conv'!$B$17:$BF$56,16,FALSE), "No data")</f>
        <v>No data</v>
      </c>
      <c r="AF155" s="108" t="str">
        <f>IFERROR([AssumedValue1]*HLOOKUP([AssumedValue2],'Curr conv'!$B$17:$BF$56,16,FALSE), "No data")</f>
        <v>No data</v>
      </c>
      <c r="AG155" s="110" t="str">
        <f>IFERROR(Table1[[#This Row],[Calculation2]]/Exchange,"No data")</f>
        <v>No data</v>
      </c>
      <c r="AH155" s="113" t="str">
        <f>IFERROR([AssumedValue1]*HLOOKUP([AssumedValue2],'Curr conv'!$B$17:$BF$56,16,FALSE)/Table1[[#This Row],[ExpenditureDetails3]], "No data")</f>
        <v>No data</v>
      </c>
      <c r="AI155" s="114" t="str">
        <f>IFERROR(Table1[[#This Row],[Calculation4]]/Exchange,"No data")</f>
        <v>No data</v>
      </c>
      <c r="AJ15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155" s="110" t="str">
        <f>IFERROR(Table1[[#This Row],[Calculation6]]/Exchange,"No data")</f>
        <v>No data</v>
      </c>
      <c r="AL155" s="49" t="s">
        <v>476</v>
      </c>
      <c r="AM155" s="45"/>
      <c r="AN155" s="45"/>
      <c r="AO155" s="45"/>
      <c r="AP155" s="45"/>
      <c r="AQ155" s="45"/>
    </row>
    <row r="156" spans="1:43">
      <c r="B156" s="44" t="s">
        <v>219</v>
      </c>
      <c r="C156" s="66" t="s">
        <v>468</v>
      </c>
      <c r="D156" s="87" t="s">
        <v>439</v>
      </c>
      <c r="E156" s="87" t="s">
        <v>96</v>
      </c>
      <c r="F156" s="66" t="s">
        <v>369</v>
      </c>
      <c r="G156" s="44" t="s">
        <v>220</v>
      </c>
      <c r="H156" s="44" t="s">
        <v>201</v>
      </c>
      <c r="I156" s="44" t="s">
        <v>202</v>
      </c>
      <c r="J156" s="44" t="s">
        <v>469</v>
      </c>
      <c r="K156" s="66" t="s">
        <v>94</v>
      </c>
      <c r="L156" s="49" t="s">
        <v>462</v>
      </c>
      <c r="M156" s="108">
        <v>8943</v>
      </c>
      <c r="N156" s="108">
        <v>8943</v>
      </c>
      <c r="O156" s="91">
        <v>8943</v>
      </c>
      <c r="P156" s="44" t="s">
        <v>458</v>
      </c>
      <c r="Q156" s="44"/>
      <c r="R156" s="44"/>
      <c r="S156" s="44" t="s">
        <v>13</v>
      </c>
      <c r="T15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6" s="92">
        <v>2009</v>
      </c>
      <c r="V156" s="91">
        <v>1</v>
      </c>
      <c r="W156" s="91">
        <v>1</v>
      </c>
      <c r="X156" s="92">
        <v>2009</v>
      </c>
      <c r="Y156" s="108" t="s">
        <v>96</v>
      </c>
      <c r="Z156" s="108" t="s">
        <v>96</v>
      </c>
      <c r="AA156" s="214">
        <v>2009</v>
      </c>
      <c r="AB156" s="44">
        <v>1</v>
      </c>
      <c r="AC156" s="115" t="s">
        <v>96</v>
      </c>
      <c r="AD156" s="115">
        <v>20</v>
      </c>
      <c r="AE156" s="109" t="str">
        <f>IFERROR(Table1[[#This Row],[ExpenditureDetails5]]*HLOOKUP([AssumedValue2],'Curr conv'!$B$17:$BF$56,16,FALSE), "No data")</f>
        <v>No data</v>
      </c>
      <c r="AF156" s="108" t="str">
        <f>IFERROR([AssumedValue1]*HLOOKUP([AssumedValue2],'Curr conv'!$B$17:$BF$56,16,FALSE), "No data")</f>
        <v>No data</v>
      </c>
      <c r="AG156" s="110" t="str">
        <f>IFERROR(Table1[[#This Row],[Calculation2]]/Exchange,"No data")</f>
        <v>No data</v>
      </c>
      <c r="AH156" s="113" t="str">
        <f>IFERROR([AssumedValue1]*HLOOKUP([AssumedValue2],'Curr conv'!$B$17:$BF$56,16,FALSE)/Table1[[#This Row],[ExpenditureDetails3]], "No data")</f>
        <v>No data</v>
      </c>
      <c r="AI156" s="114" t="str">
        <f>IFERROR(Table1[[#This Row],[Calculation4]]/Exchange,"No data")</f>
        <v>No data</v>
      </c>
      <c r="AJ15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156" s="110" t="str">
        <f>IFERROR(Table1[[#This Row],[Calculation6]]/Exchange,"No data")</f>
        <v>No data</v>
      </c>
      <c r="AL156" s="49" t="s">
        <v>476</v>
      </c>
      <c r="AM156" s="45"/>
      <c r="AN156" s="45"/>
      <c r="AO156" s="45"/>
      <c r="AP156" s="45"/>
      <c r="AQ156" s="45"/>
    </row>
    <row r="157" spans="1:43">
      <c r="B157" s="44" t="s">
        <v>221</v>
      </c>
      <c r="C157" s="66" t="s">
        <v>468</v>
      </c>
      <c r="D157" s="87" t="s">
        <v>439</v>
      </c>
      <c r="E157" s="87" t="s">
        <v>96</v>
      </c>
      <c r="F157" s="66" t="s">
        <v>370</v>
      </c>
      <c r="G157" s="44" t="s">
        <v>222</v>
      </c>
      <c r="H157" s="44" t="s">
        <v>201</v>
      </c>
      <c r="I157" s="44" t="s">
        <v>202</v>
      </c>
      <c r="J157" s="44" t="s">
        <v>469</v>
      </c>
      <c r="K157" s="66" t="s">
        <v>461</v>
      </c>
      <c r="L157" s="49" t="s">
        <v>462</v>
      </c>
      <c r="M157" s="108">
        <v>3182</v>
      </c>
      <c r="N157" s="108">
        <v>3182</v>
      </c>
      <c r="O157" s="91">
        <v>3182</v>
      </c>
      <c r="P157" s="44" t="s">
        <v>458</v>
      </c>
      <c r="Q157" s="44"/>
      <c r="R157" s="44"/>
      <c r="S157" s="44" t="s">
        <v>13</v>
      </c>
      <c r="T15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7" s="92">
        <v>2010</v>
      </c>
      <c r="V157" s="91">
        <v>1</v>
      </c>
      <c r="W157" s="91">
        <v>1</v>
      </c>
      <c r="X157" s="92">
        <v>2010</v>
      </c>
      <c r="Y157" s="108">
        <v>585395.14</v>
      </c>
      <c r="Z157" s="108">
        <v>585395.14</v>
      </c>
      <c r="AA157" s="214">
        <v>2010</v>
      </c>
      <c r="AB157" s="44">
        <v>1</v>
      </c>
      <c r="AC157" s="115" t="s">
        <v>96</v>
      </c>
      <c r="AD157" s="115">
        <v>20</v>
      </c>
      <c r="AE157" s="109">
        <f>IFERROR(Table1[[#This Row],[ExpenditureDetails5]]*HLOOKUP([AssumedValue2],'Curr conv'!$B$17:$BF$56,16,FALSE), "No data")</f>
        <v>585395.14</v>
      </c>
      <c r="AF157" s="108">
        <f>IFERROR([AssumedValue1]*HLOOKUP([AssumedValue2],'Curr conv'!$B$17:$BF$56,16,FALSE), "No data")</f>
        <v>585395.14</v>
      </c>
      <c r="AG157" s="110">
        <f>IFERROR(Table1[[#This Row],[Calculation2]]/Exchange,"No data")</f>
        <v>409074.01338201639</v>
      </c>
      <c r="AH157" s="113">
        <f>IFERROR([AssumedValue1]*HLOOKUP([AssumedValue2],'Curr conv'!$B$17:$BF$56,16,FALSE)/Table1[[#This Row],[ExpenditureDetails3]], "No data")</f>
        <v>585395.14</v>
      </c>
      <c r="AI157" s="114">
        <f>IFERROR(Table1[[#This Row],[Calculation4]]/Exchange,"No data")</f>
        <v>409074.01338201639</v>
      </c>
      <c r="AJ15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29269.757000000001</v>
      </c>
      <c r="AK157" s="110">
        <f>IFERROR(Table1[[#This Row],[Calculation6]]/Exchange,"No data")</f>
        <v>20453.700669100821</v>
      </c>
      <c r="AL157" s="49" t="s">
        <v>476</v>
      </c>
      <c r="AM157" s="45"/>
      <c r="AN157" s="45"/>
      <c r="AO157" s="45"/>
      <c r="AP157" s="45"/>
      <c r="AQ157" s="45"/>
    </row>
    <row r="158" spans="1:43">
      <c r="B158" s="44" t="s">
        <v>223</v>
      </c>
      <c r="C158" s="66" t="s">
        <v>468</v>
      </c>
      <c r="D158" s="87" t="s">
        <v>439</v>
      </c>
      <c r="E158" s="87" t="s">
        <v>96</v>
      </c>
      <c r="F158" s="66" t="s">
        <v>371</v>
      </c>
      <c r="G158" s="44" t="s">
        <v>224</v>
      </c>
      <c r="H158" s="44" t="s">
        <v>201</v>
      </c>
      <c r="I158" s="44" t="s">
        <v>202</v>
      </c>
      <c r="J158" s="44" t="s">
        <v>469</v>
      </c>
      <c r="K158" s="66" t="s">
        <v>461</v>
      </c>
      <c r="L158" s="49" t="s">
        <v>462</v>
      </c>
      <c r="M158" s="108">
        <v>3066</v>
      </c>
      <c r="N158" s="108">
        <v>3066</v>
      </c>
      <c r="O158" s="91">
        <v>3066</v>
      </c>
      <c r="P158" s="44" t="s">
        <v>458</v>
      </c>
      <c r="Q158" s="44"/>
      <c r="R158" s="44"/>
      <c r="S158" s="44" t="s">
        <v>13</v>
      </c>
      <c r="T15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8" s="92">
        <v>2010</v>
      </c>
      <c r="V158" s="91">
        <v>1</v>
      </c>
      <c r="W158" s="91">
        <v>1</v>
      </c>
      <c r="X158" s="92">
        <v>2010</v>
      </c>
      <c r="Y158" s="108">
        <v>547700.30000000005</v>
      </c>
      <c r="Z158" s="108">
        <v>547700.30000000005</v>
      </c>
      <c r="AA158" s="214">
        <v>2010</v>
      </c>
      <c r="AB158" s="44">
        <v>1</v>
      </c>
      <c r="AC158" s="115" t="s">
        <v>96</v>
      </c>
      <c r="AD158" s="115">
        <v>20</v>
      </c>
      <c r="AE158" s="109">
        <f>IFERROR(Table1[[#This Row],[ExpenditureDetails5]]*HLOOKUP([AssumedValue2],'Curr conv'!$B$17:$BF$56,16,FALSE), "No data")</f>
        <v>547700.30000000005</v>
      </c>
      <c r="AF158" s="108">
        <f>IFERROR([AssumedValue1]*HLOOKUP([AssumedValue2],'Curr conv'!$B$17:$BF$56,16,FALSE), "No data")</f>
        <v>547700.30000000005</v>
      </c>
      <c r="AG158" s="110">
        <f>IFERROR(Table1[[#This Row],[Calculation2]]/Exchange,"No data")</f>
        <v>382732.86630212615</v>
      </c>
      <c r="AH158" s="113">
        <f>IFERROR([AssumedValue1]*HLOOKUP([AssumedValue2],'Curr conv'!$B$17:$BF$56,16,FALSE)/Table1[[#This Row],[ExpenditureDetails3]], "No data")</f>
        <v>547700.30000000005</v>
      </c>
      <c r="AI158" s="114">
        <f>IFERROR(Table1[[#This Row],[Calculation4]]/Exchange,"No data")</f>
        <v>382732.86630212615</v>
      </c>
      <c r="AJ15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27385.015000000003</v>
      </c>
      <c r="AK158" s="110">
        <f>IFERROR(Table1[[#This Row],[Calculation6]]/Exchange,"No data")</f>
        <v>19136.643315106307</v>
      </c>
      <c r="AL158" s="49" t="s">
        <v>476</v>
      </c>
      <c r="AM158" s="45"/>
      <c r="AN158" s="45"/>
      <c r="AO158" s="45"/>
      <c r="AP158" s="45"/>
      <c r="AQ158" s="45"/>
    </row>
    <row r="159" spans="1:43">
      <c r="B159" s="44" t="s">
        <v>225</v>
      </c>
      <c r="C159" s="66" t="s">
        <v>468</v>
      </c>
      <c r="D159" s="87" t="s">
        <v>439</v>
      </c>
      <c r="E159" s="87" t="s">
        <v>96</v>
      </c>
      <c r="F159" s="66" t="s">
        <v>372</v>
      </c>
      <c r="G159" s="44" t="s">
        <v>226</v>
      </c>
      <c r="H159" s="44" t="s">
        <v>201</v>
      </c>
      <c r="I159" s="44" t="s">
        <v>202</v>
      </c>
      <c r="J159" s="44" t="s">
        <v>469</v>
      </c>
      <c r="K159" s="66" t="s">
        <v>461</v>
      </c>
      <c r="L159" s="49" t="s">
        <v>462</v>
      </c>
      <c r="M159" s="108">
        <v>1683</v>
      </c>
      <c r="N159" s="108">
        <v>1683</v>
      </c>
      <c r="O159" s="91">
        <v>1683</v>
      </c>
      <c r="P159" s="44" t="s">
        <v>458</v>
      </c>
      <c r="Q159" s="44"/>
      <c r="R159" s="44"/>
      <c r="S159" s="44" t="s">
        <v>13</v>
      </c>
      <c r="T15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59" s="92">
        <v>2010</v>
      </c>
      <c r="V159" s="91">
        <v>1</v>
      </c>
      <c r="W159" s="91">
        <v>1</v>
      </c>
      <c r="X159" s="92">
        <v>2010</v>
      </c>
      <c r="Y159" s="108">
        <v>583136.59</v>
      </c>
      <c r="Z159" s="108">
        <v>583136.59</v>
      </c>
      <c r="AA159" s="214">
        <v>2010</v>
      </c>
      <c r="AB159" s="44">
        <v>1</v>
      </c>
      <c r="AC159" s="115" t="s">
        <v>96</v>
      </c>
      <c r="AD159" s="115">
        <v>20</v>
      </c>
      <c r="AE159" s="109">
        <f>IFERROR(Table1[[#This Row],[ExpenditureDetails5]]*HLOOKUP([AssumedValue2],'Curr conv'!$B$17:$BF$56,16,FALSE), "No data")</f>
        <v>583136.59</v>
      </c>
      <c r="AF159" s="108">
        <f>IFERROR([AssumedValue1]*HLOOKUP([AssumedValue2],'Curr conv'!$B$17:$BF$56,16,FALSE), "No data")</f>
        <v>583136.59</v>
      </c>
      <c r="AG159" s="110">
        <f>IFERROR(Table1[[#This Row],[Calculation2]]/Exchange,"No data")</f>
        <v>407495.7390681504</v>
      </c>
      <c r="AH159" s="113">
        <f>IFERROR([AssumedValue1]*HLOOKUP([AssumedValue2],'Curr conv'!$B$17:$BF$56,16,FALSE)/Table1[[#This Row],[ExpenditureDetails3]], "No data")</f>
        <v>583136.59</v>
      </c>
      <c r="AI159" s="114">
        <f>IFERROR(Table1[[#This Row],[Calculation4]]/Exchange,"No data")</f>
        <v>407495.7390681504</v>
      </c>
      <c r="AJ15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29156.8295</v>
      </c>
      <c r="AK159" s="110">
        <f>IFERROR(Table1[[#This Row],[Calculation6]]/Exchange,"No data")</f>
        <v>20374.786953407522</v>
      </c>
      <c r="AL159" s="49" t="s">
        <v>476</v>
      </c>
      <c r="AM159" s="45"/>
      <c r="AN159" s="45"/>
      <c r="AO159" s="45"/>
      <c r="AP159" s="45"/>
      <c r="AQ159" s="45"/>
    </row>
    <row r="160" spans="1:43">
      <c r="B160" s="44" t="s">
        <v>227</v>
      </c>
      <c r="C160" s="66" t="s">
        <v>468</v>
      </c>
      <c r="D160" s="87" t="s">
        <v>439</v>
      </c>
      <c r="E160" s="87" t="s">
        <v>96</v>
      </c>
      <c r="F160" s="66" t="s">
        <v>373</v>
      </c>
      <c r="G160" s="44" t="s">
        <v>228</v>
      </c>
      <c r="H160" s="44" t="s">
        <v>201</v>
      </c>
      <c r="I160" s="44" t="s">
        <v>202</v>
      </c>
      <c r="J160" s="44" t="s">
        <v>469</v>
      </c>
      <c r="K160" s="66" t="s">
        <v>461</v>
      </c>
      <c r="L160" s="49" t="s">
        <v>462</v>
      </c>
      <c r="M160" s="108">
        <v>4231</v>
      </c>
      <c r="N160" s="108">
        <v>4231</v>
      </c>
      <c r="O160" s="91">
        <v>4231</v>
      </c>
      <c r="P160" s="44" t="s">
        <v>458</v>
      </c>
      <c r="Q160" s="44"/>
      <c r="R160" s="44"/>
      <c r="S160" s="44" t="s">
        <v>13</v>
      </c>
      <c r="T16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0" s="92">
        <v>2010</v>
      </c>
      <c r="V160" s="91">
        <v>1</v>
      </c>
      <c r="W160" s="91">
        <v>1</v>
      </c>
      <c r="X160" s="92">
        <v>2010</v>
      </c>
      <c r="Y160" s="108">
        <v>513913.35</v>
      </c>
      <c r="Z160" s="108">
        <v>513913.35</v>
      </c>
      <c r="AA160" s="214">
        <v>2010</v>
      </c>
      <c r="AB160" s="44">
        <v>1</v>
      </c>
      <c r="AC160" s="115" t="s">
        <v>96</v>
      </c>
      <c r="AD160" s="115">
        <v>20</v>
      </c>
      <c r="AE160" s="109">
        <f>IFERROR(Table1[[#This Row],[ExpenditureDetails5]]*HLOOKUP([AssumedValue2],'Curr conv'!$B$17:$BF$56,16,FALSE), "No data")</f>
        <v>513913.35</v>
      </c>
      <c r="AF160" s="108">
        <f>IFERROR([AssumedValue1]*HLOOKUP([AssumedValue2],'Curr conv'!$B$17:$BF$56,16,FALSE), "No data")</f>
        <v>513913.35</v>
      </c>
      <c r="AG160" s="110">
        <f>IFERROR(Table1[[#This Row],[Calculation2]]/Exchange,"No data")</f>
        <v>359122.55201691092</v>
      </c>
      <c r="AH160" s="113">
        <f>IFERROR([AssumedValue1]*HLOOKUP([AssumedValue2],'Curr conv'!$B$17:$BF$56,16,FALSE)/Table1[[#This Row],[ExpenditureDetails3]], "No data")</f>
        <v>513913.35</v>
      </c>
      <c r="AI160" s="114">
        <f>IFERROR(Table1[[#This Row],[Calculation4]]/Exchange,"No data")</f>
        <v>359122.55201691092</v>
      </c>
      <c r="AJ16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25695.6675</v>
      </c>
      <c r="AK160" s="110">
        <f>IFERROR(Table1[[#This Row],[Calculation6]]/Exchange,"No data")</f>
        <v>17956.127600845546</v>
      </c>
      <c r="AL160" s="49" t="s">
        <v>476</v>
      </c>
      <c r="AM160" s="45"/>
      <c r="AN160" s="45"/>
      <c r="AO160" s="45"/>
      <c r="AP160" s="45"/>
      <c r="AQ160" s="45"/>
    </row>
    <row r="161" spans="2:43">
      <c r="B161" s="44" t="s">
        <v>229</v>
      </c>
      <c r="C161" s="66" t="s">
        <v>468</v>
      </c>
      <c r="D161" s="87" t="s">
        <v>439</v>
      </c>
      <c r="E161" s="87" t="s">
        <v>96</v>
      </c>
      <c r="F161" s="66" t="s">
        <v>374</v>
      </c>
      <c r="G161" s="44" t="s">
        <v>230</v>
      </c>
      <c r="H161" s="44" t="s">
        <v>201</v>
      </c>
      <c r="I161" s="44" t="s">
        <v>202</v>
      </c>
      <c r="J161" s="44" t="s">
        <v>469</v>
      </c>
      <c r="K161" s="66" t="s">
        <v>94</v>
      </c>
      <c r="L161" s="49" t="s">
        <v>462</v>
      </c>
      <c r="M161" s="108">
        <v>8378</v>
      </c>
      <c r="N161" s="108">
        <v>8378</v>
      </c>
      <c r="O161" s="91">
        <v>8378</v>
      </c>
      <c r="P161" s="44" t="s">
        <v>458</v>
      </c>
      <c r="Q161" s="44"/>
      <c r="R161" s="44"/>
      <c r="S161" s="44" t="s">
        <v>13</v>
      </c>
      <c r="T16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1" s="92">
        <v>2010</v>
      </c>
      <c r="V161" s="91">
        <v>1</v>
      </c>
      <c r="W161" s="91">
        <v>1</v>
      </c>
      <c r="X161" s="92">
        <v>2010</v>
      </c>
      <c r="Y161" s="108">
        <v>941417.8600000001</v>
      </c>
      <c r="Z161" s="108">
        <v>941417.8600000001</v>
      </c>
      <c r="AA161" s="214">
        <v>2010</v>
      </c>
      <c r="AB161" s="44">
        <v>1</v>
      </c>
      <c r="AC161" s="115" t="s">
        <v>96</v>
      </c>
      <c r="AD161" s="115">
        <v>20</v>
      </c>
      <c r="AE161" s="109">
        <f>IFERROR(Table1[[#This Row],[ExpenditureDetails5]]*HLOOKUP([AssumedValue2],'Curr conv'!$B$17:$BF$56,16,FALSE), "No data")</f>
        <v>941417.8600000001</v>
      </c>
      <c r="AF161" s="108">
        <f>IFERROR([AssumedValue1]*HLOOKUP([AssumedValue2],'Curr conv'!$B$17:$BF$56,16,FALSE), "No data")</f>
        <v>941417.8600000001</v>
      </c>
      <c r="AG161" s="110">
        <f>IFERROR(Table1[[#This Row],[Calculation2]]/Exchange,"No data")</f>
        <v>657862.62294509192</v>
      </c>
      <c r="AH161" s="113">
        <f>IFERROR([AssumedValue1]*HLOOKUP([AssumedValue2],'Curr conv'!$B$17:$BF$56,16,FALSE)/Table1[[#This Row],[ExpenditureDetails3]], "No data")</f>
        <v>941417.8600000001</v>
      </c>
      <c r="AI161" s="114">
        <f>IFERROR(Table1[[#This Row],[Calculation4]]/Exchange,"No data")</f>
        <v>657862.62294509192</v>
      </c>
      <c r="AJ16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47070.893000000004</v>
      </c>
      <c r="AK161" s="110">
        <f>IFERROR(Table1[[#This Row],[Calculation6]]/Exchange,"No data")</f>
        <v>32893.131147254593</v>
      </c>
      <c r="AL161" s="49" t="s">
        <v>476</v>
      </c>
      <c r="AM161" s="45"/>
      <c r="AN161" s="45"/>
      <c r="AO161" s="45"/>
      <c r="AP161" s="45"/>
      <c r="AQ161" s="45"/>
    </row>
    <row r="162" spans="2:43">
      <c r="B162" s="44" t="s">
        <v>231</v>
      </c>
      <c r="C162" s="66" t="s">
        <v>468</v>
      </c>
      <c r="D162" s="87" t="s">
        <v>439</v>
      </c>
      <c r="E162" s="87" t="s">
        <v>96</v>
      </c>
      <c r="F162" s="66" t="s">
        <v>375</v>
      </c>
      <c r="G162" s="44" t="s">
        <v>232</v>
      </c>
      <c r="H162" s="44" t="s">
        <v>201</v>
      </c>
      <c r="I162" s="44" t="s">
        <v>202</v>
      </c>
      <c r="J162" s="44" t="s">
        <v>469</v>
      </c>
      <c r="K162" s="66" t="s">
        <v>461</v>
      </c>
      <c r="L162" s="49" t="s">
        <v>462</v>
      </c>
      <c r="M162" s="108">
        <v>2165</v>
      </c>
      <c r="N162" s="108">
        <v>2165</v>
      </c>
      <c r="O162" s="91">
        <v>2165</v>
      </c>
      <c r="P162" s="44" t="s">
        <v>458</v>
      </c>
      <c r="Q162" s="44"/>
      <c r="R162" s="44"/>
      <c r="S162" s="44" t="s">
        <v>13</v>
      </c>
      <c r="T16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2" s="92">
        <v>2010</v>
      </c>
      <c r="V162" s="91">
        <v>1</v>
      </c>
      <c r="W162" s="91">
        <v>1</v>
      </c>
      <c r="X162" s="92">
        <v>2010</v>
      </c>
      <c r="Y162" s="108">
        <v>859806.58</v>
      </c>
      <c r="Z162" s="108">
        <v>859806.58</v>
      </c>
      <c r="AA162" s="214">
        <v>2010</v>
      </c>
      <c r="AB162" s="44">
        <v>1</v>
      </c>
      <c r="AC162" s="115" t="s">
        <v>96</v>
      </c>
      <c r="AD162" s="115">
        <v>20</v>
      </c>
      <c r="AE162" s="109">
        <f>IFERROR(Table1[[#This Row],[ExpenditureDetails5]]*HLOOKUP([AssumedValue2],'Curr conv'!$B$17:$BF$56,16,FALSE), "No data")</f>
        <v>859806.58</v>
      </c>
      <c r="AF162" s="108">
        <f>IFERROR([AssumedValue1]*HLOOKUP([AssumedValue2],'Curr conv'!$B$17:$BF$56,16,FALSE), "No data")</f>
        <v>859806.58</v>
      </c>
      <c r="AG162" s="110">
        <f>IFERROR(Table1[[#This Row],[Calculation2]]/Exchange,"No data")</f>
        <v>600832.67587917752</v>
      </c>
      <c r="AH162" s="113">
        <f>IFERROR([AssumedValue1]*HLOOKUP([AssumedValue2],'Curr conv'!$B$17:$BF$56,16,FALSE)/Table1[[#This Row],[ExpenditureDetails3]], "No data")</f>
        <v>859806.58</v>
      </c>
      <c r="AI162" s="114">
        <f>IFERROR(Table1[[#This Row],[Calculation4]]/Exchange,"No data")</f>
        <v>600832.67587917752</v>
      </c>
      <c r="AJ16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42990.328999999998</v>
      </c>
      <c r="AK162" s="110">
        <f>IFERROR(Table1[[#This Row],[Calculation6]]/Exchange,"No data")</f>
        <v>30041.633793958874</v>
      </c>
      <c r="AL162" s="49" t="s">
        <v>476</v>
      </c>
      <c r="AM162" s="45"/>
      <c r="AN162" s="45"/>
      <c r="AO162" s="45"/>
      <c r="AP162" s="45"/>
      <c r="AQ162" s="45"/>
    </row>
    <row r="163" spans="2:43">
      <c r="B163" s="44" t="s">
        <v>233</v>
      </c>
      <c r="C163" s="66" t="s">
        <v>468</v>
      </c>
      <c r="D163" s="87" t="s">
        <v>439</v>
      </c>
      <c r="E163" s="87" t="s">
        <v>96</v>
      </c>
      <c r="F163" s="66" t="s">
        <v>376</v>
      </c>
      <c r="G163" s="44" t="s">
        <v>234</v>
      </c>
      <c r="H163" s="44" t="s">
        <v>201</v>
      </c>
      <c r="I163" s="44" t="s">
        <v>202</v>
      </c>
      <c r="J163" s="44" t="s">
        <v>469</v>
      </c>
      <c r="K163" s="66" t="s">
        <v>461</v>
      </c>
      <c r="L163" s="49" t="s">
        <v>462</v>
      </c>
      <c r="M163" s="108">
        <v>3100</v>
      </c>
      <c r="N163" s="108">
        <v>3100</v>
      </c>
      <c r="O163" s="91">
        <v>3100</v>
      </c>
      <c r="P163" s="44" t="s">
        <v>458</v>
      </c>
      <c r="Q163" s="44"/>
      <c r="R163" s="44"/>
      <c r="S163" s="44" t="s">
        <v>13</v>
      </c>
      <c r="T16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3" s="92">
        <v>2010</v>
      </c>
      <c r="V163" s="91">
        <v>1</v>
      </c>
      <c r="W163" s="91">
        <v>1</v>
      </c>
      <c r="X163" s="92">
        <v>2010</v>
      </c>
      <c r="Y163" s="108">
        <v>542789.38</v>
      </c>
      <c r="Z163" s="108">
        <v>542789.38</v>
      </c>
      <c r="AA163" s="214">
        <v>2010</v>
      </c>
      <c r="AB163" s="44">
        <v>1</v>
      </c>
      <c r="AC163" s="115" t="s">
        <v>96</v>
      </c>
      <c r="AD163" s="115">
        <v>20</v>
      </c>
      <c r="AE163" s="109">
        <f>IFERROR(Table1[[#This Row],[ExpenditureDetails5]]*HLOOKUP([AssumedValue2],'Curr conv'!$B$17:$BF$56,16,FALSE), "No data")</f>
        <v>542789.38</v>
      </c>
      <c r="AF163" s="108">
        <f>IFERROR([AssumedValue1]*HLOOKUP([AssumedValue2],'Curr conv'!$B$17:$BF$56,16,FALSE), "No data")</f>
        <v>542789.38</v>
      </c>
      <c r="AG163" s="110">
        <f>IFERROR(Table1[[#This Row],[Calculation2]]/Exchange,"No data")</f>
        <v>379301.11633269861</v>
      </c>
      <c r="AH163" s="113">
        <f>IFERROR([AssumedValue1]*HLOOKUP([AssumedValue2],'Curr conv'!$B$17:$BF$56,16,FALSE)/Table1[[#This Row],[ExpenditureDetails3]], "No data")</f>
        <v>542789.38</v>
      </c>
      <c r="AI163" s="114">
        <f>IFERROR(Table1[[#This Row],[Calculation4]]/Exchange,"No data")</f>
        <v>379301.11633269861</v>
      </c>
      <c r="AJ16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27139.469000000001</v>
      </c>
      <c r="AK163" s="110">
        <f>IFERROR(Table1[[#This Row],[Calculation6]]/Exchange,"No data")</f>
        <v>18965.055816634929</v>
      </c>
      <c r="AL163" s="49" t="s">
        <v>476</v>
      </c>
      <c r="AM163" s="45"/>
      <c r="AN163" s="45"/>
      <c r="AO163" s="45"/>
      <c r="AP163" s="45"/>
      <c r="AQ163" s="45"/>
    </row>
    <row r="164" spans="2:43">
      <c r="B164" s="44" t="s">
        <v>235</v>
      </c>
      <c r="C164" s="66" t="s">
        <v>468</v>
      </c>
      <c r="D164" s="82" t="s">
        <v>454</v>
      </c>
      <c r="E164" s="82" t="s">
        <v>96</v>
      </c>
      <c r="F164" s="66" t="s">
        <v>377</v>
      </c>
      <c r="G164" s="44" t="s">
        <v>236</v>
      </c>
      <c r="H164" s="44" t="s">
        <v>201</v>
      </c>
      <c r="I164" s="44" t="s">
        <v>202</v>
      </c>
      <c r="J164" s="44" t="s">
        <v>469</v>
      </c>
      <c r="K164" s="66" t="s">
        <v>94</v>
      </c>
      <c r="L164" s="49" t="s">
        <v>462</v>
      </c>
      <c r="M164" s="108">
        <v>5452</v>
      </c>
      <c r="N164" s="108">
        <v>5452</v>
      </c>
      <c r="O164" s="91">
        <v>5452</v>
      </c>
      <c r="P164" s="44" t="s">
        <v>458</v>
      </c>
      <c r="Q164" s="44"/>
      <c r="R164" s="44"/>
      <c r="S164" s="44" t="s">
        <v>13</v>
      </c>
      <c r="T16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4" s="92">
        <v>1998</v>
      </c>
      <c r="V164" s="91">
        <v>12</v>
      </c>
      <c r="W164" s="91">
        <v>1</v>
      </c>
      <c r="X164" s="92">
        <v>1998</v>
      </c>
      <c r="Y164" s="108">
        <v>42669.36</v>
      </c>
      <c r="Z164" s="108">
        <v>42669.36</v>
      </c>
      <c r="AA164" s="214">
        <v>1998</v>
      </c>
      <c r="AB164" s="44">
        <v>1</v>
      </c>
      <c r="AC164" s="115" t="s">
        <v>96</v>
      </c>
      <c r="AD164" s="115">
        <v>20</v>
      </c>
      <c r="AE164" s="109">
        <f>IFERROR(Table1[[#This Row],[ExpenditureDetails5]]*HLOOKUP([AssumedValue2],'Curr conv'!$B$17:$BF$56,16,FALSE), "No data")</f>
        <v>598306.9505247632</v>
      </c>
      <c r="AF164" s="108">
        <f>IFERROR([AssumedValue1]*HLOOKUP([AssumedValue2],'Curr conv'!$B$17:$BF$56,16,FALSE), "No data")</f>
        <v>598306.9505247632</v>
      </c>
      <c r="AG164" s="110">
        <f>IFERROR(Table1[[#This Row],[Calculation2]]/Exchange,"No data")</f>
        <v>418096.78414057282</v>
      </c>
      <c r="AH164" s="113">
        <f>IFERROR([AssumedValue1]*HLOOKUP([AssumedValue2],'Curr conv'!$B$17:$BF$56,16,FALSE)/Table1[[#This Row],[ExpenditureDetails3]], "No data")</f>
        <v>598306.9505247632</v>
      </c>
      <c r="AI164" s="114">
        <f>IFERROR(Table1[[#This Row],[Calculation4]]/Exchange,"No data")</f>
        <v>418096.78414057282</v>
      </c>
      <c r="AJ16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29915.347526238162</v>
      </c>
      <c r="AK164" s="110">
        <f>IFERROR(Table1[[#This Row],[Calculation6]]/Exchange,"No data")</f>
        <v>20904.839207028643</v>
      </c>
      <c r="AL164" s="49" t="s">
        <v>476</v>
      </c>
      <c r="AM164" s="45"/>
      <c r="AN164" s="45"/>
      <c r="AO164" s="45"/>
      <c r="AP164" s="45"/>
      <c r="AQ164" s="45"/>
    </row>
    <row r="165" spans="2:43">
      <c r="B165" s="44" t="s">
        <v>237</v>
      </c>
      <c r="C165" s="66" t="s">
        <v>468</v>
      </c>
      <c r="D165" s="66" t="s">
        <v>454</v>
      </c>
      <c r="E165" s="66" t="s">
        <v>96</v>
      </c>
      <c r="F165" s="66" t="s">
        <v>378</v>
      </c>
      <c r="G165" s="44" t="s">
        <v>238</v>
      </c>
      <c r="H165" s="44" t="s">
        <v>201</v>
      </c>
      <c r="I165" s="44" t="s">
        <v>202</v>
      </c>
      <c r="J165" s="44" t="s">
        <v>469</v>
      </c>
      <c r="K165" s="66" t="s">
        <v>461</v>
      </c>
      <c r="L165" s="49" t="s">
        <v>462</v>
      </c>
      <c r="M165" s="108">
        <v>3163</v>
      </c>
      <c r="N165" s="108">
        <v>3163</v>
      </c>
      <c r="O165" s="91">
        <v>3163</v>
      </c>
      <c r="P165" s="44" t="s">
        <v>458</v>
      </c>
      <c r="Q165" s="44"/>
      <c r="R165" s="44"/>
      <c r="S165" s="44" t="s">
        <v>13</v>
      </c>
      <c r="T16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5" s="92">
        <v>1998</v>
      </c>
      <c r="V165" s="91">
        <v>2</v>
      </c>
      <c r="W165" s="91">
        <v>1</v>
      </c>
      <c r="X165" s="92">
        <v>1998</v>
      </c>
      <c r="Y165" s="108">
        <v>38311.24</v>
      </c>
      <c r="Z165" s="108">
        <v>38311.24</v>
      </c>
      <c r="AA165" s="214">
        <v>1998</v>
      </c>
      <c r="AB165" s="44">
        <v>2</v>
      </c>
      <c r="AC165" s="115" t="s">
        <v>96</v>
      </c>
      <c r="AD165" s="115">
        <v>20</v>
      </c>
      <c r="AE165" s="109">
        <f>IFERROR(Table1[[#This Row],[ExpenditureDetails5]]*HLOOKUP([AssumedValue2],'Curr conv'!$B$17:$BF$56,16,FALSE), "No data")</f>
        <v>537197.67944075854</v>
      </c>
      <c r="AF165" s="108">
        <f>IFERROR([AssumedValue1]*HLOOKUP([AssumedValue2],'Curr conv'!$B$17:$BF$56,16,FALSE), "No data")</f>
        <v>537197.67944075854</v>
      </c>
      <c r="AG165" s="110">
        <f>IFERROR(Table1[[#This Row],[Calculation2]]/Exchange,"No data")</f>
        <v>375393.63703692006</v>
      </c>
      <c r="AH165" s="113">
        <f>IFERROR([AssumedValue1]*HLOOKUP([AssumedValue2],'Curr conv'!$B$17:$BF$56,16,FALSE)/Table1[[#This Row],[ExpenditureDetails3]], "No data")</f>
        <v>537197.67944075854</v>
      </c>
      <c r="AI165" s="114">
        <f>IFERROR(Table1[[#This Row],[Calculation4]]/Exchange,"No data")</f>
        <v>375393.63703692006</v>
      </c>
      <c r="AJ16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26859.883972037926</v>
      </c>
      <c r="AK165" s="110">
        <f>IFERROR(Table1[[#This Row],[Calculation6]]/Exchange,"No data")</f>
        <v>18769.681851846002</v>
      </c>
      <c r="AL165" s="49" t="s">
        <v>476</v>
      </c>
      <c r="AM165" s="45"/>
      <c r="AN165" s="45"/>
      <c r="AO165" s="45"/>
      <c r="AP165" s="45"/>
      <c r="AQ165" s="45"/>
    </row>
    <row r="166" spans="2:43">
      <c r="B166" s="44" t="s">
        <v>239</v>
      </c>
      <c r="C166" s="66" t="s">
        <v>468</v>
      </c>
      <c r="D166" s="66" t="s">
        <v>454</v>
      </c>
      <c r="E166" s="66" t="s">
        <v>96</v>
      </c>
      <c r="F166" s="66" t="s">
        <v>379</v>
      </c>
      <c r="G166" s="44" t="s">
        <v>240</v>
      </c>
      <c r="H166" s="44" t="s">
        <v>201</v>
      </c>
      <c r="I166" s="44" t="s">
        <v>202</v>
      </c>
      <c r="J166" s="44" t="s">
        <v>469</v>
      </c>
      <c r="K166" s="66" t="s">
        <v>461</v>
      </c>
      <c r="L166" s="49" t="s">
        <v>462</v>
      </c>
      <c r="M166" s="108">
        <v>3844</v>
      </c>
      <c r="N166" s="108">
        <v>3844</v>
      </c>
      <c r="O166" s="91">
        <v>3844</v>
      </c>
      <c r="P166" s="44" t="s">
        <v>458</v>
      </c>
      <c r="Q166" s="44"/>
      <c r="R166" s="44"/>
      <c r="S166" s="44" t="s">
        <v>13</v>
      </c>
      <c r="T16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6" s="92">
        <v>1998</v>
      </c>
      <c r="V166" s="91">
        <v>3</v>
      </c>
      <c r="W166" s="91">
        <v>1</v>
      </c>
      <c r="X166" s="92">
        <v>1998</v>
      </c>
      <c r="Y166" s="108">
        <v>67293.36</v>
      </c>
      <c r="Z166" s="108">
        <v>67293.36</v>
      </c>
      <c r="AA166" s="214">
        <v>1998</v>
      </c>
      <c r="AB166" s="44">
        <v>2</v>
      </c>
      <c r="AC166" s="115" t="s">
        <v>96</v>
      </c>
      <c r="AD166" s="115">
        <v>20</v>
      </c>
      <c r="AE166" s="109">
        <f>IFERROR(Table1[[#This Row],[ExpenditureDetails5]]*HLOOKUP([AssumedValue2],'Curr conv'!$B$17:$BF$56,16,FALSE), "No data")</f>
        <v>943583.05379234836</v>
      </c>
      <c r="AF166" s="108">
        <f>IFERROR([AssumedValue1]*HLOOKUP([AssumedValue2],'Curr conv'!$B$17:$BF$56,16,FALSE), "No data")</f>
        <v>943583.05379234836</v>
      </c>
      <c r="AG166" s="110">
        <f>IFERROR(Table1[[#This Row],[Calculation2]]/Exchange,"No data")</f>
        <v>659375.65995866491</v>
      </c>
      <c r="AH166" s="113">
        <f>IFERROR([AssumedValue1]*HLOOKUP([AssumedValue2],'Curr conv'!$B$17:$BF$56,16,FALSE)/Table1[[#This Row],[ExpenditureDetails3]], "No data")</f>
        <v>943583.05379234836</v>
      </c>
      <c r="AI166" s="114">
        <f>IFERROR(Table1[[#This Row],[Calculation4]]/Exchange,"No data")</f>
        <v>659375.65995866491</v>
      </c>
      <c r="AJ16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47179.152689617418</v>
      </c>
      <c r="AK166" s="110">
        <f>IFERROR(Table1[[#This Row],[Calculation6]]/Exchange,"No data")</f>
        <v>32968.782997933245</v>
      </c>
      <c r="AL166" s="49" t="s">
        <v>476</v>
      </c>
      <c r="AM166" s="45"/>
      <c r="AN166" s="45"/>
      <c r="AO166" s="45"/>
      <c r="AP166" s="45"/>
      <c r="AQ166" s="45"/>
    </row>
    <row r="167" spans="2:43" ht="17.25" customHeight="1">
      <c r="B167" s="44" t="s">
        <v>241</v>
      </c>
      <c r="C167" s="66" t="s">
        <v>468</v>
      </c>
      <c r="D167" s="66" t="s">
        <v>439</v>
      </c>
      <c r="E167" s="66" t="s">
        <v>96</v>
      </c>
      <c r="F167" s="85" t="s">
        <v>369</v>
      </c>
      <c r="G167" s="84" t="s">
        <v>220</v>
      </c>
      <c r="H167" s="44" t="s">
        <v>201</v>
      </c>
      <c r="I167" s="44" t="s">
        <v>202</v>
      </c>
      <c r="J167" s="44" t="s">
        <v>469</v>
      </c>
      <c r="K167" s="66" t="s">
        <v>94</v>
      </c>
      <c r="L167" s="49" t="s">
        <v>462</v>
      </c>
      <c r="M167" s="108">
        <v>8943</v>
      </c>
      <c r="N167" s="108">
        <v>8943</v>
      </c>
      <c r="O167" s="91">
        <v>10784</v>
      </c>
      <c r="P167" s="44" t="s">
        <v>458</v>
      </c>
      <c r="Q167" s="44"/>
      <c r="R167" s="44"/>
      <c r="S167" s="44" t="s">
        <v>13</v>
      </c>
      <c r="T16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7" s="92">
        <v>1998</v>
      </c>
      <c r="V167" s="91">
        <v>4</v>
      </c>
      <c r="W167" s="91">
        <v>1</v>
      </c>
      <c r="X167" s="92">
        <v>1998</v>
      </c>
      <c r="Y167" s="108">
        <v>199474.6</v>
      </c>
      <c r="Z167" s="108">
        <v>199474.6</v>
      </c>
      <c r="AA167" s="214">
        <v>1998</v>
      </c>
      <c r="AB167" s="44">
        <v>2</v>
      </c>
      <c r="AC167" s="115" t="s">
        <v>96</v>
      </c>
      <c r="AD167" s="115">
        <v>20</v>
      </c>
      <c r="AE167" s="109">
        <f>IFERROR(Table1[[#This Row],[ExpenditureDetails5]]*HLOOKUP([AssumedValue2],'Curr conv'!$B$17:$BF$56,16,FALSE), "No data")</f>
        <v>2797019.6795346104</v>
      </c>
      <c r="AF167" s="108">
        <f>IFERROR([AssumedValue1]*HLOOKUP([AssumedValue2],'Curr conv'!$B$17:$BF$56,16,FALSE), "No data")</f>
        <v>2797019.6795346104</v>
      </c>
      <c r="AG167" s="110">
        <f>IFERROR(Table1[[#This Row],[Calculation2]]/Exchange,"No data")</f>
        <v>1954556.8243284433</v>
      </c>
      <c r="AH167" s="113">
        <f>IFERROR([AssumedValue1]*HLOOKUP([AssumedValue2],'Curr conv'!$B$17:$BF$56,16,FALSE)/Table1[[#This Row],[ExpenditureDetails3]], "No data")</f>
        <v>2797019.6795346104</v>
      </c>
      <c r="AI167" s="114">
        <f>IFERROR(Table1[[#This Row],[Calculation4]]/Exchange,"No data")</f>
        <v>1954556.8243284433</v>
      </c>
      <c r="AJ16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139850.98397673052</v>
      </c>
      <c r="AK167" s="110">
        <f>IFERROR(Table1[[#This Row],[Calculation6]]/Exchange,"No data")</f>
        <v>97727.841216422166</v>
      </c>
      <c r="AL167" s="49" t="s">
        <v>476</v>
      </c>
      <c r="AM167" s="45"/>
      <c r="AN167" s="45"/>
      <c r="AO167" s="45"/>
      <c r="AP167" s="45"/>
      <c r="AQ167" s="45"/>
    </row>
    <row r="168" spans="2:43">
      <c r="B168" s="44" t="s">
        <v>242</v>
      </c>
      <c r="C168" s="66" t="s">
        <v>468</v>
      </c>
      <c r="D168" s="66" t="s">
        <v>454</v>
      </c>
      <c r="E168" s="66" t="s">
        <v>96</v>
      </c>
      <c r="F168" s="66" t="s">
        <v>380</v>
      </c>
      <c r="G168" s="44" t="s">
        <v>243</v>
      </c>
      <c r="H168" s="44" t="s">
        <v>201</v>
      </c>
      <c r="I168" s="44" t="s">
        <v>202</v>
      </c>
      <c r="J168" s="44" t="s">
        <v>469</v>
      </c>
      <c r="K168" s="66" t="s">
        <v>461</v>
      </c>
      <c r="L168" s="49" t="s">
        <v>462</v>
      </c>
      <c r="M168" s="108">
        <v>4474</v>
      </c>
      <c r="N168" s="108">
        <v>4474</v>
      </c>
      <c r="O168" s="91">
        <v>4474</v>
      </c>
      <c r="P168" s="44" t="s">
        <v>458</v>
      </c>
      <c r="Q168" s="44"/>
      <c r="R168" s="44"/>
      <c r="S168" s="44" t="s">
        <v>13</v>
      </c>
      <c r="T16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8" s="92">
        <v>1998</v>
      </c>
      <c r="V168" s="91">
        <v>1</v>
      </c>
      <c r="W168" s="91">
        <v>1</v>
      </c>
      <c r="X168" s="92">
        <v>1998</v>
      </c>
      <c r="Y168" s="108">
        <v>78176.679999999993</v>
      </c>
      <c r="Z168" s="108">
        <v>78176.679999999993</v>
      </c>
      <c r="AA168" s="214">
        <v>1998</v>
      </c>
      <c r="AB168" s="44">
        <v>2</v>
      </c>
      <c r="AC168" s="115" t="s">
        <v>96</v>
      </c>
      <c r="AD168" s="115">
        <v>20</v>
      </c>
      <c r="AE168" s="109">
        <f>IFERROR(Table1[[#This Row],[ExpenditureDetails5]]*HLOOKUP([AssumedValue2],'Curr conv'!$B$17:$BF$56,16,FALSE), "No data")</f>
        <v>1096188.2487328199</v>
      </c>
      <c r="AF168" s="108">
        <f>IFERROR([AssumedValue1]*HLOOKUP([AssumedValue2],'Curr conv'!$B$17:$BF$56,16,FALSE), "No data")</f>
        <v>1096188.2487328199</v>
      </c>
      <c r="AG168" s="110">
        <f>IFERROR(Table1[[#This Row],[Calculation2]]/Exchange,"No data")</f>
        <v>766016.14139013644</v>
      </c>
      <c r="AH168" s="113">
        <f>IFERROR([AssumedValue1]*HLOOKUP([AssumedValue2],'Curr conv'!$B$17:$BF$56,16,FALSE)/Table1[[#This Row],[ExpenditureDetails3]], "No data")</f>
        <v>1096188.2487328199</v>
      </c>
      <c r="AI168" s="114">
        <f>IFERROR(Table1[[#This Row],[Calculation4]]/Exchange,"No data")</f>
        <v>766016.14139013644</v>
      </c>
      <c r="AJ16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54809.412436640996</v>
      </c>
      <c r="AK168" s="110">
        <f>IFERROR(Table1[[#This Row],[Calculation6]]/Exchange,"No data")</f>
        <v>38300.807069506816</v>
      </c>
      <c r="AL168" s="49" t="s">
        <v>476</v>
      </c>
      <c r="AM168" s="45"/>
      <c r="AN168" s="45"/>
      <c r="AO168" s="45"/>
      <c r="AP168" s="45"/>
      <c r="AQ168" s="45"/>
    </row>
    <row r="169" spans="2:43">
      <c r="B169" s="44" t="s">
        <v>244</v>
      </c>
      <c r="C169" s="66" t="s">
        <v>468</v>
      </c>
      <c r="D169" s="66" t="s">
        <v>454</v>
      </c>
      <c r="E169" s="66" t="s">
        <v>96</v>
      </c>
      <c r="F169" s="66" t="s">
        <v>381</v>
      </c>
      <c r="G169" s="44" t="s">
        <v>245</v>
      </c>
      <c r="H169" s="44" t="s">
        <v>201</v>
      </c>
      <c r="I169" s="44" t="s">
        <v>202</v>
      </c>
      <c r="J169" s="44" t="s">
        <v>469</v>
      </c>
      <c r="K169" s="66" t="s">
        <v>461</v>
      </c>
      <c r="L169" s="49" t="s">
        <v>462</v>
      </c>
      <c r="M169" s="108">
        <v>1579</v>
      </c>
      <c r="N169" s="108">
        <v>1579</v>
      </c>
      <c r="O169" s="91">
        <v>1579</v>
      </c>
      <c r="P169" s="44" t="s">
        <v>458</v>
      </c>
      <c r="Q169" s="44"/>
      <c r="R169" s="44"/>
      <c r="S169" s="44" t="s">
        <v>13</v>
      </c>
      <c r="T16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69" s="92">
        <v>1998</v>
      </c>
      <c r="V169" s="91">
        <v>1</v>
      </c>
      <c r="W169" s="91">
        <v>1</v>
      </c>
      <c r="X169" s="92">
        <v>1998</v>
      </c>
      <c r="Y169" s="108">
        <v>48261.32</v>
      </c>
      <c r="Z169" s="108">
        <v>48261.32</v>
      </c>
      <c r="AA169" s="214">
        <v>1998</v>
      </c>
      <c r="AB169" s="44">
        <v>2</v>
      </c>
      <c r="AC169" s="115" t="s">
        <v>96</v>
      </c>
      <c r="AD169" s="115">
        <v>20</v>
      </c>
      <c r="AE169" s="109">
        <f>IFERROR(Table1[[#This Row],[ExpenditureDetails5]]*HLOOKUP([AssumedValue2],'Curr conv'!$B$17:$BF$56,16,FALSE), "No data")</f>
        <v>676717.04467795533</v>
      </c>
      <c r="AF169" s="108">
        <f>IFERROR([AssumedValue1]*HLOOKUP([AssumedValue2],'Curr conv'!$B$17:$BF$56,16,FALSE), "No data")</f>
        <v>676717.04467795533</v>
      </c>
      <c r="AG169" s="110">
        <f>IFERROR(Table1[[#This Row],[Calculation2]]/Exchange,"No data")</f>
        <v>472889.74314072455</v>
      </c>
      <c r="AH169" s="113">
        <f>IFERROR([AssumedValue1]*HLOOKUP([AssumedValue2],'Curr conv'!$B$17:$BF$56,16,FALSE)/Table1[[#This Row],[ExpenditureDetails3]], "No data")</f>
        <v>676717.04467795533</v>
      </c>
      <c r="AI169" s="114">
        <f>IFERROR(Table1[[#This Row],[Calculation4]]/Exchange,"No data")</f>
        <v>472889.74314072455</v>
      </c>
      <c r="AJ16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33835.852233897764</v>
      </c>
      <c r="AK169" s="110">
        <f>IFERROR(Table1[[#This Row],[Calculation6]]/Exchange,"No data")</f>
        <v>23644.487157036227</v>
      </c>
      <c r="AL169" s="49" t="s">
        <v>476</v>
      </c>
      <c r="AM169" s="45"/>
      <c r="AN169" s="45"/>
      <c r="AO169" s="45"/>
      <c r="AP169" s="45"/>
      <c r="AQ169" s="45"/>
    </row>
    <row r="170" spans="2:43">
      <c r="B170" s="44" t="s">
        <v>246</v>
      </c>
      <c r="C170" s="66" t="s">
        <v>468</v>
      </c>
      <c r="D170" s="66" t="s">
        <v>454</v>
      </c>
      <c r="E170" s="66" t="s">
        <v>96</v>
      </c>
      <c r="F170" s="66" t="s">
        <v>382</v>
      </c>
      <c r="G170" s="44" t="s">
        <v>247</v>
      </c>
      <c r="H170" s="44" t="s">
        <v>201</v>
      </c>
      <c r="I170" s="44" t="s">
        <v>202</v>
      </c>
      <c r="J170" s="44" t="s">
        <v>469</v>
      </c>
      <c r="K170" s="66" t="s">
        <v>461</v>
      </c>
      <c r="L170" s="49" t="s">
        <v>462</v>
      </c>
      <c r="M170" s="108">
        <v>4446</v>
      </c>
      <c r="N170" s="108">
        <v>4446</v>
      </c>
      <c r="O170" s="91">
        <v>4446</v>
      </c>
      <c r="P170" s="44" t="s">
        <v>458</v>
      </c>
      <c r="Q170" s="44"/>
      <c r="R170" s="44"/>
      <c r="S170" s="44" t="s">
        <v>13</v>
      </c>
      <c r="T17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0" s="92">
        <v>1998</v>
      </c>
      <c r="V170" s="91">
        <v>1</v>
      </c>
      <c r="W170" s="91">
        <v>1</v>
      </c>
      <c r="X170" s="92">
        <v>1998</v>
      </c>
      <c r="Y170" s="108">
        <v>40590.639999999999</v>
      </c>
      <c r="Z170" s="108">
        <v>40590.639999999999</v>
      </c>
      <c r="AA170" s="214">
        <v>1998</v>
      </c>
      <c r="AB170" s="44">
        <v>2</v>
      </c>
      <c r="AC170" s="115" t="s">
        <v>96</v>
      </c>
      <c r="AD170" s="115">
        <v>20</v>
      </c>
      <c r="AE170" s="109">
        <f>IFERROR(Table1[[#This Row],[ExpenditureDetails5]]*HLOOKUP([AssumedValue2],'Curr conv'!$B$17:$BF$56,16,FALSE), "No data")</f>
        <v>569159.27584216103</v>
      </c>
      <c r="AF170" s="108">
        <f>IFERROR([AssumedValue1]*HLOOKUP([AssumedValue2],'Curr conv'!$B$17:$BF$56,16,FALSE), "No data")</f>
        <v>569159.27584216103</v>
      </c>
      <c r="AG170" s="110">
        <f>IFERROR(Table1[[#This Row],[Calculation2]]/Exchange,"No data")</f>
        <v>397728.39457183558</v>
      </c>
      <c r="AH170" s="113">
        <f>IFERROR([AssumedValue1]*HLOOKUP([AssumedValue2],'Curr conv'!$B$17:$BF$56,16,FALSE)/Table1[[#This Row],[ExpenditureDetails3]], "No data")</f>
        <v>569159.27584216103</v>
      </c>
      <c r="AI170" s="114">
        <f>IFERROR(Table1[[#This Row],[Calculation4]]/Exchange,"No data")</f>
        <v>397728.39457183558</v>
      </c>
      <c r="AJ17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28457.96379210805</v>
      </c>
      <c r="AK170" s="110">
        <f>IFERROR(Table1[[#This Row],[Calculation6]]/Exchange,"No data")</f>
        <v>19886.41972859178</v>
      </c>
      <c r="AL170" s="49" t="s">
        <v>476</v>
      </c>
      <c r="AM170" s="45"/>
      <c r="AN170" s="45"/>
      <c r="AO170" s="45"/>
      <c r="AP170" s="45"/>
      <c r="AQ170" s="45"/>
    </row>
    <row r="171" spans="2:43">
      <c r="B171" s="44" t="s">
        <v>248</v>
      </c>
      <c r="C171" s="66" t="s">
        <v>468</v>
      </c>
      <c r="D171" s="66" t="s">
        <v>439</v>
      </c>
      <c r="E171" s="66" t="s">
        <v>96</v>
      </c>
      <c r="F171" s="66" t="s">
        <v>375</v>
      </c>
      <c r="G171" s="44" t="s">
        <v>232</v>
      </c>
      <c r="H171" s="44" t="s">
        <v>201</v>
      </c>
      <c r="I171" s="44" t="s">
        <v>202</v>
      </c>
      <c r="J171" s="44" t="s">
        <v>469</v>
      </c>
      <c r="K171" s="66" t="s">
        <v>461</v>
      </c>
      <c r="L171" s="49" t="s">
        <v>462</v>
      </c>
      <c r="M171" s="108">
        <v>2165</v>
      </c>
      <c r="N171" s="108">
        <v>2165</v>
      </c>
      <c r="O171" s="91">
        <v>1700</v>
      </c>
      <c r="P171" s="44" t="s">
        <v>458</v>
      </c>
      <c r="Q171" s="44"/>
      <c r="R171" s="44"/>
      <c r="S171" s="44" t="s">
        <v>13</v>
      </c>
      <c r="T17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1" s="92">
        <v>1998</v>
      </c>
      <c r="V171" s="91">
        <v>1</v>
      </c>
      <c r="W171" s="91">
        <v>1</v>
      </c>
      <c r="X171" s="92">
        <v>1998</v>
      </c>
      <c r="Y171" s="108">
        <v>38205.760000000002</v>
      </c>
      <c r="Z171" s="108">
        <v>38205.760000000002</v>
      </c>
      <c r="AA171" s="214">
        <v>1998</v>
      </c>
      <c r="AB171" s="44">
        <v>2</v>
      </c>
      <c r="AC171" s="115" t="s">
        <v>96</v>
      </c>
      <c r="AD171" s="115">
        <v>20</v>
      </c>
      <c r="AE171" s="109">
        <f>IFERROR(Table1[[#This Row],[ExpenditureDetails5]]*HLOOKUP([AssumedValue2],'Curr conv'!$B$17:$BF$56,16,FALSE), "No data")</f>
        <v>535718.64584050421</v>
      </c>
      <c r="AF171" s="108">
        <f>IFERROR([AssumedValue1]*HLOOKUP([AssumedValue2],'Curr conv'!$B$17:$BF$56,16,FALSE), "No data")</f>
        <v>535718.64584050421</v>
      </c>
      <c r="AG171" s="110">
        <f>IFERROR(Table1[[#This Row],[Calculation2]]/Exchange,"No data")</f>
        <v>374360.08863612043</v>
      </c>
      <c r="AH171" s="113">
        <f>IFERROR([AssumedValue1]*HLOOKUP([AssumedValue2],'Curr conv'!$B$17:$BF$56,16,FALSE)/Table1[[#This Row],[ExpenditureDetails3]], "No data")</f>
        <v>535718.64584050421</v>
      </c>
      <c r="AI171" s="114">
        <f>IFERROR(Table1[[#This Row],[Calculation4]]/Exchange,"No data")</f>
        <v>374360.08863612043</v>
      </c>
      <c r="AJ17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26785.932292025209</v>
      </c>
      <c r="AK171" s="110">
        <f>IFERROR(Table1[[#This Row],[Calculation6]]/Exchange,"No data")</f>
        <v>18718.004431806021</v>
      </c>
      <c r="AL171" s="49" t="s">
        <v>476</v>
      </c>
      <c r="AM171" s="45"/>
      <c r="AN171" s="45"/>
      <c r="AO171" s="45"/>
      <c r="AP171" s="45"/>
      <c r="AQ171" s="45"/>
    </row>
    <row r="172" spans="2:43">
      <c r="B172" s="44" t="s">
        <v>249</v>
      </c>
      <c r="C172" s="66" t="s">
        <v>468</v>
      </c>
      <c r="D172" s="66" t="s">
        <v>454</v>
      </c>
      <c r="E172" s="66" t="s">
        <v>96</v>
      </c>
      <c r="F172" s="66" t="s">
        <v>383</v>
      </c>
      <c r="G172" s="44" t="s">
        <v>250</v>
      </c>
      <c r="H172" s="44" t="s">
        <v>201</v>
      </c>
      <c r="I172" s="44" t="s">
        <v>202</v>
      </c>
      <c r="J172" s="44" t="s">
        <v>469</v>
      </c>
      <c r="K172" s="66" t="s">
        <v>461</v>
      </c>
      <c r="L172" s="49" t="s">
        <v>462</v>
      </c>
      <c r="M172" s="108">
        <v>3483</v>
      </c>
      <c r="N172" s="108">
        <v>3483</v>
      </c>
      <c r="O172" s="91">
        <v>3483</v>
      </c>
      <c r="P172" s="44" t="s">
        <v>458</v>
      </c>
      <c r="Q172" s="44"/>
      <c r="R172" s="44"/>
      <c r="S172" s="44" t="s">
        <v>13</v>
      </c>
      <c r="T17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2" s="92">
        <v>1998</v>
      </c>
      <c r="V172" s="91">
        <v>1</v>
      </c>
      <c r="W172" s="91">
        <v>1</v>
      </c>
      <c r="X172" s="92">
        <v>1998</v>
      </c>
      <c r="Y172" s="108">
        <v>27220.16</v>
      </c>
      <c r="Z172" s="108">
        <v>27220.16</v>
      </c>
      <c r="AA172" s="214">
        <v>1998</v>
      </c>
      <c r="AB172" s="44">
        <v>2</v>
      </c>
      <c r="AC172" s="115" t="s">
        <v>96</v>
      </c>
      <c r="AD172" s="115">
        <v>20</v>
      </c>
      <c r="AE172" s="109">
        <f>IFERROR(Table1[[#This Row],[ExpenditureDetails5]]*HLOOKUP([AssumedValue2],'Curr conv'!$B$17:$BF$56,16,FALSE), "No data")</f>
        <v>381679.28748863674</v>
      </c>
      <c r="AF172" s="108">
        <f>IFERROR([AssumedValue1]*HLOOKUP([AssumedValue2],'Curr conv'!$B$17:$BF$56,16,FALSE), "No data")</f>
        <v>381679.28748863674</v>
      </c>
      <c r="AG172" s="110">
        <f>IFERROR(Table1[[#This Row],[Calculation2]]/Exchange,"No data")</f>
        <v>266717.41408335755</v>
      </c>
      <c r="AH172" s="113">
        <f>IFERROR([AssumedValue1]*HLOOKUP([AssumedValue2],'Curr conv'!$B$17:$BF$56,16,FALSE)/Table1[[#This Row],[ExpenditureDetails3]], "No data")</f>
        <v>381679.28748863674</v>
      </c>
      <c r="AI172" s="114">
        <f>IFERROR(Table1[[#This Row],[Calculation4]]/Exchange,"No data")</f>
        <v>266717.41408335755</v>
      </c>
      <c r="AJ17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19083.964374431838</v>
      </c>
      <c r="AK172" s="110">
        <f>IFERROR(Table1[[#This Row],[Calculation6]]/Exchange,"No data")</f>
        <v>13335.870704167879</v>
      </c>
      <c r="AL172" s="49" t="s">
        <v>476</v>
      </c>
      <c r="AM172" s="45"/>
      <c r="AN172" s="45"/>
      <c r="AO172" s="45"/>
      <c r="AP172" s="45"/>
      <c r="AQ172" s="45"/>
    </row>
    <row r="173" spans="2:43">
      <c r="B173" s="44" t="s">
        <v>251</v>
      </c>
      <c r="C173" s="66" t="s">
        <v>468</v>
      </c>
      <c r="D173" s="66" t="s">
        <v>454</v>
      </c>
      <c r="E173" s="66" t="s">
        <v>96</v>
      </c>
      <c r="F173" s="66" t="s">
        <v>384</v>
      </c>
      <c r="G173" s="44" t="s">
        <v>252</v>
      </c>
      <c r="H173" s="44" t="s">
        <v>201</v>
      </c>
      <c r="I173" s="44" t="s">
        <v>202</v>
      </c>
      <c r="J173" s="44" t="s">
        <v>469</v>
      </c>
      <c r="K173" s="66" t="s">
        <v>461</v>
      </c>
      <c r="L173" s="49" t="s">
        <v>462</v>
      </c>
      <c r="M173" s="108">
        <v>1949</v>
      </c>
      <c r="N173" s="108">
        <v>1949</v>
      </c>
      <c r="O173" s="91">
        <v>1949</v>
      </c>
      <c r="P173" s="44" t="s">
        <v>458</v>
      </c>
      <c r="Q173" s="44"/>
      <c r="R173" s="44"/>
      <c r="S173" s="44" t="s">
        <v>13</v>
      </c>
      <c r="T17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3" s="92">
        <v>1998</v>
      </c>
      <c r="V173" s="91">
        <v>12</v>
      </c>
      <c r="W173" s="91">
        <v>1</v>
      </c>
      <c r="X173" s="92">
        <v>1998</v>
      </c>
      <c r="Y173" s="108">
        <v>23579.68</v>
      </c>
      <c r="Z173" s="108">
        <v>23579.68</v>
      </c>
      <c r="AA173" s="214">
        <v>1998</v>
      </c>
      <c r="AB173" s="44">
        <v>1</v>
      </c>
      <c r="AC173" s="115" t="s">
        <v>96</v>
      </c>
      <c r="AD173" s="115">
        <v>20</v>
      </c>
      <c r="AE173" s="109">
        <f>IFERROR(Table1[[#This Row],[ExpenditureDetails5]]*HLOOKUP([AssumedValue2],'Curr conv'!$B$17:$BF$56,16,FALSE), "No data")</f>
        <v>330632.71713355317</v>
      </c>
      <c r="AF173" s="108">
        <f>IFERROR([AssumedValue1]*HLOOKUP([AssumedValue2],'Curr conv'!$B$17:$BF$56,16,FALSE), "No data")</f>
        <v>330632.71713355317</v>
      </c>
      <c r="AG173" s="110">
        <f>IFERROR(Table1[[#This Row],[Calculation2]]/Exchange,"No data")</f>
        <v>231046.08035048525</v>
      </c>
      <c r="AH173" s="113">
        <f>IFERROR([AssumedValue1]*HLOOKUP([AssumedValue2],'Curr conv'!$B$17:$BF$56,16,FALSE)/Table1[[#This Row],[ExpenditureDetails3]], "No data")</f>
        <v>330632.71713355317</v>
      </c>
      <c r="AI173" s="114">
        <f>IFERROR(Table1[[#This Row],[Calculation4]]/Exchange,"No data")</f>
        <v>231046.08035048525</v>
      </c>
      <c r="AJ17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16531.635856677658</v>
      </c>
      <c r="AK173" s="110">
        <f>IFERROR(Table1[[#This Row],[Calculation6]]/Exchange,"No data")</f>
        <v>11552.304017524262</v>
      </c>
      <c r="AL173" s="49" t="s">
        <v>476</v>
      </c>
      <c r="AM173" s="45"/>
      <c r="AN173" s="45"/>
      <c r="AO173" s="45"/>
      <c r="AP173" s="45"/>
      <c r="AQ173" s="45"/>
    </row>
    <row r="174" spans="2:43">
      <c r="B174" s="44" t="s">
        <v>253</v>
      </c>
      <c r="C174" s="66" t="s">
        <v>468</v>
      </c>
      <c r="D174" s="66" t="s">
        <v>454</v>
      </c>
      <c r="E174" s="66" t="s">
        <v>96</v>
      </c>
      <c r="F174" s="66" t="s">
        <v>385</v>
      </c>
      <c r="G174" s="44" t="s">
        <v>254</v>
      </c>
      <c r="H174" s="44" t="s">
        <v>201</v>
      </c>
      <c r="I174" s="44" t="s">
        <v>202</v>
      </c>
      <c r="J174" s="44" t="s">
        <v>469</v>
      </c>
      <c r="K174" s="66" t="s">
        <v>461</v>
      </c>
      <c r="L174" s="49" t="s">
        <v>462</v>
      </c>
      <c r="M174" s="108">
        <v>1407</v>
      </c>
      <c r="N174" s="108">
        <v>1407</v>
      </c>
      <c r="O174" s="91">
        <v>1407</v>
      </c>
      <c r="P174" s="44" t="s">
        <v>458</v>
      </c>
      <c r="Q174" s="44"/>
      <c r="R174" s="44"/>
      <c r="S174" s="44" t="s">
        <v>13</v>
      </c>
      <c r="T17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4" s="92">
        <v>1998</v>
      </c>
      <c r="V174" s="91">
        <v>2</v>
      </c>
      <c r="W174" s="91">
        <v>1</v>
      </c>
      <c r="X174" s="92">
        <v>1998</v>
      </c>
      <c r="Y174" s="108">
        <v>34512.76</v>
      </c>
      <c r="Z174" s="108">
        <v>34512.76</v>
      </c>
      <c r="AA174" s="214">
        <v>1998</v>
      </c>
      <c r="AB174" s="44">
        <v>2</v>
      </c>
      <c r="AC174" s="115" t="s">
        <v>96</v>
      </c>
      <c r="AD174" s="115">
        <v>20</v>
      </c>
      <c r="AE174" s="109">
        <f>IFERROR(Table1[[#This Row],[ExpenditureDetails5]]*HLOOKUP([AssumedValue2],'Curr conv'!$B$17:$BF$56,16,FALSE), "No data")</f>
        <v>483935.64351077745</v>
      </c>
      <c r="AF174" s="108">
        <f>IFERROR([AssumedValue1]*HLOOKUP([AssumedValue2],'Curr conv'!$B$17:$BF$56,16,FALSE), "No data")</f>
        <v>483935.64351077745</v>
      </c>
      <c r="AG174" s="110">
        <f>IFERROR(Table1[[#This Row],[Calculation2]]/Exchange,"No data")</f>
        <v>338174.13637831446</v>
      </c>
      <c r="AH174" s="113">
        <f>IFERROR([AssumedValue1]*HLOOKUP([AssumedValue2],'Curr conv'!$B$17:$BF$56,16,FALSE)/Table1[[#This Row],[ExpenditureDetails3]], "No data")</f>
        <v>483935.64351077745</v>
      </c>
      <c r="AI174" s="114">
        <f>IFERROR(Table1[[#This Row],[Calculation4]]/Exchange,"No data")</f>
        <v>338174.13637831446</v>
      </c>
      <c r="AJ17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24196.782175538872</v>
      </c>
      <c r="AK174" s="110">
        <f>IFERROR(Table1[[#This Row],[Calculation6]]/Exchange,"No data")</f>
        <v>16908.706818915722</v>
      </c>
      <c r="AL174" s="49" t="s">
        <v>476</v>
      </c>
      <c r="AM174" s="45"/>
      <c r="AN174" s="45"/>
      <c r="AO174" s="45"/>
      <c r="AP174" s="45"/>
      <c r="AQ174" s="45"/>
    </row>
    <row r="175" spans="2:43">
      <c r="B175" s="44" t="s">
        <v>255</v>
      </c>
      <c r="C175" s="66" t="s">
        <v>468</v>
      </c>
      <c r="D175" s="66" t="s">
        <v>454</v>
      </c>
      <c r="E175" s="66" t="s">
        <v>96</v>
      </c>
      <c r="F175" s="66" t="s">
        <v>386</v>
      </c>
      <c r="G175" s="44" t="s">
        <v>256</v>
      </c>
      <c r="H175" s="44" t="s">
        <v>201</v>
      </c>
      <c r="I175" s="44" t="s">
        <v>202</v>
      </c>
      <c r="J175" s="44" t="s">
        <v>469</v>
      </c>
      <c r="K175" s="66" t="s">
        <v>461</v>
      </c>
      <c r="L175" s="49" t="s">
        <v>462</v>
      </c>
      <c r="M175" s="108">
        <v>2552</v>
      </c>
      <c r="N175" s="108">
        <v>2552</v>
      </c>
      <c r="O175" s="91">
        <v>2552</v>
      </c>
      <c r="P175" s="44" t="s">
        <v>458</v>
      </c>
      <c r="Q175" s="44"/>
      <c r="R175" s="44"/>
      <c r="S175" s="44" t="s">
        <v>13</v>
      </c>
      <c r="T17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5" s="92">
        <v>1998</v>
      </c>
      <c r="V175" s="91">
        <v>12</v>
      </c>
      <c r="W175" s="91">
        <v>1</v>
      </c>
      <c r="X175" s="92">
        <v>1998</v>
      </c>
      <c r="Y175" s="108">
        <v>29779.96</v>
      </c>
      <c r="Z175" s="108">
        <v>29779.96</v>
      </c>
      <c r="AA175" s="214">
        <v>1998</v>
      </c>
      <c r="AB175" s="44">
        <v>1</v>
      </c>
      <c r="AC175" s="115" t="s">
        <v>96</v>
      </c>
      <c r="AD175" s="115">
        <v>20</v>
      </c>
      <c r="AE175" s="109">
        <f>IFERROR(Table1[[#This Row],[ExpenditureDetails5]]*HLOOKUP([AssumedValue2],'Curr conv'!$B$17:$BF$56,16,FALSE), "No data")</f>
        <v>417572.63418878149</v>
      </c>
      <c r="AF175" s="108">
        <f>IFERROR([AssumedValue1]*HLOOKUP([AssumedValue2],'Curr conv'!$B$17:$BF$56,16,FALSE), "No data")</f>
        <v>417572.63418878149</v>
      </c>
      <c r="AG175" s="110">
        <f>IFERROR(Table1[[#This Row],[Calculation2]]/Exchange,"No data")</f>
        <v>291799.67798520747</v>
      </c>
      <c r="AH175" s="113">
        <f>IFERROR([AssumedValue1]*HLOOKUP([AssumedValue2],'Curr conv'!$B$17:$BF$56,16,FALSE)/Table1[[#This Row],[ExpenditureDetails3]], "No data")</f>
        <v>417572.63418878149</v>
      </c>
      <c r="AI175" s="114">
        <f>IFERROR(Table1[[#This Row],[Calculation4]]/Exchange,"No data")</f>
        <v>291799.67798520747</v>
      </c>
      <c r="AJ17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20878.631709439076</v>
      </c>
      <c r="AK175" s="110">
        <f>IFERROR(Table1[[#This Row],[Calculation6]]/Exchange,"No data")</f>
        <v>14589.983899260375</v>
      </c>
      <c r="AL175" s="49" t="s">
        <v>476</v>
      </c>
      <c r="AM175" s="45"/>
      <c r="AN175" s="45"/>
      <c r="AO175" s="45"/>
      <c r="AP175" s="45"/>
      <c r="AQ175" s="45"/>
    </row>
    <row r="176" spans="2:43">
      <c r="B176" s="44" t="s">
        <v>257</v>
      </c>
      <c r="C176" s="66" t="s">
        <v>468</v>
      </c>
      <c r="D176" s="82" t="s">
        <v>455</v>
      </c>
      <c r="E176" s="66" t="s">
        <v>96</v>
      </c>
      <c r="F176" s="66" t="s">
        <v>387</v>
      </c>
      <c r="G176" s="44" t="s">
        <v>258</v>
      </c>
      <c r="H176" s="44" t="s">
        <v>201</v>
      </c>
      <c r="I176" s="44" t="s">
        <v>202</v>
      </c>
      <c r="J176" s="44" t="s">
        <v>469</v>
      </c>
      <c r="K176" s="66" t="s">
        <v>94</v>
      </c>
      <c r="L176" s="49" t="s">
        <v>462</v>
      </c>
      <c r="M176" s="108">
        <v>6551</v>
      </c>
      <c r="N176" s="108">
        <v>6551</v>
      </c>
      <c r="O176" s="91">
        <v>6551</v>
      </c>
      <c r="P176" s="44" t="s">
        <v>458</v>
      </c>
      <c r="Q176" s="44"/>
      <c r="R176" s="44"/>
      <c r="S176" s="44" t="s">
        <v>13</v>
      </c>
      <c r="T17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6" s="92">
        <v>2003</v>
      </c>
      <c r="V176" s="91">
        <v>7</v>
      </c>
      <c r="W176" s="91">
        <v>1</v>
      </c>
      <c r="X176" s="92">
        <v>2003</v>
      </c>
      <c r="Y176" s="108">
        <v>402301.61489999999</v>
      </c>
      <c r="Z176" s="108">
        <v>402301.61489999999</v>
      </c>
      <c r="AA176" s="214">
        <v>2003</v>
      </c>
      <c r="AB176" s="44">
        <v>1</v>
      </c>
      <c r="AC176" s="116"/>
      <c r="AD176" s="115">
        <v>20</v>
      </c>
      <c r="AE176" s="108">
        <f>IFERROR(Table1[[#This Row],[ExpenditureDetails5]]*HLOOKUP([AssumedValue2],'Curr conv'!$B$17:$BF$56,16,FALSE), "No data")</f>
        <v>2007230.6465211925</v>
      </c>
      <c r="AF176" s="108">
        <f>IFERROR([AssumedValue1]*HLOOKUP([AssumedValue2],'Curr conv'!$B$17:$BF$56,16,FALSE), "No data")</f>
        <v>2007230.6465211925</v>
      </c>
      <c r="AG176" s="110">
        <f>IFERROR(Table1[[#This Row],[Calculation2]]/Exchange,"No data")</f>
        <v>1402652.3970728621</v>
      </c>
      <c r="AH176" s="113">
        <f>IFERROR([AssumedValue1]*HLOOKUP([AssumedValue2],'Curr conv'!$B$17:$BF$56,16,FALSE)/Table1[[#This Row],[ExpenditureDetails3]], "No data")</f>
        <v>2007230.6465211925</v>
      </c>
      <c r="AI176" s="114">
        <f>IFERROR(Table1[[#This Row],[Calculation4]]/Exchange,"No data")</f>
        <v>1402652.3970728621</v>
      </c>
      <c r="AJ17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100361.53232605962</v>
      </c>
      <c r="AK176" s="110">
        <f>IFERROR(Table1[[#This Row],[Calculation6]]/Exchange,"No data")</f>
        <v>70132.619853643104</v>
      </c>
      <c r="AL176" s="49" t="s">
        <v>476</v>
      </c>
      <c r="AM176" s="45"/>
      <c r="AN176" s="45"/>
      <c r="AO176" s="45"/>
      <c r="AP176" s="45"/>
      <c r="AQ176" s="45"/>
    </row>
    <row r="177" spans="2:43">
      <c r="B177" s="44" t="s">
        <v>257</v>
      </c>
      <c r="C177" s="66" t="s">
        <v>468</v>
      </c>
      <c r="D177" s="82" t="s">
        <v>455</v>
      </c>
      <c r="E177" s="66" t="s">
        <v>96</v>
      </c>
      <c r="F177" s="66" t="s">
        <v>387</v>
      </c>
      <c r="G177" s="44" t="s">
        <v>258</v>
      </c>
      <c r="H177" s="44" t="s">
        <v>201</v>
      </c>
      <c r="I177" s="44" t="s">
        <v>202</v>
      </c>
      <c r="J177" s="44" t="s">
        <v>469</v>
      </c>
      <c r="K177" s="66" t="s">
        <v>94</v>
      </c>
      <c r="L177" s="49" t="s">
        <v>462</v>
      </c>
      <c r="M177" s="108">
        <v>6551</v>
      </c>
      <c r="N177" s="108">
        <v>6551</v>
      </c>
      <c r="O177" s="91">
        <v>6551</v>
      </c>
      <c r="P177" s="44" t="s">
        <v>458</v>
      </c>
      <c r="Q177" s="44"/>
      <c r="R177" s="44"/>
      <c r="S177" s="44" t="s">
        <v>13</v>
      </c>
      <c r="T17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7" s="91">
        <v>2004</v>
      </c>
      <c r="V177" s="91">
        <v>7</v>
      </c>
      <c r="W177" s="91">
        <v>1</v>
      </c>
      <c r="X177" s="91">
        <v>2004</v>
      </c>
      <c r="Y177" s="108">
        <v>1301.8499999999999</v>
      </c>
      <c r="Z177" s="108">
        <v>1301.8499999999999</v>
      </c>
      <c r="AA177" s="215">
        <v>2004</v>
      </c>
      <c r="AB177" s="44">
        <v>1</v>
      </c>
      <c r="AC177" s="115"/>
      <c r="AD177" s="115">
        <v>20</v>
      </c>
      <c r="AE177" s="109">
        <f>IFERROR(Table1[[#This Row],[ExpenditureDetails5]]*HLOOKUP([AssumedValue2],'Curr conv'!$B$17:$BF$56,16,FALSE), "No data")</f>
        <v>5046.7644075781336</v>
      </c>
      <c r="AF177" s="108">
        <f>IFERROR([AssumedValue1]*HLOOKUP([AssumedValue2],'Curr conv'!$B$17:$BF$56,16,FALSE), "No data")</f>
        <v>5046.7644075781336</v>
      </c>
      <c r="AG177" s="110">
        <f>IFERROR(Table1[[#This Row],[Calculation2]]/Exchange,"No data")</f>
        <v>3526.6780158125357</v>
      </c>
      <c r="AH177" s="113">
        <f>IFERROR([AssumedValue1]*HLOOKUP([AssumedValue2],'Curr conv'!$B$17:$BF$56,16,FALSE)/Table1[[#This Row],[ExpenditureDetails3]], "No data")</f>
        <v>5046.7644075781336</v>
      </c>
      <c r="AI177" s="114">
        <f>IFERROR(Table1[[#This Row],[Calculation4]]/Exchange,"No data")</f>
        <v>3526.6780158125357</v>
      </c>
      <c r="AJ17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252.33822037890667</v>
      </c>
      <c r="AK177" s="110">
        <f>IFERROR(Table1[[#This Row],[Calculation6]]/Exchange,"No data")</f>
        <v>176.33390079062676</v>
      </c>
      <c r="AL177" s="49" t="s">
        <v>476</v>
      </c>
      <c r="AM177" s="45"/>
      <c r="AN177" s="45"/>
      <c r="AO177" s="45"/>
      <c r="AP177" s="45"/>
      <c r="AQ177" s="45"/>
    </row>
    <row r="178" spans="2:43">
      <c r="B178" s="44" t="s">
        <v>257</v>
      </c>
      <c r="C178" s="66" t="s">
        <v>468</v>
      </c>
      <c r="D178" s="82" t="s">
        <v>455</v>
      </c>
      <c r="E178" s="66" t="s">
        <v>96</v>
      </c>
      <c r="F178" s="66" t="s">
        <v>387</v>
      </c>
      <c r="G178" s="44" t="s">
        <v>258</v>
      </c>
      <c r="H178" s="44" t="s">
        <v>201</v>
      </c>
      <c r="I178" s="44" t="s">
        <v>202</v>
      </c>
      <c r="J178" s="44" t="s">
        <v>469</v>
      </c>
      <c r="K178" s="66" t="s">
        <v>94</v>
      </c>
      <c r="L178" s="49" t="s">
        <v>462</v>
      </c>
      <c r="M178" s="108">
        <v>6551</v>
      </c>
      <c r="N178" s="108">
        <v>6551</v>
      </c>
      <c r="O178" s="91">
        <v>6551</v>
      </c>
      <c r="P178" s="44" t="s">
        <v>458</v>
      </c>
      <c r="Q178" s="44"/>
      <c r="R178" s="44"/>
      <c r="S178" s="44" t="s">
        <v>13</v>
      </c>
      <c r="T17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8" s="91">
        <v>2005</v>
      </c>
      <c r="V178" s="91">
        <v>7</v>
      </c>
      <c r="W178" s="91">
        <v>1</v>
      </c>
      <c r="X178" s="91">
        <v>2005</v>
      </c>
      <c r="Y178" s="108">
        <v>1782.135</v>
      </c>
      <c r="Z178" s="108">
        <v>1782.135</v>
      </c>
      <c r="AA178" s="215">
        <v>2005</v>
      </c>
      <c r="AB178" s="44">
        <v>1</v>
      </c>
      <c r="AC178" s="115"/>
      <c r="AD178" s="115">
        <v>20</v>
      </c>
      <c r="AE178" s="109">
        <f>IFERROR(Table1[[#This Row],[ExpenditureDetails5]]*HLOOKUP([AssumedValue2],'Curr conv'!$B$17:$BF$56,16,FALSE), "No data")</f>
        <v>6041.6552629491862</v>
      </c>
      <c r="AF178" s="108">
        <f>IFERROR([AssumedValue1]*HLOOKUP([AssumedValue2],'Curr conv'!$B$17:$BF$56,16,FALSE), "No data")</f>
        <v>6041.6552629491862</v>
      </c>
      <c r="AG178" s="110">
        <f>IFERROR(Table1[[#This Row],[Calculation2]]/Exchange,"No data")</f>
        <v>4221.9075578338507</v>
      </c>
      <c r="AH178" s="113">
        <f>IFERROR([AssumedValue1]*HLOOKUP([AssumedValue2],'Curr conv'!$B$17:$BF$56,16,FALSE)/Table1[[#This Row],[ExpenditureDetails3]], "No data")</f>
        <v>6041.6552629491862</v>
      </c>
      <c r="AI178" s="114">
        <f>IFERROR(Table1[[#This Row],[Calculation4]]/Exchange,"No data")</f>
        <v>4221.9075578338507</v>
      </c>
      <c r="AJ17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302.08276314745933</v>
      </c>
      <c r="AK178" s="110">
        <f>IFERROR(Table1[[#This Row],[Calculation6]]/Exchange,"No data")</f>
        <v>211.09537789169255</v>
      </c>
      <c r="AL178" s="49" t="s">
        <v>476</v>
      </c>
      <c r="AM178" s="45"/>
      <c r="AN178" s="45"/>
      <c r="AO178" s="45"/>
      <c r="AP178" s="45"/>
      <c r="AQ178" s="45"/>
    </row>
    <row r="179" spans="2:43">
      <c r="B179" s="44" t="s">
        <v>257</v>
      </c>
      <c r="C179" s="66" t="s">
        <v>468</v>
      </c>
      <c r="D179" s="82" t="s">
        <v>455</v>
      </c>
      <c r="E179" s="66" t="s">
        <v>96</v>
      </c>
      <c r="F179" s="66" t="s">
        <v>387</v>
      </c>
      <c r="G179" s="44" t="s">
        <v>258</v>
      </c>
      <c r="H179" s="44" t="s">
        <v>201</v>
      </c>
      <c r="I179" s="44" t="s">
        <v>202</v>
      </c>
      <c r="J179" s="44" t="s">
        <v>469</v>
      </c>
      <c r="K179" s="66" t="s">
        <v>94</v>
      </c>
      <c r="L179" s="49" t="s">
        <v>462</v>
      </c>
      <c r="M179" s="108">
        <v>6551</v>
      </c>
      <c r="N179" s="108">
        <v>6551</v>
      </c>
      <c r="O179" s="91">
        <v>6551</v>
      </c>
      <c r="P179" s="44" t="s">
        <v>458</v>
      </c>
      <c r="Q179" s="44"/>
      <c r="R179" s="44"/>
      <c r="S179" s="44" t="s">
        <v>13</v>
      </c>
      <c r="T17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79" s="91">
        <v>2006</v>
      </c>
      <c r="V179" s="91">
        <v>7</v>
      </c>
      <c r="W179" s="91">
        <v>1</v>
      </c>
      <c r="X179" s="91">
        <v>2006</v>
      </c>
      <c r="Y179" s="108">
        <v>1816.1</v>
      </c>
      <c r="Z179" s="108">
        <v>1816.1</v>
      </c>
      <c r="AA179" s="215">
        <v>2006</v>
      </c>
      <c r="AB179" s="44">
        <v>1</v>
      </c>
      <c r="AC179" s="115"/>
      <c r="AD179" s="115">
        <v>20</v>
      </c>
      <c r="AE179" s="109">
        <f>IFERROR(Table1[[#This Row],[ExpenditureDetails5]]*HLOOKUP([AssumedValue2],'Curr conv'!$B$17:$BF$56,16,FALSE), "No data")</f>
        <v>5355.4293889677738</v>
      </c>
      <c r="AF179" s="108">
        <f>IFERROR([AssumedValue1]*HLOOKUP([AssumedValue2],'Curr conv'!$B$17:$BF$56,16,FALSE), "No data")</f>
        <v>5355.4293889677738</v>
      </c>
      <c r="AG179" s="110">
        <f>IFERROR(Table1[[#This Row],[Calculation2]]/Exchange,"No data")</f>
        <v>3742.3730465699578</v>
      </c>
      <c r="AH179" s="113">
        <f>IFERROR([AssumedValue1]*HLOOKUP([AssumedValue2],'Curr conv'!$B$17:$BF$56,16,FALSE)/Table1[[#This Row],[ExpenditureDetails3]], "No data")</f>
        <v>5355.4293889677738</v>
      </c>
      <c r="AI179" s="114">
        <f>IFERROR(Table1[[#This Row],[Calculation4]]/Exchange,"No data")</f>
        <v>3742.3730465699578</v>
      </c>
      <c r="AJ17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267.7714694483887</v>
      </c>
      <c r="AK179" s="110">
        <f>IFERROR(Table1[[#This Row],[Calculation6]]/Exchange,"No data")</f>
        <v>187.11865232849789</v>
      </c>
      <c r="AL179" s="49" t="s">
        <v>476</v>
      </c>
      <c r="AM179" s="45"/>
      <c r="AN179" s="45"/>
      <c r="AO179" s="45"/>
      <c r="AP179" s="45"/>
      <c r="AQ179" s="45"/>
    </row>
    <row r="180" spans="2:43">
      <c r="B180" s="44" t="s">
        <v>257</v>
      </c>
      <c r="C180" s="66" t="s">
        <v>468</v>
      </c>
      <c r="D180" s="82" t="s">
        <v>455</v>
      </c>
      <c r="E180" s="66" t="s">
        <v>96</v>
      </c>
      <c r="F180" s="66" t="s">
        <v>387</v>
      </c>
      <c r="G180" s="44" t="s">
        <v>258</v>
      </c>
      <c r="H180" s="44" t="s">
        <v>201</v>
      </c>
      <c r="I180" s="44" t="s">
        <v>202</v>
      </c>
      <c r="J180" s="44" t="s">
        <v>469</v>
      </c>
      <c r="K180" s="66" t="s">
        <v>94</v>
      </c>
      <c r="L180" s="49" t="s">
        <v>462</v>
      </c>
      <c r="M180" s="108">
        <v>6551</v>
      </c>
      <c r="N180" s="108">
        <v>6551</v>
      </c>
      <c r="O180" s="91">
        <v>6551</v>
      </c>
      <c r="P180" s="44" t="s">
        <v>458</v>
      </c>
      <c r="Q180" s="44"/>
      <c r="R180" s="44"/>
      <c r="S180" s="44" t="s">
        <v>13</v>
      </c>
      <c r="T18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0" s="91">
        <v>2007</v>
      </c>
      <c r="V180" s="91">
        <v>7</v>
      </c>
      <c r="W180" s="91">
        <v>1</v>
      </c>
      <c r="X180" s="91">
        <v>2007</v>
      </c>
      <c r="Y180" s="108">
        <v>12715.329999999998</v>
      </c>
      <c r="Z180" s="108">
        <v>12715.329999999998</v>
      </c>
      <c r="AA180" s="215">
        <v>2007</v>
      </c>
      <c r="AB180" s="44">
        <v>1</v>
      </c>
      <c r="AC180" s="115"/>
      <c r="AD180" s="115">
        <v>20</v>
      </c>
      <c r="AE180" s="109">
        <f>IFERROR(Table1[[#This Row],[ExpenditureDetails5]]*HLOOKUP([AssumedValue2],'Curr conv'!$B$17:$BF$56,16,FALSE), "No data")</f>
        <v>20744.527044514474</v>
      </c>
      <c r="AF180" s="108">
        <f>IFERROR([AssumedValue1]*HLOOKUP([AssumedValue2],'Curr conv'!$B$17:$BF$56,16,FALSE), "No data")</f>
        <v>20744.527044514474</v>
      </c>
      <c r="AG180" s="110">
        <f>IFERROR(Table1[[#This Row],[Calculation2]]/Exchange,"No data")</f>
        <v>14496.271584713388</v>
      </c>
      <c r="AH180" s="113">
        <f>IFERROR([AssumedValue1]*HLOOKUP([AssumedValue2],'Curr conv'!$B$17:$BF$56,16,FALSE)/Table1[[#This Row],[ExpenditureDetails3]], "No data")</f>
        <v>20744.527044514474</v>
      </c>
      <c r="AI180" s="114">
        <f>IFERROR(Table1[[#This Row],[Calculation4]]/Exchange,"No data")</f>
        <v>14496.271584713388</v>
      </c>
      <c r="AJ18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1037.2263522257238</v>
      </c>
      <c r="AK180" s="110">
        <f>IFERROR(Table1[[#This Row],[Calculation6]]/Exchange,"No data")</f>
        <v>724.81357923566941</v>
      </c>
      <c r="AL180" s="49" t="s">
        <v>476</v>
      </c>
      <c r="AM180" s="45"/>
      <c r="AN180" s="45"/>
      <c r="AO180" s="45"/>
      <c r="AP180" s="45"/>
      <c r="AQ180" s="45"/>
    </row>
    <row r="181" spans="2:43">
      <c r="B181" s="44" t="s">
        <v>257</v>
      </c>
      <c r="C181" s="66" t="s">
        <v>468</v>
      </c>
      <c r="D181" s="82" t="s">
        <v>455</v>
      </c>
      <c r="E181" s="66" t="s">
        <v>96</v>
      </c>
      <c r="F181" s="66" t="s">
        <v>387</v>
      </c>
      <c r="G181" s="44" t="s">
        <v>258</v>
      </c>
      <c r="H181" s="44" t="s">
        <v>201</v>
      </c>
      <c r="I181" s="44" t="s">
        <v>202</v>
      </c>
      <c r="J181" s="44" t="s">
        <v>469</v>
      </c>
      <c r="K181" s="66" t="s">
        <v>94</v>
      </c>
      <c r="L181" s="49" t="s">
        <v>462</v>
      </c>
      <c r="M181" s="108">
        <v>6551</v>
      </c>
      <c r="N181" s="108">
        <v>6551</v>
      </c>
      <c r="O181" s="91">
        <v>6551</v>
      </c>
      <c r="P181" s="44" t="s">
        <v>458</v>
      </c>
      <c r="Q181" s="44"/>
      <c r="R181" s="44"/>
      <c r="S181" s="44" t="s">
        <v>13</v>
      </c>
      <c r="T18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1" s="91">
        <v>2008</v>
      </c>
      <c r="V181" s="91">
        <v>7</v>
      </c>
      <c r="W181" s="91">
        <v>1</v>
      </c>
      <c r="X181" s="91">
        <v>2008</v>
      </c>
      <c r="Y181" s="108">
        <v>2969.5</v>
      </c>
      <c r="Z181" s="108">
        <v>2969.5</v>
      </c>
      <c r="AA181" s="215">
        <v>2008</v>
      </c>
      <c r="AB181" s="44">
        <v>1</v>
      </c>
      <c r="AC181" s="115"/>
      <c r="AD181" s="115">
        <v>20</v>
      </c>
      <c r="AE181" s="109">
        <f>IFERROR(Table1[[#This Row],[ExpenditureDetails5]]*HLOOKUP([AssumedValue2],'Curr conv'!$B$17:$BF$56,16,FALSE), "No data")</f>
        <v>4166.4552121090992</v>
      </c>
      <c r="AF181" s="108">
        <f>IFERROR([AssumedValue1]*HLOOKUP([AssumedValue2],'Curr conv'!$B$17:$BF$56,16,FALSE), "No data")</f>
        <v>4166.4552121090992</v>
      </c>
      <c r="AG181" s="110">
        <f>IFERROR(Table1[[#This Row],[Calculation2]]/Exchange,"No data")</f>
        <v>2911.5181161119472</v>
      </c>
      <c r="AH181" s="113">
        <f>IFERROR([AssumedValue1]*HLOOKUP([AssumedValue2],'Curr conv'!$B$17:$BF$56,16,FALSE)/Table1[[#This Row],[ExpenditureDetails3]], "No data")</f>
        <v>4166.4552121090992</v>
      </c>
      <c r="AI181" s="114">
        <f>IFERROR(Table1[[#This Row],[Calculation4]]/Exchange,"No data")</f>
        <v>2911.5181161119472</v>
      </c>
      <c r="AJ18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208.32276060545496</v>
      </c>
      <c r="AK181" s="110">
        <f>IFERROR(Table1[[#This Row],[Calculation6]]/Exchange,"No data")</f>
        <v>145.57590580559736</v>
      </c>
      <c r="AL181" s="49" t="s">
        <v>476</v>
      </c>
      <c r="AM181" s="45"/>
      <c r="AN181" s="45"/>
      <c r="AO181" s="45"/>
      <c r="AP181" s="45"/>
      <c r="AQ181" s="45"/>
    </row>
    <row r="182" spans="2:43">
      <c r="B182" s="44" t="s">
        <v>259</v>
      </c>
      <c r="C182" s="66" t="s">
        <v>468</v>
      </c>
      <c r="D182" s="82" t="s">
        <v>455</v>
      </c>
      <c r="E182" s="66" t="s">
        <v>96</v>
      </c>
      <c r="F182" s="66" t="s">
        <v>388</v>
      </c>
      <c r="G182" s="44" t="s">
        <v>260</v>
      </c>
      <c r="H182" s="44" t="s">
        <v>201</v>
      </c>
      <c r="I182" s="44" t="s">
        <v>202</v>
      </c>
      <c r="J182" s="44" t="s">
        <v>469</v>
      </c>
      <c r="K182" s="66" t="s">
        <v>94</v>
      </c>
      <c r="L182" s="49" t="s">
        <v>462</v>
      </c>
      <c r="M182" s="108">
        <v>9032</v>
      </c>
      <c r="N182" s="108">
        <v>9032</v>
      </c>
      <c r="O182" s="91">
        <v>9032</v>
      </c>
      <c r="P182" s="44" t="s">
        <v>458</v>
      </c>
      <c r="Q182" s="44"/>
      <c r="R182" s="44"/>
      <c r="S182" s="44" t="s">
        <v>13</v>
      </c>
      <c r="T18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2" s="92">
        <v>2003</v>
      </c>
      <c r="V182" s="91">
        <v>7</v>
      </c>
      <c r="W182" s="91">
        <v>1</v>
      </c>
      <c r="X182" s="92">
        <v>2003</v>
      </c>
      <c r="Y182" s="108">
        <v>444599.38819999999</v>
      </c>
      <c r="Z182" s="108">
        <v>444599.38819999999</v>
      </c>
      <c r="AA182" s="214">
        <v>2003</v>
      </c>
      <c r="AB182" s="44">
        <v>1</v>
      </c>
      <c r="AC182" s="115" t="s">
        <v>96</v>
      </c>
      <c r="AD182" s="115">
        <v>20</v>
      </c>
      <c r="AE182" s="109">
        <f>IFERROR(Table1[[#This Row],[ExpenditureDetails5]]*HLOOKUP([AssumedValue2],'Curr conv'!$B$17:$BF$56,16,FALSE), "No data")</f>
        <v>2218269.7865665779</v>
      </c>
      <c r="AF182" s="108">
        <f>IFERROR([AssumedValue1]*HLOOKUP([AssumedValue2],'Curr conv'!$B$17:$BF$56,16,FALSE), "No data")</f>
        <v>2218269.7865665779</v>
      </c>
      <c r="AG182" s="110">
        <f>IFERROR(Table1[[#This Row],[Calculation2]]/Exchange,"No data")</f>
        <v>1550126.5083185674</v>
      </c>
      <c r="AH182" s="113">
        <f>IFERROR([AssumedValue1]*HLOOKUP([AssumedValue2],'Curr conv'!$B$17:$BF$56,16,FALSE)/Table1[[#This Row],[ExpenditureDetails3]], "No data")</f>
        <v>2218269.7865665779</v>
      </c>
      <c r="AI182" s="114">
        <f>IFERROR(Table1[[#This Row],[Calculation4]]/Exchange,"No data")</f>
        <v>1550126.5083185674</v>
      </c>
      <c r="AJ18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110913.4893283289</v>
      </c>
      <c r="AK182" s="110">
        <f>IFERROR(Table1[[#This Row],[Calculation6]]/Exchange,"No data")</f>
        <v>77506.325415928368</v>
      </c>
      <c r="AL182" s="49" t="s">
        <v>476</v>
      </c>
      <c r="AM182" s="45"/>
      <c r="AN182" s="45"/>
      <c r="AO182" s="45"/>
      <c r="AP182" s="45"/>
      <c r="AQ182" s="45"/>
    </row>
    <row r="183" spans="2:43">
      <c r="B183" s="44" t="s">
        <v>261</v>
      </c>
      <c r="C183" s="66" t="s">
        <v>468</v>
      </c>
      <c r="D183" s="82" t="s">
        <v>455</v>
      </c>
      <c r="E183" s="66" t="s">
        <v>96</v>
      </c>
      <c r="F183" s="66" t="s">
        <v>389</v>
      </c>
      <c r="G183" s="44" t="s">
        <v>262</v>
      </c>
      <c r="H183" s="44" t="s">
        <v>201</v>
      </c>
      <c r="I183" s="44" t="s">
        <v>202</v>
      </c>
      <c r="J183" s="44" t="s">
        <v>469</v>
      </c>
      <c r="K183" s="66" t="s">
        <v>94</v>
      </c>
      <c r="L183" s="49" t="s">
        <v>462</v>
      </c>
      <c r="M183" s="108">
        <v>12758</v>
      </c>
      <c r="N183" s="108">
        <v>12758</v>
      </c>
      <c r="O183" s="91">
        <v>12758</v>
      </c>
      <c r="P183" s="44" t="s">
        <v>458</v>
      </c>
      <c r="Q183" s="44"/>
      <c r="R183" s="44"/>
      <c r="S183" s="44" t="s">
        <v>13</v>
      </c>
      <c r="T18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3" s="92">
        <v>2005</v>
      </c>
      <c r="V183" s="91">
        <v>5</v>
      </c>
      <c r="W183" s="91">
        <v>1</v>
      </c>
      <c r="X183" s="92">
        <v>2005</v>
      </c>
      <c r="Y183" s="108">
        <v>483606.82559999998</v>
      </c>
      <c r="Z183" s="108">
        <v>483606.82559999998</v>
      </c>
      <c r="AA183" s="214">
        <v>2005</v>
      </c>
      <c r="AB183" s="44">
        <v>1</v>
      </c>
      <c r="AC183" s="115" t="s">
        <v>96</v>
      </c>
      <c r="AD183" s="115">
        <v>20</v>
      </c>
      <c r="AE183" s="109">
        <f>IFERROR(Table1[[#This Row],[ExpenditureDetails5]]*HLOOKUP([AssumedValue2],'Curr conv'!$B$17:$BF$56,16,FALSE), "No data")</f>
        <v>1639486.1910485956</v>
      </c>
      <c r="AF183" s="108">
        <f>IFERROR([AssumedValue1]*HLOOKUP([AssumedValue2],'Curr conv'!$B$17:$BF$56,16,FALSE), "No data")</f>
        <v>1639486.1910485956</v>
      </c>
      <c r="AG183" s="110">
        <f>IFERROR(Table1[[#This Row],[Calculation2]]/Exchange,"No data")</f>
        <v>1145672.6409731456</v>
      </c>
      <c r="AH183" s="113">
        <f>IFERROR([AssumedValue1]*HLOOKUP([AssumedValue2],'Curr conv'!$B$17:$BF$56,16,FALSE)/Table1[[#This Row],[ExpenditureDetails3]], "No data")</f>
        <v>1639486.1910485956</v>
      </c>
      <c r="AI183" s="114">
        <f>IFERROR(Table1[[#This Row],[Calculation4]]/Exchange,"No data")</f>
        <v>1145672.6409731456</v>
      </c>
      <c r="AJ18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81974.309552429782</v>
      </c>
      <c r="AK183" s="110">
        <f>IFERROR(Table1[[#This Row],[Calculation6]]/Exchange,"No data")</f>
        <v>57283.63204865728</v>
      </c>
      <c r="AL183" s="49" t="s">
        <v>476</v>
      </c>
      <c r="AM183" s="45"/>
      <c r="AN183" s="45"/>
      <c r="AO183" s="45"/>
      <c r="AP183" s="45"/>
      <c r="AQ183" s="45"/>
    </row>
    <row r="184" spans="2:43">
      <c r="B184" s="44" t="s">
        <v>263</v>
      </c>
      <c r="C184" s="66" t="s">
        <v>468</v>
      </c>
      <c r="D184" s="82" t="s">
        <v>455</v>
      </c>
      <c r="E184" s="66" t="s">
        <v>96</v>
      </c>
      <c r="F184" s="66" t="s">
        <v>390</v>
      </c>
      <c r="G184" s="44" t="s">
        <v>264</v>
      </c>
      <c r="H184" s="44" t="s">
        <v>201</v>
      </c>
      <c r="I184" s="44" t="s">
        <v>202</v>
      </c>
      <c r="J184" s="44" t="s">
        <v>469</v>
      </c>
      <c r="K184" s="66" t="s">
        <v>461</v>
      </c>
      <c r="L184" s="49" t="s">
        <v>462</v>
      </c>
      <c r="M184" s="108">
        <v>2968</v>
      </c>
      <c r="N184" s="108">
        <v>2968</v>
      </c>
      <c r="O184" s="91">
        <v>2968</v>
      </c>
      <c r="P184" s="44" t="s">
        <v>458</v>
      </c>
      <c r="Q184" s="44"/>
      <c r="R184" s="44"/>
      <c r="S184" s="44" t="s">
        <v>13</v>
      </c>
      <c r="T18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4" s="92">
        <v>2003</v>
      </c>
      <c r="V184" s="91">
        <v>7</v>
      </c>
      <c r="W184" s="91">
        <v>1</v>
      </c>
      <c r="X184" s="92">
        <v>2003</v>
      </c>
      <c r="Y184" s="108">
        <v>83076.885999999999</v>
      </c>
      <c r="Z184" s="108">
        <v>83076.885999999999</v>
      </c>
      <c r="AA184" s="214">
        <v>2003</v>
      </c>
      <c r="AB184" s="44">
        <v>1</v>
      </c>
      <c r="AC184" s="115" t="s">
        <v>96</v>
      </c>
      <c r="AD184" s="115">
        <v>20</v>
      </c>
      <c r="AE184" s="109">
        <f>IFERROR(Table1[[#This Row],[ExpenditureDetails5]]*HLOOKUP([AssumedValue2],'Curr conv'!$B$17:$BF$56,16,FALSE), "No data")</f>
        <v>414501.12408372387</v>
      </c>
      <c r="AF184" s="108">
        <f>IFERROR([AssumedValue1]*HLOOKUP([AssumedValue2],'Curr conv'!$B$17:$BF$56,16,FALSE), "No data")</f>
        <v>414501.12408372387</v>
      </c>
      <c r="AG184" s="110">
        <f>IFERROR(Table1[[#This Row],[Calculation2]]/Exchange,"No data")</f>
        <v>289653.30730331328</v>
      </c>
      <c r="AH184" s="113">
        <f>IFERROR([AssumedValue1]*HLOOKUP([AssumedValue2],'Curr conv'!$B$17:$BF$56,16,FALSE)/Table1[[#This Row],[ExpenditureDetails3]], "No data")</f>
        <v>414501.12408372387</v>
      </c>
      <c r="AI184" s="114">
        <f>IFERROR(Table1[[#This Row],[Calculation4]]/Exchange,"No data")</f>
        <v>289653.30730331328</v>
      </c>
      <c r="AJ18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20725.056204186192</v>
      </c>
      <c r="AK184" s="110">
        <f>IFERROR(Table1[[#This Row],[Calculation6]]/Exchange,"No data")</f>
        <v>14482.665365165663</v>
      </c>
      <c r="AL184" s="49" t="s">
        <v>476</v>
      </c>
      <c r="AM184" s="45"/>
      <c r="AN184" s="45"/>
      <c r="AO184" s="45"/>
      <c r="AP184" s="45"/>
      <c r="AQ184" s="45"/>
    </row>
    <row r="185" spans="2:43">
      <c r="B185" s="44" t="s">
        <v>265</v>
      </c>
      <c r="C185" s="66" t="s">
        <v>468</v>
      </c>
      <c r="D185" s="66" t="s">
        <v>439</v>
      </c>
      <c r="E185" s="66" t="s">
        <v>96</v>
      </c>
      <c r="F185" s="66" t="s">
        <v>362</v>
      </c>
      <c r="G185" s="44" t="s">
        <v>206</v>
      </c>
      <c r="H185" s="44" t="s">
        <v>201</v>
      </c>
      <c r="I185" s="44" t="s">
        <v>202</v>
      </c>
      <c r="J185" s="44" t="s">
        <v>469</v>
      </c>
      <c r="K185" s="66" t="s">
        <v>94</v>
      </c>
      <c r="L185" s="49" t="s">
        <v>462</v>
      </c>
      <c r="M185" s="108">
        <v>5008</v>
      </c>
      <c r="N185" s="108">
        <v>5008</v>
      </c>
      <c r="O185" s="91">
        <v>9564</v>
      </c>
      <c r="P185" s="44" t="s">
        <v>458</v>
      </c>
      <c r="Q185" s="44"/>
      <c r="R185" s="44"/>
      <c r="S185" s="44" t="s">
        <v>13</v>
      </c>
      <c r="T18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5" s="92">
        <v>2006</v>
      </c>
      <c r="V185" s="91">
        <v>4</v>
      </c>
      <c r="W185" s="91">
        <v>1</v>
      </c>
      <c r="X185" s="92">
        <v>2006</v>
      </c>
      <c r="Y185" s="108">
        <v>832507.06709999999</v>
      </c>
      <c r="Z185" s="108">
        <v>832507.06709999999</v>
      </c>
      <c r="AA185" s="214">
        <v>2006</v>
      </c>
      <c r="AB185" s="44">
        <v>1</v>
      </c>
      <c r="AC185" s="115" t="s">
        <v>96</v>
      </c>
      <c r="AD185" s="115">
        <v>20</v>
      </c>
      <c r="AE185" s="109">
        <f>IFERROR(Table1[[#This Row],[ExpenditureDetails5]]*HLOOKUP([AssumedValue2],'Curr conv'!$B$17:$BF$56,16,FALSE), "No data")</f>
        <v>2454948.9640827631</v>
      </c>
      <c r="AF185" s="108">
        <f>IFERROR([AssumedValue1]*HLOOKUP([AssumedValue2],'Curr conv'!$B$17:$BF$56,16,FALSE), "No data")</f>
        <v>2454948.9640827631</v>
      </c>
      <c r="AG185" s="110">
        <f>IFERROR(Table1[[#This Row],[Calculation2]]/Exchange,"No data")</f>
        <v>1715517.8729112092</v>
      </c>
      <c r="AH185" s="113">
        <f>IFERROR([AssumedValue1]*HLOOKUP([AssumedValue2],'Curr conv'!$B$17:$BF$56,16,FALSE)/Table1[[#This Row],[ExpenditureDetails3]], "No data")</f>
        <v>2454948.9640827631</v>
      </c>
      <c r="AI185" s="114">
        <f>IFERROR(Table1[[#This Row],[Calculation4]]/Exchange,"No data")</f>
        <v>1715517.8729112092</v>
      </c>
      <c r="AJ18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122747.44820413816</v>
      </c>
      <c r="AK185" s="110">
        <f>IFERROR(Table1[[#This Row],[Calculation6]]/Exchange,"No data")</f>
        <v>85775.893645560456</v>
      </c>
      <c r="AL185" s="49" t="s">
        <v>476</v>
      </c>
      <c r="AM185" s="45"/>
      <c r="AN185" s="45"/>
      <c r="AO185" s="45"/>
      <c r="AP185" s="45"/>
      <c r="AQ185" s="45"/>
    </row>
    <row r="186" spans="2:43">
      <c r="B186" s="44" t="s">
        <v>266</v>
      </c>
      <c r="C186" s="66" t="s">
        <v>468</v>
      </c>
      <c r="D186" s="66" t="s">
        <v>455</v>
      </c>
      <c r="E186" s="66" t="s">
        <v>96</v>
      </c>
      <c r="F186" s="66" t="s">
        <v>391</v>
      </c>
      <c r="G186" s="44" t="s">
        <v>267</v>
      </c>
      <c r="H186" s="44" t="s">
        <v>201</v>
      </c>
      <c r="I186" s="44" t="s">
        <v>202</v>
      </c>
      <c r="J186" s="44" t="s">
        <v>469</v>
      </c>
      <c r="K186" s="66" t="s">
        <v>94</v>
      </c>
      <c r="L186" s="49" t="s">
        <v>462</v>
      </c>
      <c r="M186" s="108">
        <v>7138</v>
      </c>
      <c r="N186" s="108">
        <v>7138</v>
      </c>
      <c r="O186" s="91">
        <v>7138</v>
      </c>
      <c r="P186" s="44" t="s">
        <v>458</v>
      </c>
      <c r="Q186" s="44"/>
      <c r="R186" s="44"/>
      <c r="S186" s="44" t="s">
        <v>13</v>
      </c>
      <c r="T18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6" s="92">
        <v>2005</v>
      </c>
      <c r="V186" s="91">
        <v>5</v>
      </c>
      <c r="W186" s="91">
        <v>1</v>
      </c>
      <c r="X186" s="92">
        <v>2005</v>
      </c>
      <c r="Y186" s="108">
        <v>397381.32400000002</v>
      </c>
      <c r="Z186" s="108">
        <v>397381.32400000002</v>
      </c>
      <c r="AA186" s="214">
        <v>2005</v>
      </c>
      <c r="AB186" s="44">
        <v>1</v>
      </c>
      <c r="AC186" s="115" t="s">
        <v>96</v>
      </c>
      <c r="AD186" s="115">
        <v>20</v>
      </c>
      <c r="AE186" s="109">
        <f>IFERROR(Table1[[#This Row],[ExpenditureDetails5]]*HLOOKUP([AssumedValue2],'Curr conv'!$B$17:$BF$56,16,FALSE), "No data")</f>
        <v>1347171.21180063</v>
      </c>
      <c r="AF186" s="108">
        <f>IFERROR([AssumedValue1]*HLOOKUP([AssumedValue2],'Curr conv'!$B$17:$BF$56,16,FALSE), "No data")</f>
        <v>1347171.21180063</v>
      </c>
      <c r="AG186" s="110">
        <f>IFERROR(Table1[[#This Row],[Calculation2]]/Exchange,"No data")</f>
        <v>941402.98862747336</v>
      </c>
      <c r="AH186" s="113">
        <f>IFERROR([AssumedValue1]*HLOOKUP([AssumedValue2],'Curr conv'!$B$17:$BF$56,16,FALSE)/Table1[[#This Row],[ExpenditureDetails3]], "No data")</f>
        <v>1347171.21180063</v>
      </c>
      <c r="AI186" s="114">
        <f>IFERROR(Table1[[#This Row],[Calculation4]]/Exchange,"No data")</f>
        <v>941402.98862747336</v>
      </c>
      <c r="AJ18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67358.560590031499</v>
      </c>
      <c r="AK186" s="110">
        <f>IFERROR(Table1[[#This Row],[Calculation6]]/Exchange,"No data")</f>
        <v>47070.149431373662</v>
      </c>
      <c r="AL186" s="49" t="s">
        <v>476</v>
      </c>
      <c r="AM186" s="45"/>
      <c r="AN186" s="45"/>
      <c r="AO186" s="45"/>
      <c r="AP186" s="45"/>
      <c r="AQ186" s="45"/>
    </row>
    <row r="187" spans="2:43">
      <c r="B187" s="44" t="s">
        <v>268</v>
      </c>
      <c r="C187" s="66" t="s">
        <v>468</v>
      </c>
      <c r="D187" s="66" t="s">
        <v>473</v>
      </c>
      <c r="E187" s="66" t="s">
        <v>96</v>
      </c>
      <c r="F187" s="66" t="s">
        <v>404</v>
      </c>
      <c r="G187" s="44" t="s">
        <v>269</v>
      </c>
      <c r="H187" s="44" t="s">
        <v>201</v>
      </c>
      <c r="I187" s="44" t="s">
        <v>202</v>
      </c>
      <c r="J187" s="44" t="s">
        <v>469</v>
      </c>
      <c r="K187" s="66" t="s">
        <v>94</v>
      </c>
      <c r="L187" s="49" t="s">
        <v>462</v>
      </c>
      <c r="M187" s="108">
        <v>7073</v>
      </c>
      <c r="N187" s="108">
        <v>7073</v>
      </c>
      <c r="O187" s="91">
        <v>7073</v>
      </c>
      <c r="P187" s="44" t="s">
        <v>458</v>
      </c>
      <c r="Q187" s="44"/>
      <c r="R187" s="44"/>
      <c r="S187" s="44" t="s">
        <v>13</v>
      </c>
      <c r="T18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7" s="92">
        <v>2003</v>
      </c>
      <c r="V187" s="91">
        <v>7</v>
      </c>
      <c r="W187" s="91">
        <v>1</v>
      </c>
      <c r="X187" s="92">
        <v>2003</v>
      </c>
      <c r="Y187" s="108">
        <v>178063.11919999999</v>
      </c>
      <c r="Z187" s="108">
        <v>178063.11919999999</v>
      </c>
      <c r="AA187" s="214">
        <v>2003</v>
      </c>
      <c r="AB187" s="44">
        <v>1</v>
      </c>
      <c r="AC187" s="116"/>
      <c r="AD187" s="115">
        <v>20</v>
      </c>
      <c r="AE187" s="108">
        <f>IFERROR(Table1[[#This Row],[ExpenditureDetails5]]*HLOOKUP([AssumedValue2],'Curr conv'!$B$17:$BF$56,16,FALSE), "No data")</f>
        <v>888422.35933414882</v>
      </c>
      <c r="AF187" s="108">
        <f>IFERROR([AssumedValue1]*HLOOKUP([AssumedValue2],'Curr conv'!$B$17:$BF$56,16,FALSE), "No data")</f>
        <v>888422.35933414882</v>
      </c>
      <c r="AG187" s="110">
        <f>IFERROR(Table1[[#This Row],[Calculation2]]/Exchange,"No data")</f>
        <v>620829.37707877136</v>
      </c>
      <c r="AH187" s="113">
        <f>IFERROR([AssumedValue1]*HLOOKUP([AssumedValue2],'Curr conv'!$B$17:$BF$56,16,FALSE)/Table1[[#This Row],[ExpenditureDetails3]], "No data")</f>
        <v>888422.35933414882</v>
      </c>
      <c r="AI187" s="114">
        <f>IFERROR(Table1[[#This Row],[Calculation4]]/Exchange,"No data")</f>
        <v>620829.37707877136</v>
      </c>
      <c r="AJ18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44421.117966707439</v>
      </c>
      <c r="AK187" s="110">
        <f>IFERROR(Table1[[#This Row],[Calculation6]]/Exchange,"No data")</f>
        <v>31041.468853938568</v>
      </c>
      <c r="AL187" s="49" t="s">
        <v>476</v>
      </c>
      <c r="AM187" s="45"/>
      <c r="AN187" s="45"/>
      <c r="AO187" s="45"/>
      <c r="AP187" s="45"/>
      <c r="AQ187" s="45"/>
    </row>
    <row r="188" spans="2:43">
      <c r="B188" s="44" t="s">
        <v>268</v>
      </c>
      <c r="C188" s="66" t="s">
        <v>468</v>
      </c>
      <c r="D188" s="66" t="s">
        <v>473</v>
      </c>
      <c r="E188" s="66" t="s">
        <v>96</v>
      </c>
      <c r="F188" s="66" t="s">
        <v>404</v>
      </c>
      <c r="G188" s="44" t="s">
        <v>269</v>
      </c>
      <c r="H188" s="44" t="s">
        <v>201</v>
      </c>
      <c r="I188" s="44" t="s">
        <v>202</v>
      </c>
      <c r="J188" s="44" t="s">
        <v>469</v>
      </c>
      <c r="K188" s="66" t="s">
        <v>94</v>
      </c>
      <c r="L188" s="49" t="s">
        <v>462</v>
      </c>
      <c r="M188" s="108">
        <v>7073</v>
      </c>
      <c r="N188" s="108">
        <v>7073</v>
      </c>
      <c r="O188" s="91">
        <v>7073</v>
      </c>
      <c r="P188" s="44" t="s">
        <v>458</v>
      </c>
      <c r="Q188" s="44"/>
      <c r="R188" s="44"/>
      <c r="S188" s="44" t="s">
        <v>13</v>
      </c>
      <c r="T18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8" s="91">
        <v>2005</v>
      </c>
      <c r="V188" s="91">
        <v>7</v>
      </c>
      <c r="W188" s="91">
        <v>1</v>
      </c>
      <c r="X188" s="91">
        <v>2005</v>
      </c>
      <c r="Y188" s="108">
        <v>221.6</v>
      </c>
      <c r="Z188" s="108">
        <v>221.6</v>
      </c>
      <c r="AA188" s="215">
        <v>2005</v>
      </c>
      <c r="AB188" s="44">
        <v>1</v>
      </c>
      <c r="AC188" s="115"/>
      <c r="AD188" s="115">
        <v>20</v>
      </c>
      <c r="AE188" s="109">
        <f>IFERROR(Table1[[#This Row],[ExpenditureDetails5]]*HLOOKUP([AssumedValue2],'Curr conv'!$B$17:$BF$56,16,FALSE), "No data")</f>
        <v>751.25105913387006</v>
      </c>
      <c r="AF188" s="108">
        <f>IFERROR([AssumedValue1]*HLOOKUP([AssumedValue2],'Curr conv'!$B$17:$BF$56,16,FALSE), "No data")</f>
        <v>751.25105913387006</v>
      </c>
      <c r="AG188" s="110">
        <f>IFERROR(Table1[[#This Row],[Calculation2]]/Exchange,"No data")</f>
        <v>524.9740983797418</v>
      </c>
      <c r="AH188" s="113">
        <f>IFERROR([AssumedValue1]*HLOOKUP([AssumedValue2],'Curr conv'!$B$17:$BF$56,16,FALSE)/Table1[[#This Row],[ExpenditureDetails3]], "No data")</f>
        <v>751.25105913387006</v>
      </c>
      <c r="AI188" s="114">
        <f>IFERROR(Table1[[#This Row],[Calculation4]]/Exchange,"No data")</f>
        <v>524.9740983797418</v>
      </c>
      <c r="AJ18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37.562552956693501</v>
      </c>
      <c r="AK188" s="110">
        <f>IFERROR(Table1[[#This Row],[Calculation6]]/Exchange,"No data")</f>
        <v>26.248704918987091</v>
      </c>
      <c r="AL188" s="49" t="s">
        <v>476</v>
      </c>
      <c r="AM188" s="45"/>
      <c r="AN188" s="45"/>
      <c r="AO188" s="45"/>
      <c r="AP188" s="45"/>
      <c r="AQ188" s="45"/>
    </row>
    <row r="189" spans="2:43">
      <c r="B189" s="44" t="s">
        <v>268</v>
      </c>
      <c r="C189" s="66" t="s">
        <v>468</v>
      </c>
      <c r="D189" s="66" t="s">
        <v>473</v>
      </c>
      <c r="E189" s="66" t="s">
        <v>96</v>
      </c>
      <c r="F189" s="66" t="s">
        <v>404</v>
      </c>
      <c r="G189" s="44" t="s">
        <v>269</v>
      </c>
      <c r="H189" s="44" t="s">
        <v>201</v>
      </c>
      <c r="I189" s="44" t="s">
        <v>202</v>
      </c>
      <c r="J189" s="44" t="s">
        <v>469</v>
      </c>
      <c r="K189" s="66" t="s">
        <v>94</v>
      </c>
      <c r="L189" s="49" t="s">
        <v>462</v>
      </c>
      <c r="M189" s="108">
        <v>7073</v>
      </c>
      <c r="N189" s="108">
        <v>7073</v>
      </c>
      <c r="O189" s="91">
        <v>7073</v>
      </c>
      <c r="P189" s="44" t="s">
        <v>458</v>
      </c>
      <c r="Q189" s="44"/>
      <c r="R189" s="44"/>
      <c r="S189" s="44" t="s">
        <v>13</v>
      </c>
      <c r="T18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89" s="91">
        <v>2007</v>
      </c>
      <c r="V189" s="91">
        <v>7</v>
      </c>
      <c r="W189" s="91">
        <v>1</v>
      </c>
      <c r="X189" s="91">
        <v>2007</v>
      </c>
      <c r="Y189" s="108">
        <v>465.9</v>
      </c>
      <c r="Z189" s="108">
        <v>465.9</v>
      </c>
      <c r="AA189" s="215">
        <v>2007</v>
      </c>
      <c r="AB189" s="44">
        <v>1</v>
      </c>
      <c r="AC189" s="115"/>
      <c r="AD189" s="115">
        <v>20</v>
      </c>
      <c r="AE189" s="109">
        <f>IFERROR(Table1[[#This Row],[ExpenditureDetails5]]*HLOOKUP([AssumedValue2],'Curr conv'!$B$17:$BF$56,16,FALSE), "No data")</f>
        <v>760.09628928539757</v>
      </c>
      <c r="AF189" s="108">
        <f>IFERROR([AssumedValue1]*HLOOKUP([AssumedValue2],'Curr conv'!$B$17:$BF$56,16,FALSE), "No data")</f>
        <v>760.09628928539757</v>
      </c>
      <c r="AG189" s="110">
        <f>IFERROR(Table1[[#This Row],[Calculation2]]/Exchange,"No data")</f>
        <v>531.15514354074708</v>
      </c>
      <c r="AH189" s="113">
        <f>IFERROR([AssumedValue1]*HLOOKUP([AssumedValue2],'Curr conv'!$B$17:$BF$56,16,FALSE)/Table1[[#This Row],[ExpenditureDetails3]], "No data")</f>
        <v>760.09628928539757</v>
      </c>
      <c r="AI189" s="114">
        <f>IFERROR(Table1[[#This Row],[Calculation4]]/Exchange,"No data")</f>
        <v>531.15514354074708</v>
      </c>
      <c r="AJ18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38.004814464269877</v>
      </c>
      <c r="AK189" s="110">
        <f>IFERROR(Table1[[#This Row],[Calculation6]]/Exchange,"No data")</f>
        <v>26.557757177037352</v>
      </c>
      <c r="AL189" s="49" t="s">
        <v>476</v>
      </c>
      <c r="AM189" s="45"/>
      <c r="AN189" s="45"/>
      <c r="AO189" s="45"/>
      <c r="AP189" s="45"/>
      <c r="AQ189" s="45"/>
    </row>
    <row r="190" spans="2:43">
      <c r="B190" s="44" t="s">
        <v>268</v>
      </c>
      <c r="C190" s="66" t="s">
        <v>468</v>
      </c>
      <c r="D190" s="66" t="s">
        <v>473</v>
      </c>
      <c r="E190" s="66" t="s">
        <v>96</v>
      </c>
      <c r="F190" s="66" t="s">
        <v>404</v>
      </c>
      <c r="G190" s="44" t="s">
        <v>269</v>
      </c>
      <c r="H190" s="44" t="s">
        <v>201</v>
      </c>
      <c r="I190" s="44" t="s">
        <v>202</v>
      </c>
      <c r="J190" s="44" t="s">
        <v>469</v>
      </c>
      <c r="K190" s="66" t="s">
        <v>94</v>
      </c>
      <c r="L190" s="49" t="s">
        <v>462</v>
      </c>
      <c r="M190" s="108">
        <v>7073</v>
      </c>
      <c r="N190" s="108">
        <v>7073</v>
      </c>
      <c r="O190" s="91">
        <v>7073</v>
      </c>
      <c r="P190" s="44" t="s">
        <v>458</v>
      </c>
      <c r="Q190" s="44"/>
      <c r="R190" s="44"/>
      <c r="S190" s="44" t="s">
        <v>13</v>
      </c>
      <c r="T19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0" s="92">
        <v>2008</v>
      </c>
      <c r="V190" s="91">
        <v>7</v>
      </c>
      <c r="W190" s="91">
        <v>1</v>
      </c>
      <c r="X190" s="92">
        <v>2008</v>
      </c>
      <c r="Y190" s="109">
        <v>6855</v>
      </c>
      <c r="Z190" s="109">
        <v>6855</v>
      </c>
      <c r="AA190" s="214">
        <v>2008</v>
      </c>
      <c r="AB190" s="44">
        <v>1</v>
      </c>
      <c r="AC190" s="115"/>
      <c r="AD190" s="115">
        <v>20</v>
      </c>
      <c r="AE190" s="109">
        <f>IFERROR(Table1[[#This Row],[ExpenditureDetails5]]*HLOOKUP([AssumedValue2],'Curr conv'!$B$17:$BF$56,16,FALSE), "No data")</f>
        <v>9618.1345273641618</v>
      </c>
      <c r="AF190" s="108">
        <f>IFERROR([AssumedValue1]*HLOOKUP([AssumedValue2],'Curr conv'!$B$17:$BF$56,16,FALSE), "No data")</f>
        <v>9618.1345273641618</v>
      </c>
      <c r="AG190" s="110">
        <f>IFERROR(Table1[[#This Row],[Calculation2]]/Exchange,"No data")</f>
        <v>6721.1505930114163</v>
      </c>
      <c r="AH190" s="113">
        <f>IFERROR([AssumedValue1]*HLOOKUP([AssumedValue2],'Curr conv'!$B$17:$BF$56,16,FALSE)/Table1[[#This Row],[ExpenditureDetails3]], "No data")</f>
        <v>9618.1345273641618</v>
      </c>
      <c r="AI190" s="114">
        <f>IFERROR(Table1[[#This Row],[Calculation4]]/Exchange,"No data")</f>
        <v>6721.1505930114163</v>
      </c>
      <c r="AJ19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480.90672636820807</v>
      </c>
      <c r="AK190" s="110">
        <f>IFERROR(Table1[[#This Row],[Calculation6]]/Exchange,"No data")</f>
        <v>336.05752965057081</v>
      </c>
      <c r="AL190" s="49" t="s">
        <v>476</v>
      </c>
      <c r="AM190" s="45"/>
      <c r="AN190" s="45"/>
      <c r="AO190" s="45"/>
      <c r="AP190" s="45"/>
      <c r="AQ190" s="45"/>
    </row>
    <row r="191" spans="2:43">
      <c r="B191" s="44" t="s">
        <v>268</v>
      </c>
      <c r="C191" s="66" t="s">
        <v>468</v>
      </c>
      <c r="D191" s="66" t="s">
        <v>473</v>
      </c>
      <c r="E191" s="66" t="s">
        <v>96</v>
      </c>
      <c r="F191" s="66" t="s">
        <v>404</v>
      </c>
      <c r="G191" s="44" t="s">
        <v>269</v>
      </c>
      <c r="H191" s="44" t="s">
        <v>201</v>
      </c>
      <c r="I191" s="44" t="s">
        <v>202</v>
      </c>
      <c r="J191" s="44" t="s">
        <v>469</v>
      </c>
      <c r="K191" s="66" t="s">
        <v>94</v>
      </c>
      <c r="L191" s="49" t="s">
        <v>462</v>
      </c>
      <c r="M191" s="108">
        <v>7073</v>
      </c>
      <c r="N191" s="108">
        <v>7073</v>
      </c>
      <c r="O191" s="91">
        <v>7073</v>
      </c>
      <c r="P191" s="44" t="s">
        <v>458</v>
      </c>
      <c r="Q191" s="44"/>
      <c r="R191" s="44"/>
      <c r="S191" s="44" t="s">
        <v>13</v>
      </c>
      <c r="T19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1" s="92">
        <v>2009</v>
      </c>
      <c r="V191" s="91">
        <v>7</v>
      </c>
      <c r="W191" s="91">
        <v>1</v>
      </c>
      <c r="X191" s="92">
        <v>2009</v>
      </c>
      <c r="Y191" s="109">
        <v>2404</v>
      </c>
      <c r="Z191" s="109">
        <v>2404</v>
      </c>
      <c r="AA191" s="214">
        <v>2009</v>
      </c>
      <c r="AB191" s="44">
        <v>1</v>
      </c>
      <c r="AC191" s="115"/>
      <c r="AD191" s="115">
        <v>20</v>
      </c>
      <c r="AE191" s="109">
        <f>IFERROR(Table1[[#This Row],[ExpenditureDetails5]]*HLOOKUP([AssumedValue2],'Curr conv'!$B$17:$BF$56,16,FALSE), "No data")</f>
        <v>2806.1170976448343</v>
      </c>
      <c r="AF191" s="108">
        <f>IFERROR([AssumedValue1]*HLOOKUP([AssumedValue2],'Curr conv'!$B$17:$BF$56,16,FALSE), "No data")</f>
        <v>2806.1170976448343</v>
      </c>
      <c r="AG191" s="110">
        <f>IFERROR(Table1[[#This Row],[Calculation2]]/Exchange,"No data")</f>
        <v>1960.9140983874036</v>
      </c>
      <c r="AH191" s="113">
        <f>IFERROR([AssumedValue1]*HLOOKUP([AssumedValue2],'Curr conv'!$B$17:$BF$56,16,FALSE)/Table1[[#This Row],[ExpenditureDetails3]], "No data")</f>
        <v>2806.1170976448343</v>
      </c>
      <c r="AI191" s="114">
        <f>IFERROR(Table1[[#This Row],[Calculation4]]/Exchange,"No data")</f>
        <v>1960.9140983874036</v>
      </c>
      <c r="AJ19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140.3058548822417</v>
      </c>
      <c r="AK191" s="110">
        <f>IFERROR(Table1[[#This Row],[Calculation6]]/Exchange,"No data")</f>
        <v>98.045704919370181</v>
      </c>
      <c r="AL191" s="49" t="s">
        <v>476</v>
      </c>
      <c r="AM191" s="45"/>
      <c r="AN191" s="45"/>
      <c r="AO191" s="45"/>
      <c r="AP191" s="45"/>
      <c r="AQ191" s="45"/>
    </row>
    <row r="192" spans="2:43">
      <c r="B192" s="44" t="s">
        <v>270</v>
      </c>
      <c r="C192" s="66" t="s">
        <v>468</v>
      </c>
      <c r="D192" s="66" t="s">
        <v>473</v>
      </c>
      <c r="E192" s="66" t="s">
        <v>96</v>
      </c>
      <c r="F192" s="87" t="s">
        <v>405</v>
      </c>
      <c r="G192" s="44" t="s">
        <v>271</v>
      </c>
      <c r="H192" s="44" t="s">
        <v>201</v>
      </c>
      <c r="I192" s="44" t="s">
        <v>202</v>
      </c>
      <c r="J192" s="44" t="s">
        <v>469</v>
      </c>
      <c r="K192" s="66" t="s">
        <v>460</v>
      </c>
      <c r="L192" s="49" t="s">
        <v>462</v>
      </c>
      <c r="M192" s="108">
        <v>23698</v>
      </c>
      <c r="N192" s="108">
        <v>23698</v>
      </c>
      <c r="O192" s="91">
        <v>23698</v>
      </c>
      <c r="P192" s="44" t="s">
        <v>458</v>
      </c>
      <c r="Q192" s="44"/>
      <c r="R192" s="44"/>
      <c r="S192" s="44" t="s">
        <v>13</v>
      </c>
      <c r="T19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2" s="92">
        <v>2003</v>
      </c>
      <c r="V192" s="91">
        <v>7</v>
      </c>
      <c r="W192" s="91">
        <v>1</v>
      </c>
      <c r="X192" s="92">
        <v>2003</v>
      </c>
      <c r="Y192" s="108">
        <v>664500</v>
      </c>
      <c r="Z192" s="108">
        <v>664500</v>
      </c>
      <c r="AA192" s="214">
        <v>2003</v>
      </c>
      <c r="AB192" s="44">
        <v>1</v>
      </c>
      <c r="AC192" s="115" t="s">
        <v>96</v>
      </c>
      <c r="AD192" s="115">
        <v>20</v>
      </c>
      <c r="AE192" s="109">
        <f>IFERROR(Table1[[#This Row],[ExpenditureDetails5]]*HLOOKUP([AssumedValue2],'Curr conv'!$B$17:$BF$56,16,FALSE), "No data")</f>
        <v>3315434.7763303807</v>
      </c>
      <c r="AF192" s="108">
        <f>IFERROR([AssumedValue1]*HLOOKUP([AssumedValue2],'Curr conv'!$B$17:$BF$56,16,FALSE), "No data")</f>
        <v>3315434.7763303807</v>
      </c>
      <c r="AG192" s="110">
        <f>IFERROR(Table1[[#This Row],[Calculation2]]/Exchange,"No data")</f>
        <v>2316825.1961568673</v>
      </c>
      <c r="AH192" s="113">
        <f>IFERROR([AssumedValue1]*HLOOKUP([AssumedValue2],'Curr conv'!$B$17:$BF$56,16,FALSE)/Table1[[#This Row],[ExpenditureDetails3]], "No data")</f>
        <v>3315434.7763303807</v>
      </c>
      <c r="AI192" s="114">
        <f>IFERROR(Table1[[#This Row],[Calculation4]]/Exchange,"No data")</f>
        <v>2316825.1961568673</v>
      </c>
      <c r="AJ19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165771.73881651904</v>
      </c>
      <c r="AK192" s="110">
        <f>IFERROR(Table1[[#This Row],[Calculation6]]/Exchange,"No data")</f>
        <v>115841.25980784335</v>
      </c>
      <c r="AL192" s="49" t="s">
        <v>476</v>
      </c>
      <c r="AM192" s="45"/>
      <c r="AN192" s="45"/>
      <c r="AO192" s="45"/>
      <c r="AP192" s="45"/>
      <c r="AQ192" s="45"/>
    </row>
    <row r="193" spans="2:43">
      <c r="B193" s="44" t="s">
        <v>272</v>
      </c>
      <c r="C193" s="66" t="s">
        <v>468</v>
      </c>
      <c r="D193" s="66" t="s">
        <v>439</v>
      </c>
      <c r="E193" s="66" t="s">
        <v>96</v>
      </c>
      <c r="F193" s="66" t="s">
        <v>368</v>
      </c>
      <c r="G193" s="44" t="s">
        <v>218</v>
      </c>
      <c r="H193" s="44" t="s">
        <v>201</v>
      </c>
      <c r="I193" s="44" t="s">
        <v>202</v>
      </c>
      <c r="J193" s="44" t="s">
        <v>469</v>
      </c>
      <c r="K193" s="66" t="s">
        <v>461</v>
      </c>
      <c r="L193" s="49" t="s">
        <v>462</v>
      </c>
      <c r="M193" s="108">
        <v>4312</v>
      </c>
      <c r="N193" s="108">
        <v>4312</v>
      </c>
      <c r="O193" s="91">
        <v>3679</v>
      </c>
      <c r="P193" s="44" t="s">
        <v>458</v>
      </c>
      <c r="Q193" s="44"/>
      <c r="R193" s="44"/>
      <c r="S193" s="44" t="s">
        <v>13</v>
      </c>
      <c r="T19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3" s="92">
        <v>1998</v>
      </c>
      <c r="V193" s="91">
        <v>12</v>
      </c>
      <c r="W193" s="91">
        <v>1</v>
      </c>
      <c r="X193" s="92">
        <v>1998</v>
      </c>
      <c r="Y193" s="108">
        <v>14340.8</v>
      </c>
      <c r="Z193" s="108">
        <v>14340.8</v>
      </c>
      <c r="AA193" s="214">
        <v>1998</v>
      </c>
      <c r="AB193" s="44">
        <v>1</v>
      </c>
      <c r="AC193" s="115" t="s">
        <v>96</v>
      </c>
      <c r="AD193" s="115">
        <v>20</v>
      </c>
      <c r="AE193" s="109">
        <f>IFERROR(Table1[[#This Row],[ExpenditureDetails5]]*HLOOKUP([AssumedValue2],'Curr conv'!$B$17:$BF$56,16,FALSE), "No data")</f>
        <v>201085.7513701992</v>
      </c>
      <c r="AF193" s="108">
        <f>IFERROR([AssumedValue1]*HLOOKUP([AssumedValue2],'Curr conv'!$B$17:$BF$56,16,FALSE), "No data")</f>
        <v>201085.7513701992</v>
      </c>
      <c r="AG193" s="110">
        <f>IFERROR(Table1[[#This Row],[Calculation2]]/Exchange,"No data")</f>
        <v>140518.68511745022</v>
      </c>
      <c r="AH193" s="113">
        <f>IFERROR([AssumedValue1]*HLOOKUP([AssumedValue2],'Curr conv'!$B$17:$BF$56,16,FALSE)/Table1[[#This Row],[ExpenditureDetails3]], "No data")</f>
        <v>201085.7513701992</v>
      </c>
      <c r="AI193" s="114">
        <f>IFERROR(Table1[[#This Row],[Calculation4]]/Exchange,"No data")</f>
        <v>140518.68511745022</v>
      </c>
      <c r="AJ19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10054.287568509961</v>
      </c>
      <c r="AK193" s="110">
        <f>IFERROR(Table1[[#This Row],[Calculation6]]/Exchange,"No data")</f>
        <v>7025.9342558725111</v>
      </c>
      <c r="AL193" s="49" t="s">
        <v>476</v>
      </c>
      <c r="AM193" s="45"/>
      <c r="AN193" s="45"/>
      <c r="AO193" s="45"/>
      <c r="AP193" s="45"/>
      <c r="AQ193" s="45"/>
    </row>
    <row r="194" spans="2:43">
      <c r="B194" s="44" t="s">
        <v>273</v>
      </c>
      <c r="C194" s="66" t="s">
        <v>468</v>
      </c>
      <c r="D194" s="66" t="s">
        <v>473</v>
      </c>
      <c r="E194" s="66" t="s">
        <v>96</v>
      </c>
      <c r="F194" s="66" t="s">
        <v>406</v>
      </c>
      <c r="G194" s="44" t="s">
        <v>274</v>
      </c>
      <c r="H194" s="44" t="s">
        <v>201</v>
      </c>
      <c r="I194" s="44" t="s">
        <v>202</v>
      </c>
      <c r="J194" s="44" t="s">
        <v>469</v>
      </c>
      <c r="K194" s="66" t="s">
        <v>94</v>
      </c>
      <c r="L194" s="49" t="s">
        <v>462</v>
      </c>
      <c r="M194" s="108">
        <v>7200</v>
      </c>
      <c r="N194" s="108">
        <v>7200</v>
      </c>
      <c r="O194" s="91">
        <v>7200</v>
      </c>
      <c r="P194" s="44" t="s">
        <v>458</v>
      </c>
      <c r="Q194" s="44"/>
      <c r="R194" s="44"/>
      <c r="S194" s="44" t="s">
        <v>13</v>
      </c>
      <c r="T19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4" s="92">
        <v>1999</v>
      </c>
      <c r="V194" s="91">
        <v>11</v>
      </c>
      <c r="W194" s="91">
        <v>1</v>
      </c>
      <c r="X194" s="92">
        <v>1999</v>
      </c>
      <c r="Y194" s="108">
        <v>25822.22</v>
      </c>
      <c r="Z194" s="108">
        <v>25822.22</v>
      </c>
      <c r="AA194" s="214">
        <v>1999</v>
      </c>
      <c r="AB194" s="44">
        <v>1</v>
      </c>
      <c r="AC194" s="115" t="s">
        <v>96</v>
      </c>
      <c r="AD194" s="115">
        <v>20</v>
      </c>
      <c r="AE194" s="109">
        <f>IFERROR(Table1[[#This Row],[ExpenditureDetails5]]*HLOOKUP([AssumedValue2],'Curr conv'!$B$17:$BF$56,16,FALSE), "No data")</f>
        <v>309339.78017096553</v>
      </c>
      <c r="AF194" s="108">
        <f>IFERROR([AssumedValue1]*HLOOKUP([AssumedValue2],'Curr conv'!$B$17:$BF$56,16,FALSE), "No data")</f>
        <v>309339.78017096553</v>
      </c>
      <c r="AG194" s="110">
        <f>IFERROR(Table1[[#This Row],[Calculation2]]/Exchange,"No data")</f>
        <v>216166.5800184941</v>
      </c>
      <c r="AH194" s="113">
        <f>IFERROR([AssumedValue1]*HLOOKUP([AssumedValue2],'Curr conv'!$B$17:$BF$56,16,FALSE)/Table1[[#This Row],[ExpenditureDetails3]], "No data")</f>
        <v>309339.78017096553</v>
      </c>
      <c r="AI194" s="114">
        <f>IFERROR(Table1[[#This Row],[Calculation4]]/Exchange,"No data")</f>
        <v>216166.5800184941</v>
      </c>
      <c r="AJ19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15466.989008548277</v>
      </c>
      <c r="AK194" s="110">
        <f>IFERROR(Table1[[#This Row],[Calculation6]]/Exchange,"No data")</f>
        <v>10808.329000924705</v>
      </c>
      <c r="AL194" s="49" t="s">
        <v>476</v>
      </c>
      <c r="AM194" s="45"/>
      <c r="AN194" s="45"/>
      <c r="AO194" s="45"/>
      <c r="AP194" s="45"/>
      <c r="AQ194" s="45"/>
    </row>
    <row r="195" spans="2:43">
      <c r="B195" s="44" t="s">
        <v>275</v>
      </c>
      <c r="C195" s="66" t="s">
        <v>468</v>
      </c>
      <c r="D195" s="66" t="s">
        <v>473</v>
      </c>
      <c r="E195" s="66" t="s">
        <v>96</v>
      </c>
      <c r="F195" s="66" t="s">
        <v>407</v>
      </c>
      <c r="G195" s="44" t="s">
        <v>276</v>
      </c>
      <c r="H195" s="44" t="s">
        <v>201</v>
      </c>
      <c r="I195" s="44" t="s">
        <v>202</v>
      </c>
      <c r="J195" s="44" t="s">
        <v>469</v>
      </c>
      <c r="K195" s="66" t="s">
        <v>94</v>
      </c>
      <c r="L195" s="49" t="s">
        <v>462</v>
      </c>
      <c r="M195" s="108">
        <v>6665</v>
      </c>
      <c r="N195" s="108">
        <v>6665</v>
      </c>
      <c r="O195" s="91">
        <v>6665</v>
      </c>
      <c r="P195" s="44" t="s">
        <v>458</v>
      </c>
      <c r="Q195" s="44"/>
      <c r="R195" s="44"/>
      <c r="S195" s="44" t="s">
        <v>13</v>
      </c>
      <c r="T19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5" s="92">
        <v>2001</v>
      </c>
      <c r="V195" s="91">
        <v>9</v>
      </c>
      <c r="W195" s="91">
        <v>1</v>
      </c>
      <c r="X195" s="92">
        <v>2001</v>
      </c>
      <c r="Y195" s="108">
        <v>118933.75</v>
      </c>
      <c r="Z195" s="108">
        <v>118933.75</v>
      </c>
      <c r="AA195" s="214">
        <v>2001</v>
      </c>
      <c r="AB195" s="44">
        <v>1</v>
      </c>
      <c r="AC195" s="115" t="s">
        <v>96</v>
      </c>
      <c r="AD195" s="115">
        <v>20</v>
      </c>
      <c r="AE195" s="109">
        <f>IFERROR(Table1[[#This Row],[ExpenditureDetails5]]*HLOOKUP([AssumedValue2],'Curr conv'!$B$17:$BF$56,16,FALSE), "No data")</f>
        <v>982567.51804377243</v>
      </c>
      <c r="AF195" s="108">
        <f>IFERROR([AssumedValue1]*HLOOKUP([AssumedValue2],'Curr conv'!$B$17:$BF$56,16,FALSE), "No data")</f>
        <v>982567.51804377243</v>
      </c>
      <c r="AG195" s="110">
        <f>IFERROR(Table1[[#This Row],[Calculation2]]/Exchange,"No data")</f>
        <v>686617.99622212921</v>
      </c>
      <c r="AH195" s="113">
        <f>IFERROR([AssumedValue1]*HLOOKUP([AssumedValue2],'Curr conv'!$B$17:$BF$56,16,FALSE)/Table1[[#This Row],[ExpenditureDetails3]], "No data")</f>
        <v>982567.51804377243</v>
      </c>
      <c r="AI195" s="114">
        <f>IFERROR(Table1[[#This Row],[Calculation4]]/Exchange,"No data")</f>
        <v>686617.99622212921</v>
      </c>
      <c r="AJ19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49128.375902188622</v>
      </c>
      <c r="AK195" s="110">
        <f>IFERROR(Table1[[#This Row],[Calculation6]]/Exchange,"No data")</f>
        <v>34330.899811106457</v>
      </c>
      <c r="AL195" s="49" t="s">
        <v>476</v>
      </c>
      <c r="AM195" s="45"/>
      <c r="AN195" s="45"/>
      <c r="AO195" s="45"/>
      <c r="AP195" s="45"/>
      <c r="AQ195" s="45"/>
    </row>
    <row r="196" spans="2:43">
      <c r="B196" s="44" t="s">
        <v>277</v>
      </c>
      <c r="C196" s="66" t="s">
        <v>468</v>
      </c>
      <c r="D196" s="66" t="s">
        <v>473</v>
      </c>
      <c r="E196" s="66" t="s">
        <v>96</v>
      </c>
      <c r="F196" s="87" t="s">
        <v>408</v>
      </c>
      <c r="G196" s="44" t="s">
        <v>278</v>
      </c>
      <c r="H196" s="44" t="s">
        <v>201</v>
      </c>
      <c r="I196" s="44" t="s">
        <v>202</v>
      </c>
      <c r="J196" s="44" t="s">
        <v>469</v>
      </c>
      <c r="K196" s="66" t="s">
        <v>460</v>
      </c>
      <c r="L196" s="49" t="s">
        <v>462</v>
      </c>
      <c r="M196" s="108">
        <v>15942</v>
      </c>
      <c r="N196" s="108">
        <v>15942</v>
      </c>
      <c r="O196" s="91">
        <v>15942</v>
      </c>
      <c r="P196" s="44" t="s">
        <v>458</v>
      </c>
      <c r="Q196" s="44"/>
      <c r="R196" s="44"/>
      <c r="S196" s="44" t="s">
        <v>13</v>
      </c>
      <c r="T19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6" s="92">
        <v>2003</v>
      </c>
      <c r="V196" s="91">
        <v>7</v>
      </c>
      <c r="W196" s="91">
        <v>1</v>
      </c>
      <c r="X196" s="92">
        <v>2003</v>
      </c>
      <c r="Y196" s="108">
        <v>215838.17</v>
      </c>
      <c r="Z196" s="108">
        <v>215838.17</v>
      </c>
      <c r="AA196" s="214">
        <v>2003</v>
      </c>
      <c r="AB196" s="44">
        <v>1</v>
      </c>
      <c r="AC196" s="115" t="s">
        <v>96</v>
      </c>
      <c r="AD196" s="115">
        <v>20</v>
      </c>
      <c r="AE196" s="109">
        <f>IFERROR(Table1[[#This Row],[ExpenditureDetails5]]*HLOOKUP([AssumedValue2],'Curr conv'!$B$17:$BF$56,16,FALSE), "No data")</f>
        <v>1076895.9742325188</v>
      </c>
      <c r="AF196" s="108">
        <f>IFERROR([AssumedValue1]*HLOOKUP([AssumedValue2],'Curr conv'!$B$17:$BF$56,16,FALSE), "No data")</f>
        <v>1076895.9742325188</v>
      </c>
      <c r="AG196" s="110">
        <f>IFERROR(Table1[[#This Row],[Calculation2]]/Exchange,"No data")</f>
        <v>752534.70360931417</v>
      </c>
      <c r="AH196" s="113">
        <f>IFERROR([AssumedValue1]*HLOOKUP([AssumedValue2],'Curr conv'!$B$17:$BF$56,16,FALSE)/Table1[[#This Row],[ExpenditureDetails3]], "No data")</f>
        <v>1076895.9742325188</v>
      </c>
      <c r="AI196" s="114">
        <f>IFERROR(Table1[[#This Row],[Calculation4]]/Exchange,"No data")</f>
        <v>752534.70360931417</v>
      </c>
      <c r="AJ19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53844.798711625939</v>
      </c>
      <c r="AK196" s="110">
        <f>IFERROR(Table1[[#This Row],[Calculation6]]/Exchange,"No data")</f>
        <v>37626.735180465708</v>
      </c>
      <c r="AL196" s="49" t="s">
        <v>476</v>
      </c>
      <c r="AM196" s="45"/>
      <c r="AN196" s="45"/>
      <c r="AO196" s="45"/>
      <c r="AP196" s="45"/>
      <c r="AQ196" s="45"/>
    </row>
    <row r="197" spans="2:43">
      <c r="B197" s="44" t="s">
        <v>279</v>
      </c>
      <c r="C197" s="66" t="s">
        <v>468</v>
      </c>
      <c r="D197" s="66" t="s">
        <v>473</v>
      </c>
      <c r="E197" s="66" t="s">
        <v>96</v>
      </c>
      <c r="F197" s="66" t="s">
        <v>409</v>
      </c>
      <c r="G197" s="44" t="s">
        <v>280</v>
      </c>
      <c r="H197" s="44" t="s">
        <v>201</v>
      </c>
      <c r="I197" s="44" t="s">
        <v>202</v>
      </c>
      <c r="J197" s="44" t="s">
        <v>469</v>
      </c>
      <c r="K197" s="66" t="s">
        <v>94</v>
      </c>
      <c r="L197" s="49" t="s">
        <v>462</v>
      </c>
      <c r="M197" s="108">
        <v>6877</v>
      </c>
      <c r="N197" s="108">
        <v>6877</v>
      </c>
      <c r="O197" s="91">
        <v>6877</v>
      </c>
      <c r="P197" s="44" t="s">
        <v>458</v>
      </c>
      <c r="Q197" s="44"/>
      <c r="R197" s="44"/>
      <c r="S197" s="44" t="s">
        <v>13</v>
      </c>
      <c r="T19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7" s="92">
        <v>2004</v>
      </c>
      <c r="V197" s="91">
        <v>6</v>
      </c>
      <c r="W197" s="91">
        <v>1</v>
      </c>
      <c r="X197" s="92">
        <v>2004</v>
      </c>
      <c r="Y197" s="108">
        <v>148299.47</v>
      </c>
      <c r="Z197" s="108">
        <v>148299.47</v>
      </c>
      <c r="AA197" s="214">
        <v>2004</v>
      </c>
      <c r="AB197" s="44">
        <v>1</v>
      </c>
      <c r="AC197" s="115" t="s">
        <v>96</v>
      </c>
      <c r="AD197" s="115">
        <v>20</v>
      </c>
      <c r="AE197" s="109">
        <f>IFERROR(Table1[[#This Row],[ExpenditureDetails5]]*HLOOKUP([AssumedValue2],'Curr conv'!$B$17:$BF$56,16,FALSE), "No data")</f>
        <v>574899.17183907609</v>
      </c>
      <c r="AF197" s="108">
        <f>IFERROR([AssumedValue1]*HLOOKUP([AssumedValue2],'Curr conv'!$B$17:$BF$56,16,FALSE), "No data")</f>
        <v>574899.17183907609</v>
      </c>
      <c r="AG197" s="110">
        <f>IFERROR(Table1[[#This Row],[Calculation2]]/Exchange,"No data")</f>
        <v>401739.43281149952</v>
      </c>
      <c r="AH197" s="113">
        <f>IFERROR([AssumedValue1]*HLOOKUP([AssumedValue2],'Curr conv'!$B$17:$BF$56,16,FALSE)/Table1[[#This Row],[ExpenditureDetails3]], "No data")</f>
        <v>574899.17183907609</v>
      </c>
      <c r="AI197" s="114">
        <f>IFERROR(Table1[[#This Row],[Calculation4]]/Exchange,"No data")</f>
        <v>401739.43281149952</v>
      </c>
      <c r="AJ19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28744.958591953804</v>
      </c>
      <c r="AK197" s="110">
        <f>IFERROR(Table1[[#This Row],[Calculation6]]/Exchange,"No data")</f>
        <v>20086.971640574975</v>
      </c>
      <c r="AL197" s="49" t="s">
        <v>476</v>
      </c>
      <c r="AM197" s="45"/>
      <c r="AN197" s="45"/>
      <c r="AO197" s="45"/>
      <c r="AP197" s="45"/>
      <c r="AQ197" s="45"/>
    </row>
    <row r="198" spans="2:43">
      <c r="B198" s="44" t="s">
        <v>281</v>
      </c>
      <c r="C198" s="66" t="s">
        <v>468</v>
      </c>
      <c r="D198" s="66" t="s">
        <v>473</v>
      </c>
      <c r="E198" s="66" t="s">
        <v>96</v>
      </c>
      <c r="F198" s="66" t="s">
        <v>410</v>
      </c>
      <c r="G198" s="44" t="s">
        <v>282</v>
      </c>
      <c r="H198" s="44" t="s">
        <v>201</v>
      </c>
      <c r="I198" s="44" t="s">
        <v>202</v>
      </c>
      <c r="J198" s="44" t="s">
        <v>469</v>
      </c>
      <c r="K198" s="66" t="s">
        <v>94</v>
      </c>
      <c r="L198" s="49" t="s">
        <v>462</v>
      </c>
      <c r="M198" s="108">
        <v>6458</v>
      </c>
      <c r="N198" s="108">
        <v>6458</v>
      </c>
      <c r="O198" s="91">
        <v>6458</v>
      </c>
      <c r="P198" s="44" t="s">
        <v>458</v>
      </c>
      <c r="Q198" s="44"/>
      <c r="R198" s="44"/>
      <c r="S198" s="44" t="s">
        <v>13</v>
      </c>
      <c r="T19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8" s="92">
        <v>2005</v>
      </c>
      <c r="V198" s="91">
        <v>5</v>
      </c>
      <c r="W198" s="91">
        <v>1</v>
      </c>
      <c r="X198" s="92">
        <v>2005</v>
      </c>
      <c r="Y198" s="108">
        <v>120200.33</v>
      </c>
      <c r="Z198" s="108">
        <v>120200.33</v>
      </c>
      <c r="AA198" s="214">
        <v>2005</v>
      </c>
      <c r="AB198" s="44">
        <v>1</v>
      </c>
      <c r="AC198" s="115" t="s">
        <v>96</v>
      </c>
      <c r="AD198" s="115">
        <v>20</v>
      </c>
      <c r="AE198" s="109">
        <f>IFERROR(Table1[[#This Row],[ExpenditureDetails5]]*HLOOKUP([AssumedValue2],'Curr conv'!$B$17:$BF$56,16,FALSE), "No data")</f>
        <v>407493.79612247611</v>
      </c>
      <c r="AF198" s="108">
        <f>IFERROR([AssumedValue1]*HLOOKUP([AssumedValue2],'Curr conv'!$B$17:$BF$56,16,FALSE), "No data")</f>
        <v>407493.79612247611</v>
      </c>
      <c r="AG198" s="110">
        <f>IFERROR(Table1[[#This Row],[Calculation2]]/Exchange,"No data")</f>
        <v>284756.58784610761</v>
      </c>
      <c r="AH198" s="113">
        <f>IFERROR([AssumedValue1]*HLOOKUP([AssumedValue2],'Curr conv'!$B$17:$BF$56,16,FALSE)/Table1[[#This Row],[ExpenditureDetails3]], "No data")</f>
        <v>407493.79612247611</v>
      </c>
      <c r="AI198" s="114">
        <f>IFERROR(Table1[[#This Row],[Calculation4]]/Exchange,"No data")</f>
        <v>284756.58784610761</v>
      </c>
      <c r="AJ19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20374.689806123806</v>
      </c>
      <c r="AK198" s="110">
        <f>IFERROR(Table1[[#This Row],[Calculation6]]/Exchange,"No data")</f>
        <v>14237.829392305381</v>
      </c>
      <c r="AL198" s="49" t="s">
        <v>476</v>
      </c>
      <c r="AM198" s="45"/>
      <c r="AN198" s="45"/>
      <c r="AO198" s="45"/>
      <c r="AP198" s="45"/>
      <c r="AQ198" s="45"/>
    </row>
    <row r="199" spans="2:43">
      <c r="B199" s="44" t="s">
        <v>283</v>
      </c>
      <c r="C199" s="66" t="s">
        <v>468</v>
      </c>
      <c r="D199" s="66" t="s">
        <v>473</v>
      </c>
      <c r="E199" s="66" t="s">
        <v>96</v>
      </c>
      <c r="F199" s="66" t="s">
        <v>411</v>
      </c>
      <c r="G199" s="44" t="s">
        <v>284</v>
      </c>
      <c r="H199" s="44" t="s">
        <v>201</v>
      </c>
      <c r="I199" s="44" t="s">
        <v>202</v>
      </c>
      <c r="J199" s="44" t="s">
        <v>469</v>
      </c>
      <c r="K199" s="66" t="s">
        <v>94</v>
      </c>
      <c r="L199" s="49" t="s">
        <v>462</v>
      </c>
      <c r="M199" s="108">
        <v>9600</v>
      </c>
      <c r="N199" s="108">
        <v>9600</v>
      </c>
      <c r="O199" s="91">
        <v>9600</v>
      </c>
      <c r="P199" s="44" t="s">
        <v>458</v>
      </c>
      <c r="Q199" s="44"/>
      <c r="R199" s="44"/>
      <c r="S199" s="44" t="s">
        <v>13</v>
      </c>
      <c r="T19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199" s="92">
        <v>2005</v>
      </c>
      <c r="V199" s="91">
        <v>5</v>
      </c>
      <c r="W199" s="91">
        <v>1</v>
      </c>
      <c r="X199" s="92">
        <v>2005</v>
      </c>
      <c r="Y199" s="108">
        <v>313002.65000000002</v>
      </c>
      <c r="Z199" s="108">
        <v>313002.65000000002</v>
      </c>
      <c r="AA199" s="214">
        <v>2005</v>
      </c>
      <c r="AB199" s="44">
        <v>1</v>
      </c>
      <c r="AC199" s="115" t="s">
        <v>96</v>
      </c>
      <c r="AD199" s="115">
        <v>20</v>
      </c>
      <c r="AE199" s="109">
        <f>IFERROR(Table1[[#This Row],[ExpenditureDetails5]]*HLOOKUP([AssumedValue2],'Curr conv'!$B$17:$BF$56,16,FALSE), "No data")</f>
        <v>1061117.2036290977</v>
      </c>
      <c r="AF199" s="108">
        <f>IFERROR([AssumedValue1]*HLOOKUP([AssumedValue2],'Curr conv'!$B$17:$BF$56,16,FALSE), "No data")</f>
        <v>1061117.2036290977</v>
      </c>
      <c r="AG199" s="110">
        <f>IFERROR(Table1[[#This Row],[Calculation2]]/Exchange,"No data")</f>
        <v>741508.50168871798</v>
      </c>
      <c r="AH199" s="113">
        <f>IFERROR([AssumedValue1]*HLOOKUP([AssumedValue2],'Curr conv'!$B$17:$BF$56,16,FALSE)/Table1[[#This Row],[ExpenditureDetails3]], "No data")</f>
        <v>1061117.2036290977</v>
      </c>
      <c r="AI199" s="114">
        <f>IFERROR(Table1[[#This Row],[Calculation4]]/Exchange,"No data")</f>
        <v>741508.50168871798</v>
      </c>
      <c r="AJ19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53055.860181454882</v>
      </c>
      <c r="AK199" s="110">
        <f>IFERROR(Table1[[#This Row],[Calculation6]]/Exchange,"No data")</f>
        <v>37075.425084435898</v>
      </c>
      <c r="AL199" s="49" t="s">
        <v>476</v>
      </c>
      <c r="AM199" s="45"/>
      <c r="AN199" s="45"/>
      <c r="AO199" s="45"/>
      <c r="AP199" s="45"/>
      <c r="AQ199" s="45"/>
    </row>
    <row r="200" spans="2:43">
      <c r="B200" s="44" t="s">
        <v>285</v>
      </c>
      <c r="C200" s="66" t="s">
        <v>468</v>
      </c>
      <c r="D200" s="82" t="s">
        <v>454</v>
      </c>
      <c r="E200" s="82" t="s">
        <v>96</v>
      </c>
      <c r="F200" s="66" t="s">
        <v>378</v>
      </c>
      <c r="G200" s="44" t="s">
        <v>238</v>
      </c>
      <c r="H200" s="44" t="s">
        <v>201</v>
      </c>
      <c r="I200" s="44" t="s">
        <v>202</v>
      </c>
      <c r="J200" s="44" t="s">
        <v>469</v>
      </c>
      <c r="K200" s="66" t="s">
        <v>461</v>
      </c>
      <c r="L200" s="49" t="s">
        <v>462</v>
      </c>
      <c r="M200" s="108">
        <v>3163</v>
      </c>
      <c r="N200" s="108">
        <v>3163</v>
      </c>
      <c r="O200" s="91">
        <v>4671</v>
      </c>
      <c r="P200" s="44" t="s">
        <v>458</v>
      </c>
      <c r="Q200" s="44"/>
      <c r="R200" s="44"/>
      <c r="S200" s="44" t="s">
        <v>13</v>
      </c>
      <c r="T20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0" s="92">
        <v>2006</v>
      </c>
      <c r="V200" s="91">
        <v>4</v>
      </c>
      <c r="W200" s="91">
        <v>1</v>
      </c>
      <c r="X200" s="92">
        <v>2006</v>
      </c>
      <c r="Y200" s="108">
        <v>173183</v>
      </c>
      <c r="Z200" s="108">
        <v>173183</v>
      </c>
      <c r="AA200" s="214">
        <v>2006</v>
      </c>
      <c r="AB200" s="44">
        <v>1</v>
      </c>
      <c r="AC200" s="115" t="s">
        <v>96</v>
      </c>
      <c r="AD200" s="115">
        <v>20</v>
      </c>
      <c r="AE200" s="109">
        <f>IFERROR(Table1[[#This Row],[ExpenditureDetails5]]*HLOOKUP([AssumedValue2],'Curr conv'!$B$17:$BF$56,16,FALSE), "No data")</f>
        <v>510692.87366863387</v>
      </c>
      <c r="AF200" s="108">
        <f>IFERROR([AssumedValue1]*HLOOKUP([AssumedValue2],'Curr conv'!$B$17:$BF$56,16,FALSE), "No data")</f>
        <v>510692.87366863387</v>
      </c>
      <c r="AG200" s="110">
        <f>IFERROR(Table1[[#This Row],[Calculation2]]/Exchange,"No data")</f>
        <v>356872.08376417874</v>
      </c>
      <c r="AH200" s="113">
        <f>IFERROR([AssumedValue1]*HLOOKUP([AssumedValue2],'Curr conv'!$B$17:$BF$56,16,FALSE)/Table1[[#This Row],[ExpenditureDetails3]], "No data")</f>
        <v>510692.87366863387</v>
      </c>
      <c r="AI200" s="114">
        <f>IFERROR(Table1[[#This Row],[Calculation4]]/Exchange,"No data")</f>
        <v>356872.08376417874</v>
      </c>
      <c r="AJ20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25534.643683431692</v>
      </c>
      <c r="AK200" s="110">
        <f>IFERROR(Table1[[#This Row],[Calculation6]]/Exchange,"No data")</f>
        <v>17843.604188208934</v>
      </c>
      <c r="AL200" s="49" t="s">
        <v>476</v>
      </c>
      <c r="AM200" s="45"/>
      <c r="AN200" s="45"/>
      <c r="AO200" s="45"/>
      <c r="AP200" s="45"/>
      <c r="AQ200" s="45"/>
    </row>
    <row r="201" spans="2:43">
      <c r="B201" s="44" t="s">
        <v>273</v>
      </c>
      <c r="C201" s="66" t="s">
        <v>468</v>
      </c>
      <c r="D201" s="66" t="s">
        <v>473</v>
      </c>
      <c r="E201" s="66" t="s">
        <v>96</v>
      </c>
      <c r="F201" s="66" t="s">
        <v>406</v>
      </c>
      <c r="G201" s="44" t="s">
        <v>274</v>
      </c>
      <c r="H201" s="44" t="s">
        <v>201</v>
      </c>
      <c r="I201" s="44" t="s">
        <v>202</v>
      </c>
      <c r="J201" s="44" t="s">
        <v>469</v>
      </c>
      <c r="K201" s="66" t="s">
        <v>94</v>
      </c>
      <c r="L201" s="49" t="s">
        <v>462</v>
      </c>
      <c r="M201" s="108">
        <v>7200</v>
      </c>
      <c r="N201" s="108">
        <v>7200</v>
      </c>
      <c r="O201" s="91">
        <v>3965</v>
      </c>
      <c r="P201" s="44" t="s">
        <v>458</v>
      </c>
      <c r="Q201" s="44"/>
      <c r="R201" s="44"/>
      <c r="S201" s="44" t="s">
        <v>13</v>
      </c>
      <c r="T20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1" s="92">
        <v>2006</v>
      </c>
      <c r="V201" s="91">
        <v>4</v>
      </c>
      <c r="W201" s="91">
        <v>1</v>
      </c>
      <c r="X201" s="92">
        <v>2006</v>
      </c>
      <c r="Y201" s="108">
        <v>188756.28</v>
      </c>
      <c r="Z201" s="108">
        <v>188756.28</v>
      </c>
      <c r="AA201" s="214">
        <v>2006</v>
      </c>
      <c r="AB201" s="44">
        <v>1</v>
      </c>
      <c r="AC201" s="115" t="s">
        <v>96</v>
      </c>
      <c r="AD201" s="115">
        <v>20</v>
      </c>
      <c r="AE201" s="109">
        <f>IFERROR(Table1[[#This Row],[ExpenditureDetails5]]*HLOOKUP([AssumedValue2],'Curr conv'!$B$17:$BF$56,16,FALSE), "No data")</f>
        <v>556616.33680096362</v>
      </c>
      <c r="AF201" s="108">
        <f>IFERROR([AssumedValue1]*HLOOKUP([AssumedValue2],'Curr conv'!$B$17:$BF$56,16,FALSE), "No data")</f>
        <v>556616.33680096362</v>
      </c>
      <c r="AG201" s="110">
        <f>IFERROR(Table1[[#This Row],[Calculation2]]/Exchange,"No data")</f>
        <v>388963.39113639778</v>
      </c>
      <c r="AH201" s="113">
        <f>IFERROR([AssumedValue1]*HLOOKUP([AssumedValue2],'Curr conv'!$B$17:$BF$56,16,FALSE)/Table1[[#This Row],[ExpenditureDetails3]], "No data")</f>
        <v>556616.33680096362</v>
      </c>
      <c r="AI201" s="114">
        <f>IFERROR(Table1[[#This Row],[Calculation4]]/Exchange,"No data")</f>
        <v>388963.39113639778</v>
      </c>
      <c r="AJ20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27830.816840048181</v>
      </c>
      <c r="AK201" s="110">
        <f>IFERROR(Table1[[#This Row],[Calculation6]]/Exchange,"No data")</f>
        <v>19448.169556819888</v>
      </c>
      <c r="AL201" s="49" t="s">
        <v>476</v>
      </c>
      <c r="AM201" s="45"/>
      <c r="AN201" s="45"/>
      <c r="AO201" s="45"/>
      <c r="AP201" s="45"/>
      <c r="AQ201" s="45"/>
    </row>
    <row r="202" spans="2:43">
      <c r="B202" s="44" t="s">
        <v>286</v>
      </c>
      <c r="C202" s="66" t="s">
        <v>468</v>
      </c>
      <c r="D202" s="66" t="s">
        <v>473</v>
      </c>
      <c r="E202" s="66" t="s">
        <v>96</v>
      </c>
      <c r="F202" s="66" t="s">
        <v>412</v>
      </c>
      <c r="G202" s="44" t="s">
        <v>287</v>
      </c>
      <c r="H202" s="44" t="s">
        <v>201</v>
      </c>
      <c r="I202" s="44" t="s">
        <v>202</v>
      </c>
      <c r="J202" s="44" t="s">
        <v>469</v>
      </c>
      <c r="K202" s="66" t="s">
        <v>461</v>
      </c>
      <c r="L202" s="49" t="s">
        <v>462</v>
      </c>
      <c r="M202" s="108">
        <v>4820</v>
      </c>
      <c r="N202" s="108">
        <v>4820</v>
      </c>
      <c r="O202" s="91">
        <v>4820</v>
      </c>
      <c r="P202" s="44" t="s">
        <v>458</v>
      </c>
      <c r="Q202" s="44"/>
      <c r="R202" s="44"/>
      <c r="S202" s="44" t="s">
        <v>13</v>
      </c>
      <c r="T20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2" s="92">
        <v>2006</v>
      </c>
      <c r="V202" s="91">
        <v>4</v>
      </c>
      <c r="W202" s="91">
        <v>1</v>
      </c>
      <c r="X202" s="92">
        <v>2006</v>
      </c>
      <c r="Y202" s="108">
        <v>145290.32</v>
      </c>
      <c r="Z202" s="108">
        <v>145290.32</v>
      </c>
      <c r="AA202" s="214">
        <v>2006</v>
      </c>
      <c r="AB202" s="44">
        <v>1</v>
      </c>
      <c r="AC202" s="115" t="s">
        <v>96</v>
      </c>
      <c r="AD202" s="115">
        <v>20</v>
      </c>
      <c r="AE202" s="109">
        <f>IFERROR(Table1[[#This Row],[ExpenditureDetails5]]*HLOOKUP([AssumedValue2],'Curr conv'!$B$17:$BF$56,16,FALSE), "No data")</f>
        <v>428441.19247868087</v>
      </c>
      <c r="AF202" s="108">
        <f>IFERROR([AssumedValue1]*HLOOKUP([AssumedValue2],'Curr conv'!$B$17:$BF$56,16,FALSE), "No data")</f>
        <v>428441.19247868087</v>
      </c>
      <c r="AG202" s="110">
        <f>IFERROR(Table1[[#This Row],[Calculation2]]/Exchange,"No data")</f>
        <v>299394.62446755357</v>
      </c>
      <c r="AH202" s="113">
        <f>IFERROR([AssumedValue1]*HLOOKUP([AssumedValue2],'Curr conv'!$B$17:$BF$56,16,FALSE)/Table1[[#This Row],[ExpenditureDetails3]], "No data")</f>
        <v>428441.19247868087</v>
      </c>
      <c r="AI202" s="114">
        <f>IFERROR(Table1[[#This Row],[Calculation4]]/Exchange,"No data")</f>
        <v>299394.62446755357</v>
      </c>
      <c r="AJ20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21422.059623934045</v>
      </c>
      <c r="AK202" s="110">
        <f>IFERROR(Table1[[#This Row],[Calculation6]]/Exchange,"No data")</f>
        <v>14969.731223377681</v>
      </c>
      <c r="AL202" s="49" t="s">
        <v>476</v>
      </c>
      <c r="AM202" s="45"/>
      <c r="AN202" s="45"/>
      <c r="AO202" s="45"/>
      <c r="AP202" s="45"/>
      <c r="AQ202" s="45"/>
    </row>
    <row r="203" spans="2:43">
      <c r="B203" s="44" t="s">
        <v>288</v>
      </c>
      <c r="C203" s="66" t="s">
        <v>468</v>
      </c>
      <c r="D203" s="66" t="s">
        <v>473</v>
      </c>
      <c r="E203" s="66" t="s">
        <v>96</v>
      </c>
      <c r="F203" s="66" t="s">
        <v>413</v>
      </c>
      <c r="G203" s="44" t="s">
        <v>289</v>
      </c>
      <c r="H203" s="44" t="s">
        <v>201</v>
      </c>
      <c r="I203" s="44" t="s">
        <v>202</v>
      </c>
      <c r="J203" s="44" t="s">
        <v>469</v>
      </c>
      <c r="K203" s="66" t="s">
        <v>94</v>
      </c>
      <c r="L203" s="49" t="s">
        <v>462</v>
      </c>
      <c r="M203" s="108">
        <v>5156</v>
      </c>
      <c r="N203" s="108">
        <v>5156</v>
      </c>
      <c r="O203" s="91">
        <v>5156</v>
      </c>
      <c r="P203" s="44" t="s">
        <v>458</v>
      </c>
      <c r="Q203" s="44"/>
      <c r="R203" s="44"/>
      <c r="S203" s="44" t="s">
        <v>13</v>
      </c>
      <c r="T20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3" s="92">
        <v>2006</v>
      </c>
      <c r="V203" s="91">
        <v>4</v>
      </c>
      <c r="W203" s="91">
        <v>1</v>
      </c>
      <c r="X203" s="92">
        <v>2006</v>
      </c>
      <c r="Y203" s="108">
        <v>120196.72</v>
      </c>
      <c r="Z203" s="108">
        <v>120196.72</v>
      </c>
      <c r="AA203" s="214">
        <v>2006</v>
      </c>
      <c r="AB203" s="44">
        <v>1</v>
      </c>
      <c r="AC203" s="115" t="s">
        <v>96</v>
      </c>
      <c r="AD203" s="115">
        <v>20</v>
      </c>
      <c r="AE203" s="109">
        <f>IFERROR(Table1[[#This Row],[ExpenditureDetails5]]*HLOOKUP([AssumedValue2],'Curr conv'!$B$17:$BF$56,16,FALSE), "No data")</f>
        <v>354443.61364766839</v>
      </c>
      <c r="AF203" s="108">
        <f>IFERROR([AssumedValue1]*HLOOKUP([AssumedValue2],'Curr conv'!$B$17:$BF$56,16,FALSE), "No data")</f>
        <v>354443.61364766839</v>
      </c>
      <c r="AG203" s="110">
        <f>IFERROR(Table1[[#This Row],[Calculation2]]/Exchange,"No data")</f>
        <v>247685.13034200549</v>
      </c>
      <c r="AH203" s="113">
        <f>IFERROR([AssumedValue1]*HLOOKUP([AssumedValue2],'Curr conv'!$B$17:$BF$56,16,FALSE)/Table1[[#This Row],[ExpenditureDetails3]], "No data")</f>
        <v>354443.61364766839</v>
      </c>
      <c r="AI203" s="114">
        <f>IFERROR(Table1[[#This Row],[Calculation4]]/Exchange,"No data")</f>
        <v>247685.13034200549</v>
      </c>
      <c r="AJ20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17722.180682383419</v>
      </c>
      <c r="AK203" s="110">
        <f>IFERROR(Table1[[#This Row],[Calculation6]]/Exchange,"No data")</f>
        <v>12384.256517100273</v>
      </c>
      <c r="AL203" s="49" t="s">
        <v>476</v>
      </c>
      <c r="AM203" s="45"/>
      <c r="AN203" s="45"/>
      <c r="AO203" s="45"/>
      <c r="AP203" s="45"/>
      <c r="AQ203" s="45"/>
    </row>
    <row r="204" spans="2:43">
      <c r="B204" s="44" t="s">
        <v>290</v>
      </c>
      <c r="C204" s="66" t="s">
        <v>468</v>
      </c>
      <c r="D204" s="66" t="s">
        <v>439</v>
      </c>
      <c r="E204" s="66" t="s">
        <v>96</v>
      </c>
      <c r="F204" s="66" t="s">
        <v>361</v>
      </c>
      <c r="G204" s="44" t="s">
        <v>204</v>
      </c>
      <c r="H204" s="44" t="s">
        <v>201</v>
      </c>
      <c r="I204" s="44" t="s">
        <v>202</v>
      </c>
      <c r="J204" s="44" t="s">
        <v>469</v>
      </c>
      <c r="K204" s="66" t="s">
        <v>461</v>
      </c>
      <c r="L204" s="49" t="s">
        <v>462</v>
      </c>
      <c r="M204" s="108">
        <v>4943</v>
      </c>
      <c r="N204" s="108">
        <v>4943</v>
      </c>
      <c r="O204" s="91">
        <v>5940</v>
      </c>
      <c r="P204" s="44" t="s">
        <v>458</v>
      </c>
      <c r="Q204" s="44"/>
      <c r="R204" s="44"/>
      <c r="S204" s="44" t="s">
        <v>13</v>
      </c>
      <c r="T20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4" s="92">
        <v>2006</v>
      </c>
      <c r="V204" s="91">
        <v>4</v>
      </c>
      <c r="W204" s="91">
        <v>1</v>
      </c>
      <c r="X204" s="92">
        <v>2006</v>
      </c>
      <c r="Y204" s="108">
        <v>270055.26</v>
      </c>
      <c r="Z204" s="108">
        <v>270055.26</v>
      </c>
      <c r="AA204" s="214">
        <v>2006</v>
      </c>
      <c r="AB204" s="44">
        <v>1</v>
      </c>
      <c r="AC204" s="115" t="s">
        <v>96</v>
      </c>
      <c r="AD204" s="115">
        <v>20</v>
      </c>
      <c r="AE204" s="109">
        <f>IFERROR(Table1[[#This Row],[ExpenditureDetails5]]*HLOOKUP([AssumedValue2],'Curr conv'!$B$17:$BF$56,16,FALSE), "No data")</f>
        <v>796355.85928601574</v>
      </c>
      <c r="AF204" s="108">
        <f>IFERROR([AssumedValue1]*HLOOKUP([AssumedValue2],'Curr conv'!$B$17:$BF$56,16,FALSE), "No data")</f>
        <v>796355.85928601574</v>
      </c>
      <c r="AG204" s="110">
        <f>IFERROR(Table1[[#This Row],[Calculation2]]/Exchange,"No data")</f>
        <v>556493.32421587023</v>
      </c>
      <c r="AH204" s="113">
        <f>IFERROR([AssumedValue1]*HLOOKUP([AssumedValue2],'Curr conv'!$B$17:$BF$56,16,FALSE)/Table1[[#This Row],[ExpenditureDetails3]], "No data")</f>
        <v>796355.85928601574</v>
      </c>
      <c r="AI204" s="114">
        <f>IFERROR(Table1[[#This Row],[Calculation4]]/Exchange,"No data")</f>
        <v>556493.32421587023</v>
      </c>
      <c r="AJ20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39817.792964300788</v>
      </c>
      <c r="AK204" s="110">
        <f>IFERROR(Table1[[#This Row],[Calculation6]]/Exchange,"No data")</f>
        <v>27824.666210793515</v>
      </c>
      <c r="AL204" s="49" t="s">
        <v>476</v>
      </c>
      <c r="AM204" s="45"/>
      <c r="AN204" s="45"/>
      <c r="AO204" s="45"/>
      <c r="AP204" s="45"/>
      <c r="AQ204" s="45"/>
    </row>
    <row r="205" spans="2:43">
      <c r="B205" s="44" t="s">
        <v>291</v>
      </c>
      <c r="C205" s="66" t="s">
        <v>468</v>
      </c>
      <c r="D205" s="66" t="s">
        <v>473</v>
      </c>
      <c r="E205" s="66" t="s">
        <v>96</v>
      </c>
      <c r="F205" s="66" t="s">
        <v>414</v>
      </c>
      <c r="G205" s="44" t="s">
        <v>292</v>
      </c>
      <c r="H205" s="44" t="s">
        <v>201</v>
      </c>
      <c r="I205" s="44" t="s">
        <v>202</v>
      </c>
      <c r="J205" s="44" t="s">
        <v>469</v>
      </c>
      <c r="K205" s="66" t="s">
        <v>94</v>
      </c>
      <c r="L205" s="49" t="s">
        <v>462</v>
      </c>
      <c r="M205" s="108">
        <v>6396</v>
      </c>
      <c r="N205" s="108">
        <v>6396</v>
      </c>
      <c r="O205" s="91">
        <v>6396</v>
      </c>
      <c r="P205" s="44" t="s">
        <v>458</v>
      </c>
      <c r="Q205" s="44"/>
      <c r="R205" s="44"/>
      <c r="S205" s="44" t="s">
        <v>13</v>
      </c>
      <c r="T20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5" s="92">
        <v>2007</v>
      </c>
      <c r="V205" s="91">
        <v>3</v>
      </c>
      <c r="W205" s="91">
        <v>1</v>
      </c>
      <c r="X205" s="92">
        <v>2007</v>
      </c>
      <c r="Y205" s="108">
        <v>321344.79000000004</v>
      </c>
      <c r="Z205" s="108">
        <v>321344.79000000004</v>
      </c>
      <c r="AA205" s="214">
        <v>2007</v>
      </c>
      <c r="AB205" s="44">
        <v>1</v>
      </c>
      <c r="AC205" s="115" t="s">
        <v>96</v>
      </c>
      <c r="AD205" s="115">
        <v>20</v>
      </c>
      <c r="AE205" s="109">
        <f>IFERROR(Table1[[#This Row],[ExpenditureDetails5]]*HLOOKUP([AssumedValue2],'Curr conv'!$B$17:$BF$56,16,FALSE), "No data")</f>
        <v>524260.53329082503</v>
      </c>
      <c r="AF205" s="108">
        <f>IFERROR([AssumedValue1]*HLOOKUP([AssumedValue2],'Curr conv'!$B$17:$BF$56,16,FALSE), "No data")</f>
        <v>524260.53329082503</v>
      </c>
      <c r="AG205" s="110">
        <f>IFERROR(Table1[[#This Row],[Calculation2]]/Exchange,"No data")</f>
        <v>366353.16174827487</v>
      </c>
      <c r="AH205" s="113">
        <f>IFERROR([AssumedValue1]*HLOOKUP([AssumedValue2],'Curr conv'!$B$17:$BF$56,16,FALSE)/Table1[[#This Row],[ExpenditureDetails3]], "No data")</f>
        <v>524260.53329082503</v>
      </c>
      <c r="AI205" s="114">
        <f>IFERROR(Table1[[#This Row],[Calculation4]]/Exchange,"No data")</f>
        <v>366353.16174827487</v>
      </c>
      <c r="AJ20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26213.026664541252</v>
      </c>
      <c r="AK205" s="110">
        <f>IFERROR(Table1[[#This Row],[Calculation6]]/Exchange,"No data")</f>
        <v>18317.658087413743</v>
      </c>
      <c r="AL205" s="49" t="s">
        <v>476</v>
      </c>
      <c r="AM205" s="45"/>
      <c r="AN205" s="45"/>
      <c r="AO205" s="45"/>
      <c r="AP205" s="45"/>
      <c r="AQ205" s="45"/>
    </row>
    <row r="206" spans="2:43">
      <c r="B206" s="44" t="s">
        <v>293</v>
      </c>
      <c r="C206" s="66" t="s">
        <v>467</v>
      </c>
      <c r="D206" s="66" t="s">
        <v>472</v>
      </c>
      <c r="E206" s="66" t="s">
        <v>438</v>
      </c>
      <c r="F206" s="77" t="s">
        <v>471</v>
      </c>
      <c r="G206" s="44" t="s">
        <v>314</v>
      </c>
      <c r="H206" s="44" t="s">
        <v>201</v>
      </c>
      <c r="I206" s="44" t="s">
        <v>202</v>
      </c>
      <c r="J206" s="44" t="s">
        <v>469</v>
      </c>
      <c r="K206" s="66" t="s">
        <v>460</v>
      </c>
      <c r="L206" s="49" t="s">
        <v>462</v>
      </c>
      <c r="M206" s="136">
        <v>11441</v>
      </c>
      <c r="N206" s="136">
        <v>11441</v>
      </c>
      <c r="O206" s="45">
        <v>11441</v>
      </c>
      <c r="P206" s="44" t="s">
        <v>458</v>
      </c>
      <c r="Q206" s="44"/>
      <c r="R206" s="44"/>
      <c r="S206" s="44" t="s">
        <v>13</v>
      </c>
      <c r="T20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6" s="92">
        <v>2009</v>
      </c>
      <c r="V206" s="91">
        <v>1</v>
      </c>
      <c r="W206" s="91">
        <v>1</v>
      </c>
      <c r="X206" s="92">
        <v>2009</v>
      </c>
      <c r="Y206" s="108">
        <v>4456263.5</v>
      </c>
      <c r="Z206" s="108">
        <v>4456263.5</v>
      </c>
      <c r="AA206" s="214">
        <v>2009</v>
      </c>
      <c r="AB206" s="44">
        <v>1</v>
      </c>
      <c r="AC206" s="115" t="s">
        <v>96</v>
      </c>
      <c r="AD206" s="115">
        <v>20</v>
      </c>
      <c r="AE206" s="109">
        <f>IFERROR(Table1[[#This Row],[ExpenditureDetails5]]*HLOOKUP([AssumedValue2],'Curr conv'!$B$17:$BF$56,16,FALSE), "No data")</f>
        <v>5201662.7283529993</v>
      </c>
      <c r="AF206" s="108">
        <f>IFERROR([AssumedValue1]*HLOOKUP([AssumedValue2],'Curr conv'!$B$17:$BF$56,16,FALSE), "No data")</f>
        <v>5201662.7283529993</v>
      </c>
      <c r="AG206" s="110">
        <f>IFERROR(Table1[[#This Row],[Calculation2]]/Exchange,"No data")</f>
        <v>3634920.9331444241</v>
      </c>
      <c r="AH206" s="113">
        <f>IFERROR([AssumedValue1]*HLOOKUP([AssumedValue2],'Curr conv'!$B$17:$BF$56,16,FALSE)/Table1[[#This Row],[ExpenditureDetails3]], "No data")</f>
        <v>5201662.7283529993</v>
      </c>
      <c r="AI206" s="114">
        <f>IFERROR(Table1[[#This Row],[Calculation4]]/Exchange,"No data")</f>
        <v>3634920.9331444241</v>
      </c>
      <c r="AJ20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260083.13641764998</v>
      </c>
      <c r="AK206" s="110">
        <f>IFERROR(Table1[[#This Row],[Calculation6]]/Exchange,"No data")</f>
        <v>181746.04665722122</v>
      </c>
      <c r="AL206" s="49" t="s">
        <v>465</v>
      </c>
      <c r="AM206" s="45"/>
      <c r="AN206" s="45"/>
      <c r="AO206" s="45"/>
      <c r="AP206" s="45"/>
      <c r="AQ206" s="45"/>
    </row>
    <row r="207" spans="2:43">
      <c r="B207" s="44" t="s">
        <v>295</v>
      </c>
      <c r="C207" s="66" t="s">
        <v>468</v>
      </c>
      <c r="D207" s="66" t="s">
        <v>472</v>
      </c>
      <c r="E207" s="82" t="s">
        <v>96</v>
      </c>
      <c r="F207" s="66" t="s">
        <v>392</v>
      </c>
      <c r="G207" s="44" t="s">
        <v>296</v>
      </c>
      <c r="H207" s="44" t="s">
        <v>201</v>
      </c>
      <c r="I207" s="44" t="s">
        <v>202</v>
      </c>
      <c r="J207" s="44" t="s">
        <v>469</v>
      </c>
      <c r="K207" s="66" t="s">
        <v>461</v>
      </c>
      <c r="L207" s="49" t="s">
        <v>462</v>
      </c>
      <c r="M207" s="108">
        <v>2207</v>
      </c>
      <c r="N207" s="108">
        <v>2207</v>
      </c>
      <c r="O207" s="91">
        <v>2207</v>
      </c>
      <c r="P207" s="44" t="s">
        <v>458</v>
      </c>
      <c r="Q207" s="44"/>
      <c r="R207" s="44"/>
      <c r="S207" s="44" t="s">
        <v>13</v>
      </c>
      <c r="T20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7" s="92">
        <v>2007</v>
      </c>
      <c r="V207" s="91">
        <v>3</v>
      </c>
      <c r="W207" s="91">
        <v>1</v>
      </c>
      <c r="X207" s="92">
        <v>2007</v>
      </c>
      <c r="Y207" s="108">
        <v>290462.14</v>
      </c>
      <c r="Z207" s="108">
        <v>290462.14</v>
      </c>
      <c r="AA207" s="214">
        <v>2007</v>
      </c>
      <c r="AB207" s="44">
        <v>1</v>
      </c>
      <c r="AC207" s="115" t="s">
        <v>96</v>
      </c>
      <c r="AD207" s="115">
        <v>20</v>
      </c>
      <c r="AE207" s="109">
        <f>IFERROR(Table1[[#This Row],[ExpenditureDetails5]]*HLOOKUP([AssumedValue2],'Curr conv'!$B$17:$BF$56,16,FALSE), "No data")</f>
        <v>473876.78641746228</v>
      </c>
      <c r="AF207" s="108">
        <f>IFERROR([AssumedValue1]*HLOOKUP([AssumedValue2],'Curr conv'!$B$17:$BF$56,16,FALSE), "No data")</f>
        <v>473876.78641746228</v>
      </c>
      <c r="AG207" s="110">
        <f>IFERROR(Table1[[#This Row],[Calculation2]]/Exchange,"No data")</f>
        <v>331145.00893937022</v>
      </c>
      <c r="AH207" s="113">
        <f>IFERROR([AssumedValue1]*HLOOKUP([AssumedValue2],'Curr conv'!$B$17:$BF$56,16,FALSE)/Table1[[#This Row],[ExpenditureDetails3]], "No data")</f>
        <v>473876.78641746228</v>
      </c>
      <c r="AI207" s="114">
        <f>IFERROR(Table1[[#This Row],[Calculation4]]/Exchange,"No data")</f>
        <v>331145.00893937022</v>
      </c>
      <c r="AJ20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23693.839320873114</v>
      </c>
      <c r="AK207" s="110">
        <f>IFERROR(Table1[[#This Row],[Calculation6]]/Exchange,"No data")</f>
        <v>16557.250446968512</v>
      </c>
      <c r="AL207" s="49" t="s">
        <v>476</v>
      </c>
      <c r="AM207" s="45"/>
      <c r="AN207" s="45"/>
      <c r="AO207" s="45"/>
      <c r="AP207" s="45"/>
      <c r="AQ207" s="45"/>
    </row>
    <row r="208" spans="2:43">
      <c r="B208" s="44" t="s">
        <v>297</v>
      </c>
      <c r="C208" s="66" t="s">
        <v>468</v>
      </c>
      <c r="D208" s="66" t="s">
        <v>472</v>
      </c>
      <c r="E208" s="82" t="s">
        <v>96</v>
      </c>
      <c r="F208" s="66" t="s">
        <v>393</v>
      </c>
      <c r="G208" s="44" t="s">
        <v>298</v>
      </c>
      <c r="H208" s="44" t="s">
        <v>201</v>
      </c>
      <c r="I208" s="44" t="s">
        <v>202</v>
      </c>
      <c r="J208" s="44" t="s">
        <v>469</v>
      </c>
      <c r="K208" s="66" t="s">
        <v>461</v>
      </c>
      <c r="L208" s="49" t="s">
        <v>462</v>
      </c>
      <c r="M208" s="108">
        <v>2606</v>
      </c>
      <c r="N208" s="108">
        <v>2606</v>
      </c>
      <c r="O208" s="91">
        <v>2606</v>
      </c>
      <c r="P208" s="44" t="s">
        <v>458</v>
      </c>
      <c r="Q208" s="44"/>
      <c r="R208" s="44"/>
      <c r="S208" s="44" t="s">
        <v>13</v>
      </c>
      <c r="T20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8" s="92">
        <v>2007</v>
      </c>
      <c r="V208" s="91">
        <v>3</v>
      </c>
      <c r="W208" s="91">
        <v>1</v>
      </c>
      <c r="X208" s="92">
        <v>2007</v>
      </c>
      <c r="Y208" s="108">
        <v>381805.29000000004</v>
      </c>
      <c r="Z208" s="108">
        <v>381805.29000000004</v>
      </c>
      <c r="AA208" s="214">
        <v>2007</v>
      </c>
      <c r="AB208" s="44">
        <v>1</v>
      </c>
      <c r="AC208" s="115" t="s">
        <v>96</v>
      </c>
      <c r="AD208" s="115">
        <v>20</v>
      </c>
      <c r="AE208" s="109">
        <f>IFERROR(Table1[[#This Row],[ExpenditureDetails5]]*HLOOKUP([AssumedValue2],'Curr conv'!$B$17:$BF$56,16,FALSE), "No data")</f>
        <v>622899.30061930709</v>
      </c>
      <c r="AF208" s="108">
        <f>IFERROR([AssumedValue1]*HLOOKUP([AssumedValue2],'Curr conv'!$B$17:$BF$56,16,FALSE), "No data")</f>
        <v>622899.30061930709</v>
      </c>
      <c r="AG208" s="110">
        <f>IFERROR(Table1[[#This Row],[Calculation2]]/Exchange,"No data")</f>
        <v>435281.9137466551</v>
      </c>
      <c r="AH208" s="113">
        <f>IFERROR([AssumedValue1]*HLOOKUP([AssumedValue2],'Curr conv'!$B$17:$BF$56,16,FALSE)/Table1[[#This Row],[ExpenditureDetails3]], "No data")</f>
        <v>622899.30061930709</v>
      </c>
      <c r="AI208" s="114">
        <f>IFERROR(Table1[[#This Row],[Calculation4]]/Exchange,"No data")</f>
        <v>435281.9137466551</v>
      </c>
      <c r="AJ20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31144.965030965355</v>
      </c>
      <c r="AK208" s="110">
        <f>IFERROR(Table1[[#This Row],[Calculation6]]/Exchange,"No data")</f>
        <v>21764.095687332756</v>
      </c>
      <c r="AL208" s="49" t="s">
        <v>476</v>
      </c>
      <c r="AM208" s="45"/>
      <c r="AN208" s="45"/>
      <c r="AO208" s="45"/>
      <c r="AP208" s="45"/>
      <c r="AQ208" s="45"/>
    </row>
    <row r="209" spans="2:43">
      <c r="B209" s="44" t="s">
        <v>299</v>
      </c>
      <c r="C209" s="66" t="s">
        <v>468</v>
      </c>
      <c r="D209" s="66" t="s">
        <v>472</v>
      </c>
      <c r="E209" s="82" t="s">
        <v>96</v>
      </c>
      <c r="F209" s="66" t="s">
        <v>394</v>
      </c>
      <c r="G209" s="44" t="s">
        <v>300</v>
      </c>
      <c r="H209" s="44" t="s">
        <v>201</v>
      </c>
      <c r="I209" s="44" t="s">
        <v>202</v>
      </c>
      <c r="J209" s="44" t="s">
        <v>469</v>
      </c>
      <c r="K209" s="66" t="s">
        <v>461</v>
      </c>
      <c r="L209" s="49" t="s">
        <v>462</v>
      </c>
      <c r="M209" s="108">
        <v>2640</v>
      </c>
      <c r="N209" s="108">
        <v>2640</v>
      </c>
      <c r="O209" s="91">
        <v>2640</v>
      </c>
      <c r="P209" s="44" t="s">
        <v>458</v>
      </c>
      <c r="Q209" s="44"/>
      <c r="R209" s="44"/>
      <c r="S209" s="44" t="s">
        <v>13</v>
      </c>
      <c r="T20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09" s="92">
        <v>2007</v>
      </c>
      <c r="V209" s="91">
        <v>3</v>
      </c>
      <c r="W209" s="91">
        <v>1</v>
      </c>
      <c r="X209" s="92">
        <v>2007</v>
      </c>
      <c r="Y209" s="108">
        <v>374983.86</v>
      </c>
      <c r="Z209" s="108">
        <v>374983.86</v>
      </c>
      <c r="AA209" s="214">
        <v>2007</v>
      </c>
      <c r="AB209" s="44">
        <v>1</v>
      </c>
      <c r="AC209" s="115" t="s">
        <v>96</v>
      </c>
      <c r="AD209" s="115">
        <v>20</v>
      </c>
      <c r="AE209" s="109">
        <f>IFERROR(Table1[[#This Row],[ExpenditureDetails5]]*HLOOKUP([AssumedValue2],'Curr conv'!$B$17:$BF$56,16,FALSE), "No data")</f>
        <v>611770.42397062678</v>
      </c>
      <c r="AF209" s="108">
        <f>IFERROR([AssumedValue1]*HLOOKUP([AssumedValue2],'Curr conv'!$B$17:$BF$56,16,FALSE), "No data")</f>
        <v>611770.42397062678</v>
      </c>
      <c r="AG209" s="110">
        <f>IFERROR(Table1[[#This Row],[Calculation2]]/Exchange,"No data")</f>
        <v>427505.05684430862</v>
      </c>
      <c r="AH209" s="113">
        <f>IFERROR([AssumedValue1]*HLOOKUP([AssumedValue2],'Curr conv'!$B$17:$BF$56,16,FALSE)/Table1[[#This Row],[ExpenditureDetails3]], "No data")</f>
        <v>611770.42397062678</v>
      </c>
      <c r="AI209" s="114">
        <f>IFERROR(Table1[[#This Row],[Calculation4]]/Exchange,"No data")</f>
        <v>427505.05684430862</v>
      </c>
      <c r="AJ20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30588.52119853134</v>
      </c>
      <c r="AK209" s="110">
        <f>IFERROR(Table1[[#This Row],[Calculation6]]/Exchange,"No data")</f>
        <v>21375.252842215432</v>
      </c>
      <c r="AL209" s="49" t="s">
        <v>476</v>
      </c>
      <c r="AM209" s="45"/>
      <c r="AN209" s="45"/>
      <c r="AO209" s="45"/>
      <c r="AP209" s="45"/>
      <c r="AQ209" s="45"/>
    </row>
    <row r="210" spans="2:43">
      <c r="B210" s="44" t="s">
        <v>301</v>
      </c>
      <c r="C210" s="66" t="s">
        <v>468</v>
      </c>
      <c r="D210" s="66" t="s">
        <v>472</v>
      </c>
      <c r="E210" s="82" t="s">
        <v>96</v>
      </c>
      <c r="F210" s="66" t="s">
        <v>395</v>
      </c>
      <c r="G210" s="44" t="s">
        <v>302</v>
      </c>
      <c r="H210" s="44" t="s">
        <v>201</v>
      </c>
      <c r="I210" s="44" t="s">
        <v>202</v>
      </c>
      <c r="J210" s="44" t="s">
        <v>469</v>
      </c>
      <c r="K210" s="66" t="s">
        <v>461</v>
      </c>
      <c r="L210" s="49" t="s">
        <v>462</v>
      </c>
      <c r="M210" s="108">
        <v>2550</v>
      </c>
      <c r="N210" s="108">
        <v>2550</v>
      </c>
      <c r="O210" s="91">
        <v>2550</v>
      </c>
      <c r="P210" s="44" t="s">
        <v>458</v>
      </c>
      <c r="Q210" s="44"/>
      <c r="R210" s="44"/>
      <c r="S210" s="44" t="s">
        <v>13</v>
      </c>
      <c r="T21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0" s="92">
        <v>2007</v>
      </c>
      <c r="V210" s="91">
        <v>3</v>
      </c>
      <c r="W210" s="91">
        <v>1</v>
      </c>
      <c r="X210" s="92">
        <v>2007</v>
      </c>
      <c r="Y210" s="108">
        <v>235044.83</v>
      </c>
      <c r="Z210" s="108">
        <v>235044.83</v>
      </c>
      <c r="AA210" s="214">
        <v>2007</v>
      </c>
      <c r="AB210" s="44">
        <v>1</v>
      </c>
      <c r="AC210" s="115" t="s">
        <v>96</v>
      </c>
      <c r="AD210" s="115">
        <v>20</v>
      </c>
      <c r="AE210" s="109">
        <f>IFERROR(Table1[[#This Row],[ExpenditureDetails5]]*HLOOKUP([AssumedValue2],'Curr conv'!$B$17:$BF$56,16,FALSE), "No data")</f>
        <v>383465.77183669689</v>
      </c>
      <c r="AF210" s="108">
        <f>IFERROR([AssumedValue1]*HLOOKUP([AssumedValue2],'Curr conv'!$B$17:$BF$56,16,FALSE), "No data")</f>
        <v>383465.77183669689</v>
      </c>
      <c r="AG210" s="110">
        <f>IFERROR(Table1[[#This Row],[Calculation2]]/Exchange,"No data")</f>
        <v>267965.80900871538</v>
      </c>
      <c r="AH210" s="113">
        <f>IFERROR([AssumedValue1]*HLOOKUP([AssumedValue2],'Curr conv'!$B$17:$BF$56,16,FALSE)/Table1[[#This Row],[ExpenditureDetails3]], "No data")</f>
        <v>383465.77183669689</v>
      </c>
      <c r="AI210" s="114">
        <f>IFERROR(Table1[[#This Row],[Calculation4]]/Exchange,"No data")</f>
        <v>267965.80900871538</v>
      </c>
      <c r="AJ21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19173.288591834844</v>
      </c>
      <c r="AK210" s="110">
        <f>IFERROR(Table1[[#This Row],[Calculation6]]/Exchange,"No data")</f>
        <v>13398.290450435767</v>
      </c>
      <c r="AL210" s="49" t="s">
        <v>476</v>
      </c>
      <c r="AM210" s="45"/>
      <c r="AN210" s="45"/>
      <c r="AO210" s="45"/>
      <c r="AP210" s="45"/>
      <c r="AQ210" s="45"/>
    </row>
    <row r="211" spans="2:43">
      <c r="B211" s="44" t="s">
        <v>303</v>
      </c>
      <c r="C211" s="66" t="s">
        <v>468</v>
      </c>
      <c r="D211" s="66" t="s">
        <v>472</v>
      </c>
      <c r="E211" s="82" t="s">
        <v>96</v>
      </c>
      <c r="F211" s="66" t="s">
        <v>396</v>
      </c>
      <c r="G211" s="44" t="s">
        <v>304</v>
      </c>
      <c r="H211" s="44" t="s">
        <v>201</v>
      </c>
      <c r="I211" s="44" t="s">
        <v>202</v>
      </c>
      <c r="J211" s="44" t="s">
        <v>469</v>
      </c>
      <c r="K211" s="66" t="s">
        <v>461</v>
      </c>
      <c r="L211" s="49" t="s">
        <v>462</v>
      </c>
      <c r="M211" s="108">
        <v>3000</v>
      </c>
      <c r="N211" s="108">
        <v>3000</v>
      </c>
      <c r="O211" s="91">
        <v>3000</v>
      </c>
      <c r="P211" s="44" t="s">
        <v>458</v>
      </c>
      <c r="Q211" s="44"/>
      <c r="R211" s="44"/>
      <c r="S211" s="44" t="s">
        <v>13</v>
      </c>
      <c r="T21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1" s="92">
        <v>2007</v>
      </c>
      <c r="V211" s="91">
        <v>3</v>
      </c>
      <c r="W211" s="91">
        <v>1</v>
      </c>
      <c r="X211" s="92">
        <v>2007</v>
      </c>
      <c r="Y211" s="108">
        <v>226627.63999999998</v>
      </c>
      <c r="Z211" s="108">
        <v>226627.63999999998</v>
      </c>
      <c r="AA211" s="214">
        <v>2007</v>
      </c>
      <c r="AB211" s="44">
        <v>1</v>
      </c>
      <c r="AC211" s="115" t="s">
        <v>96</v>
      </c>
      <c r="AD211" s="115">
        <v>20</v>
      </c>
      <c r="AE211" s="109">
        <f>IFERROR(Table1[[#This Row],[ExpenditureDetails5]]*HLOOKUP([AssumedValue2],'Curr conv'!$B$17:$BF$56,16,FALSE), "No data")</f>
        <v>369733.47974566848</v>
      </c>
      <c r="AF211" s="108">
        <f>IFERROR([AssumedValue1]*HLOOKUP([AssumedValue2],'Curr conv'!$B$17:$BF$56,16,FALSE), "No data")</f>
        <v>369733.47974566848</v>
      </c>
      <c r="AG211" s="110">
        <f>IFERROR(Table1[[#This Row],[Calculation2]]/Exchange,"No data")</f>
        <v>258369.68588645794</v>
      </c>
      <c r="AH211" s="113">
        <f>IFERROR([AssumedValue1]*HLOOKUP([AssumedValue2],'Curr conv'!$B$17:$BF$56,16,FALSE)/Table1[[#This Row],[ExpenditureDetails3]], "No data")</f>
        <v>369733.47974566848</v>
      </c>
      <c r="AI211" s="114">
        <f>IFERROR(Table1[[#This Row],[Calculation4]]/Exchange,"No data")</f>
        <v>258369.68588645794</v>
      </c>
      <c r="AJ21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18486.673987283422</v>
      </c>
      <c r="AK211" s="110">
        <f>IFERROR(Table1[[#This Row],[Calculation6]]/Exchange,"No data")</f>
        <v>12918.484294322896</v>
      </c>
      <c r="AL211" s="49" t="s">
        <v>476</v>
      </c>
      <c r="AM211" s="45"/>
      <c r="AN211" s="45"/>
      <c r="AO211" s="45"/>
      <c r="AP211" s="45"/>
      <c r="AQ211" s="45"/>
    </row>
    <row r="212" spans="2:43">
      <c r="B212" s="44" t="s">
        <v>305</v>
      </c>
      <c r="C212" s="66" t="s">
        <v>467</v>
      </c>
      <c r="D212" s="66" t="s">
        <v>472</v>
      </c>
      <c r="E212" s="66" t="s">
        <v>438</v>
      </c>
      <c r="F212" s="66" t="s">
        <v>397</v>
      </c>
      <c r="G212" s="44" t="s">
        <v>306</v>
      </c>
      <c r="H212" s="44" t="s">
        <v>201</v>
      </c>
      <c r="I212" s="44" t="s">
        <v>202</v>
      </c>
      <c r="J212" s="44" t="s">
        <v>469</v>
      </c>
      <c r="K212" s="66" t="s">
        <v>461</v>
      </c>
      <c r="L212" s="49" t="s">
        <v>462</v>
      </c>
      <c r="M212" s="108">
        <v>3664</v>
      </c>
      <c r="N212" s="108">
        <v>3664</v>
      </c>
      <c r="O212" s="91">
        <v>3664</v>
      </c>
      <c r="P212" s="44" t="s">
        <v>458</v>
      </c>
      <c r="Q212" s="44"/>
      <c r="R212" s="44"/>
      <c r="S212" s="44" t="s">
        <v>13</v>
      </c>
      <c r="T212"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2" s="92">
        <v>2006</v>
      </c>
      <c r="V212" s="91">
        <v>4</v>
      </c>
      <c r="W212" s="91">
        <v>1</v>
      </c>
      <c r="X212" s="92">
        <v>2006</v>
      </c>
      <c r="Y212" s="108">
        <v>413805.15</v>
      </c>
      <c r="Z212" s="108">
        <v>413805.15</v>
      </c>
      <c r="AA212" s="214">
        <v>2006</v>
      </c>
      <c r="AB212" s="44">
        <v>1</v>
      </c>
      <c r="AC212" s="115" t="s">
        <v>96</v>
      </c>
      <c r="AD212" s="115">
        <v>20</v>
      </c>
      <c r="AE212" s="109">
        <f>IFERROR(Table1[[#This Row],[ExpenditureDetails5]]*HLOOKUP([AssumedValue2],'Curr conv'!$B$17:$BF$56,16,FALSE), "No data")</f>
        <v>1220254.5353318749</v>
      </c>
      <c r="AF212" s="108">
        <f>IFERROR([AssumedValue1]*HLOOKUP([AssumedValue2],'Curr conv'!$B$17:$BF$56,16,FALSE), "No data")</f>
        <v>1220254.5353318749</v>
      </c>
      <c r="AG212" s="110">
        <f>IFERROR(Table1[[#This Row],[Calculation2]]/Exchange,"No data")</f>
        <v>852713.6390572316</v>
      </c>
      <c r="AH212" s="113">
        <f>IFERROR([AssumedValue1]*HLOOKUP([AssumedValue2],'Curr conv'!$B$17:$BF$56,16,FALSE)/Table1[[#This Row],[ExpenditureDetails3]], "No data")</f>
        <v>1220254.5353318749</v>
      </c>
      <c r="AI212" s="114">
        <f>IFERROR(Table1[[#This Row],[Calculation4]]/Exchange,"No data")</f>
        <v>852713.6390572316</v>
      </c>
      <c r="AJ21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61012.72676659374</v>
      </c>
      <c r="AK212" s="110">
        <f>IFERROR(Table1[[#This Row],[Calculation6]]/Exchange,"No data")</f>
        <v>42635.681952861582</v>
      </c>
      <c r="AL212" s="49" t="s">
        <v>465</v>
      </c>
      <c r="AM212" s="45"/>
      <c r="AN212" s="45"/>
      <c r="AO212" s="45"/>
      <c r="AP212" s="45"/>
      <c r="AQ212" s="45"/>
    </row>
    <row r="213" spans="2:43">
      <c r="B213" s="44" t="s">
        <v>307</v>
      </c>
      <c r="C213" s="66" t="s">
        <v>468</v>
      </c>
      <c r="D213" s="66" t="s">
        <v>472</v>
      </c>
      <c r="E213" s="82" t="s">
        <v>96</v>
      </c>
      <c r="F213" s="66" t="s">
        <v>398</v>
      </c>
      <c r="G213" s="44" t="s">
        <v>308</v>
      </c>
      <c r="H213" s="44" t="s">
        <v>201</v>
      </c>
      <c r="I213" s="44" t="s">
        <v>202</v>
      </c>
      <c r="J213" s="44" t="s">
        <v>469</v>
      </c>
      <c r="K213" s="66" t="s">
        <v>94</v>
      </c>
      <c r="L213" s="49" t="s">
        <v>462</v>
      </c>
      <c r="M213" s="108">
        <v>11493</v>
      </c>
      <c r="N213" s="108">
        <v>11493</v>
      </c>
      <c r="O213" s="91">
        <v>11493</v>
      </c>
      <c r="P213" s="44" t="s">
        <v>458</v>
      </c>
      <c r="Q213" s="44"/>
      <c r="R213" s="44"/>
      <c r="S213" s="44" t="s">
        <v>13</v>
      </c>
      <c r="T213"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3" s="92">
        <v>2006</v>
      </c>
      <c r="V213" s="91">
        <v>4</v>
      </c>
      <c r="W213" s="91">
        <v>1</v>
      </c>
      <c r="X213" s="92">
        <v>2006</v>
      </c>
      <c r="Y213" s="108">
        <v>409138.92</v>
      </c>
      <c r="Z213" s="108">
        <v>409138.92</v>
      </c>
      <c r="AA213" s="214">
        <v>2006</v>
      </c>
      <c r="AB213" s="44">
        <v>1</v>
      </c>
      <c r="AC213" s="115" t="s">
        <v>96</v>
      </c>
      <c r="AD213" s="115">
        <v>20</v>
      </c>
      <c r="AE213" s="109">
        <f>IFERROR(Table1[[#This Row],[ExpenditureDetails5]]*HLOOKUP([AssumedValue2],'Curr conv'!$B$17:$BF$56,16,FALSE), "No data")</f>
        <v>1206494.4641476432</v>
      </c>
      <c r="AF213" s="108">
        <f>IFERROR([AssumedValue1]*HLOOKUP([AssumedValue2],'Curr conv'!$B$17:$BF$56,16,FALSE), "No data")</f>
        <v>1206494.4641476432</v>
      </c>
      <c r="AG213" s="110">
        <f>IFERROR(Table1[[#This Row],[Calculation2]]/Exchange,"No data")</f>
        <v>843098.10390988505</v>
      </c>
      <c r="AH213" s="113">
        <f>IFERROR([AssumedValue1]*HLOOKUP([AssumedValue2],'Curr conv'!$B$17:$BF$56,16,FALSE)/Table1[[#This Row],[ExpenditureDetails3]], "No data")</f>
        <v>1206494.4641476432</v>
      </c>
      <c r="AI213" s="114">
        <f>IFERROR(Table1[[#This Row],[Calculation4]]/Exchange,"No data")</f>
        <v>843098.10390988505</v>
      </c>
      <c r="AJ21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60324.723207382158</v>
      </c>
      <c r="AK213" s="110">
        <f>IFERROR(Table1[[#This Row],[Calculation6]]/Exchange,"No data")</f>
        <v>42154.905195494248</v>
      </c>
      <c r="AL213" s="49" t="s">
        <v>476</v>
      </c>
      <c r="AM213" s="45"/>
      <c r="AN213" s="45"/>
      <c r="AO213" s="45"/>
      <c r="AP213" s="45"/>
      <c r="AQ213" s="45"/>
    </row>
    <row r="214" spans="2:43">
      <c r="B214" s="44" t="s">
        <v>309</v>
      </c>
      <c r="C214" s="66" t="s">
        <v>468</v>
      </c>
      <c r="D214" s="66" t="s">
        <v>472</v>
      </c>
      <c r="E214" s="82" t="s">
        <v>96</v>
      </c>
      <c r="F214" s="66" t="s">
        <v>399</v>
      </c>
      <c r="G214" s="44" t="s">
        <v>310</v>
      </c>
      <c r="H214" s="44" t="s">
        <v>201</v>
      </c>
      <c r="I214" s="44" t="s">
        <v>202</v>
      </c>
      <c r="J214" s="44" t="s">
        <v>469</v>
      </c>
      <c r="K214" s="66" t="s">
        <v>94</v>
      </c>
      <c r="L214" s="49" t="s">
        <v>462</v>
      </c>
      <c r="M214" s="108">
        <v>6512</v>
      </c>
      <c r="N214" s="108">
        <v>6512</v>
      </c>
      <c r="O214" s="91">
        <v>6512</v>
      </c>
      <c r="P214" s="44" t="s">
        <v>458</v>
      </c>
      <c r="Q214" s="44"/>
      <c r="R214" s="44"/>
      <c r="S214" s="44" t="s">
        <v>13</v>
      </c>
      <c r="T214"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4" s="92">
        <v>2006</v>
      </c>
      <c r="V214" s="91">
        <v>4</v>
      </c>
      <c r="W214" s="91">
        <v>1</v>
      </c>
      <c r="X214" s="92">
        <v>2006</v>
      </c>
      <c r="Y214" s="108">
        <v>324874.76999999996</v>
      </c>
      <c r="Z214" s="108">
        <v>324874.76999999996</v>
      </c>
      <c r="AA214" s="214">
        <v>2006</v>
      </c>
      <c r="AB214" s="44">
        <v>1</v>
      </c>
      <c r="AC214" s="115" t="s">
        <v>96</v>
      </c>
      <c r="AD214" s="115">
        <v>20</v>
      </c>
      <c r="AE214" s="109">
        <f>IFERROR(Table1[[#This Row],[ExpenditureDetails5]]*HLOOKUP([AssumedValue2],'Curr conv'!$B$17:$BF$56,16,FALSE), "No data")</f>
        <v>958011.06271248602</v>
      </c>
      <c r="AF214" s="108">
        <f>IFERROR([AssumedValue1]*HLOOKUP([AssumedValue2],'Curr conv'!$B$17:$BF$56,16,FALSE), "No data")</f>
        <v>958011.06271248602</v>
      </c>
      <c r="AG214" s="110">
        <f>IFERROR(Table1[[#This Row],[Calculation2]]/Exchange,"No data")</f>
        <v>669457.94986983878</v>
      </c>
      <c r="AH214" s="113">
        <f>IFERROR([AssumedValue1]*HLOOKUP([AssumedValue2],'Curr conv'!$B$17:$BF$56,16,FALSE)/Table1[[#This Row],[ExpenditureDetails3]], "No data")</f>
        <v>958011.06271248602</v>
      </c>
      <c r="AI214" s="114">
        <f>IFERROR(Table1[[#This Row],[Calculation4]]/Exchange,"No data")</f>
        <v>669457.94986983878</v>
      </c>
      <c r="AJ21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47900.553135624301</v>
      </c>
      <c r="AK214" s="110">
        <f>IFERROR(Table1[[#This Row],[Calculation6]]/Exchange,"No data")</f>
        <v>33472.897493491939</v>
      </c>
      <c r="AL214" s="49" t="s">
        <v>476</v>
      </c>
      <c r="AM214" s="45"/>
      <c r="AN214" s="45"/>
      <c r="AO214" s="45"/>
      <c r="AP214" s="45"/>
      <c r="AQ214" s="45"/>
    </row>
    <row r="215" spans="2:43">
      <c r="B215" s="44" t="s">
        <v>311</v>
      </c>
      <c r="C215" s="66" t="s">
        <v>468</v>
      </c>
      <c r="D215" s="66" t="s">
        <v>472</v>
      </c>
      <c r="E215" s="82" t="s">
        <v>96</v>
      </c>
      <c r="F215" s="66" t="s">
        <v>400</v>
      </c>
      <c r="G215" s="44" t="s">
        <v>312</v>
      </c>
      <c r="H215" s="44" t="s">
        <v>201</v>
      </c>
      <c r="I215" s="44" t="s">
        <v>202</v>
      </c>
      <c r="J215" s="44" t="s">
        <v>469</v>
      </c>
      <c r="K215" s="66" t="s">
        <v>94</v>
      </c>
      <c r="L215" s="49" t="s">
        <v>462</v>
      </c>
      <c r="M215" s="108">
        <v>8793</v>
      </c>
      <c r="N215" s="108">
        <v>8793</v>
      </c>
      <c r="O215" s="91">
        <v>8793</v>
      </c>
      <c r="P215" s="44" t="s">
        <v>458</v>
      </c>
      <c r="Q215" s="44"/>
      <c r="R215" s="44"/>
      <c r="S215" s="44" t="s">
        <v>13</v>
      </c>
      <c r="T215"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5" s="92">
        <v>2006</v>
      </c>
      <c r="V215" s="91">
        <v>4</v>
      </c>
      <c r="W215" s="91">
        <v>1</v>
      </c>
      <c r="X215" s="92">
        <v>2006</v>
      </c>
      <c r="Y215" s="108">
        <v>459865.85</v>
      </c>
      <c r="Z215" s="108">
        <v>459865.85</v>
      </c>
      <c r="AA215" s="214">
        <v>2006</v>
      </c>
      <c r="AB215" s="44">
        <v>1</v>
      </c>
      <c r="AC215" s="115" t="s">
        <v>96</v>
      </c>
      <c r="AD215" s="115">
        <v>20</v>
      </c>
      <c r="AE215" s="109">
        <f>IFERROR(Table1[[#This Row],[ExpenditureDetails5]]*HLOOKUP([AssumedValue2],'Curr conv'!$B$17:$BF$56,16,FALSE), "No data")</f>
        <v>1356081.211427039</v>
      </c>
      <c r="AF215" s="108">
        <f>IFERROR([AssumedValue1]*HLOOKUP([AssumedValue2],'Curr conv'!$B$17:$BF$56,16,FALSE), "No data")</f>
        <v>1356081.211427039</v>
      </c>
      <c r="AG215" s="110">
        <f>IFERROR(Table1[[#This Row],[Calculation2]]/Exchange,"No data")</f>
        <v>947629.29468530533</v>
      </c>
      <c r="AH215" s="113">
        <f>IFERROR([AssumedValue1]*HLOOKUP([AssumedValue2],'Curr conv'!$B$17:$BF$56,16,FALSE)/Table1[[#This Row],[ExpenditureDetails3]], "No data")</f>
        <v>1356081.211427039</v>
      </c>
      <c r="AI215" s="114">
        <f>IFERROR(Table1[[#This Row],[Calculation4]]/Exchange,"No data")</f>
        <v>947629.29468530533</v>
      </c>
      <c r="AJ21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67804.060571351947</v>
      </c>
      <c r="AK215" s="110">
        <f>IFERROR(Table1[[#This Row],[Calculation6]]/Exchange,"No data")</f>
        <v>47381.464734265261</v>
      </c>
      <c r="AL215" s="49" t="s">
        <v>476</v>
      </c>
      <c r="AM215" s="45"/>
      <c r="AN215" s="45"/>
      <c r="AO215" s="45"/>
      <c r="AP215" s="45"/>
      <c r="AQ215" s="45"/>
    </row>
    <row r="216" spans="2:43">
      <c r="B216" s="44" t="s">
        <v>313</v>
      </c>
      <c r="C216" s="66" t="s">
        <v>468</v>
      </c>
      <c r="D216" s="66" t="s">
        <v>473</v>
      </c>
      <c r="E216" s="66" t="s">
        <v>96</v>
      </c>
      <c r="F216" s="66" t="s">
        <v>415</v>
      </c>
      <c r="G216" s="44" t="s">
        <v>294</v>
      </c>
      <c r="H216" s="44" t="s">
        <v>201</v>
      </c>
      <c r="I216" s="44" t="s">
        <v>202</v>
      </c>
      <c r="J216" s="44" t="s">
        <v>469</v>
      </c>
      <c r="K216" s="66" t="s">
        <v>94</v>
      </c>
      <c r="L216" s="49" t="s">
        <v>463</v>
      </c>
      <c r="M216" s="108">
        <v>11441</v>
      </c>
      <c r="N216" s="108">
        <v>11441</v>
      </c>
      <c r="O216" s="91">
        <v>11441</v>
      </c>
      <c r="P216" s="44" t="s">
        <v>458</v>
      </c>
      <c r="Q216" s="44"/>
      <c r="R216" s="44"/>
      <c r="S216" s="44" t="s">
        <v>13</v>
      </c>
      <c r="T216"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6" s="92">
        <v>2006</v>
      </c>
      <c r="V216" s="91">
        <v>4</v>
      </c>
      <c r="W216" s="91">
        <v>1</v>
      </c>
      <c r="X216" s="92">
        <v>2006</v>
      </c>
      <c r="Y216" s="108">
        <f>3789000000/10000</f>
        <v>378900</v>
      </c>
      <c r="Z216" s="108">
        <f>3789000000/10000</f>
        <v>378900</v>
      </c>
      <c r="AA216" s="214">
        <v>2006</v>
      </c>
      <c r="AB216" s="44">
        <v>1</v>
      </c>
      <c r="AC216" s="115" t="s">
        <v>96</v>
      </c>
      <c r="AD216" s="115">
        <v>20</v>
      </c>
      <c r="AE216" s="109">
        <f>IFERROR(Table1[[#This Row],[ExpenditureDetails5]]*HLOOKUP([AssumedValue2],'Curr conv'!$B$17:$BF$56,16,FALSE), "No data")</f>
        <v>1117324.0435437968</v>
      </c>
      <c r="AF216" s="108">
        <f>IFERROR([AssumedValue1]*HLOOKUP([AssumedValue2],'Curr conv'!$B$17:$BF$56,16,FALSE), "No data")</f>
        <v>1117324.0435437968</v>
      </c>
      <c r="AG216" s="110">
        <f>IFERROR(Table1[[#This Row],[Calculation2]]/Exchange,"No data")</f>
        <v>780785.83081623085</v>
      </c>
      <c r="AH216" s="113">
        <f>IFERROR([AssumedValue1]*HLOOKUP([AssumedValue2],'Curr conv'!$B$17:$BF$56,16,FALSE)/Table1[[#This Row],[ExpenditureDetails3]], "No data")</f>
        <v>1117324.0435437968</v>
      </c>
      <c r="AI216" s="114">
        <f>IFERROR(Table1[[#This Row],[Calculation4]]/Exchange,"No data")</f>
        <v>780785.83081623085</v>
      </c>
      <c r="AJ21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55866.202177189836</v>
      </c>
      <c r="AK216" s="110">
        <f>IFERROR(Table1[[#This Row],[Calculation6]]/Exchange,"No data")</f>
        <v>39039.291540811544</v>
      </c>
      <c r="AL216" s="49" t="s">
        <v>476</v>
      </c>
      <c r="AM216" s="45"/>
      <c r="AN216" s="45"/>
      <c r="AO216" s="45"/>
      <c r="AP216" s="45"/>
      <c r="AQ216" s="45"/>
    </row>
    <row r="217" spans="2:43">
      <c r="B217" s="44" t="s">
        <v>315</v>
      </c>
      <c r="C217" s="66" t="s">
        <v>468</v>
      </c>
      <c r="D217" s="66" t="s">
        <v>472</v>
      </c>
      <c r="E217" s="82" t="s">
        <v>96</v>
      </c>
      <c r="F217" s="66" t="s">
        <v>401</v>
      </c>
      <c r="G217" s="44" t="s">
        <v>316</v>
      </c>
      <c r="H217" s="44" t="s">
        <v>201</v>
      </c>
      <c r="I217" s="44" t="s">
        <v>202</v>
      </c>
      <c r="J217" s="44" t="s">
        <v>469</v>
      </c>
      <c r="K217" s="66" t="s">
        <v>461</v>
      </c>
      <c r="L217" s="49" t="s">
        <v>462</v>
      </c>
      <c r="M217" s="108">
        <v>3387</v>
      </c>
      <c r="N217" s="108">
        <v>3387</v>
      </c>
      <c r="O217" s="91">
        <v>3387</v>
      </c>
      <c r="P217" s="44" t="s">
        <v>458</v>
      </c>
      <c r="Q217" s="44"/>
      <c r="R217" s="44"/>
      <c r="S217" s="44" t="s">
        <v>13</v>
      </c>
      <c r="T217"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7" s="92">
        <v>2006</v>
      </c>
      <c r="V217" s="91">
        <v>4</v>
      </c>
      <c r="W217" s="91">
        <v>1</v>
      </c>
      <c r="X217" s="92">
        <v>2006</v>
      </c>
      <c r="Y217" s="108">
        <v>217646.37</v>
      </c>
      <c r="Z217" s="108">
        <v>217646.37</v>
      </c>
      <c r="AA217" s="214">
        <v>2006</v>
      </c>
      <c r="AB217" s="44">
        <v>1</v>
      </c>
      <c r="AC217" s="115" t="s">
        <v>96</v>
      </c>
      <c r="AD217" s="115">
        <v>20</v>
      </c>
      <c r="AE217" s="109">
        <f>IFERROR(Table1[[#This Row],[ExpenditureDetails5]]*HLOOKUP([AssumedValue2],'Curr conv'!$B$17:$BF$56,16,FALSE), "No data")</f>
        <v>641809.24304837501</v>
      </c>
      <c r="AF217" s="108">
        <f>IFERROR([AssumedValue1]*HLOOKUP([AssumedValue2],'Curr conv'!$B$17:$BF$56,16,FALSE), "No data")</f>
        <v>641809.24304837501</v>
      </c>
      <c r="AG217" s="110">
        <f>IFERROR(Table1[[#This Row],[Calculation2]]/Exchange,"No data")</f>
        <v>448496.17794823641</v>
      </c>
      <c r="AH217" s="113">
        <f>IFERROR([AssumedValue1]*HLOOKUP([AssumedValue2],'Curr conv'!$B$17:$BF$56,16,FALSE)/Table1[[#This Row],[ExpenditureDetails3]], "No data")</f>
        <v>641809.24304837501</v>
      </c>
      <c r="AI217" s="114">
        <f>IFERROR(Table1[[#This Row],[Calculation4]]/Exchange,"No data")</f>
        <v>448496.17794823641</v>
      </c>
      <c r="AJ21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32090.46215241875</v>
      </c>
      <c r="AK217" s="110">
        <f>IFERROR(Table1[[#This Row],[Calculation6]]/Exchange,"No data")</f>
        <v>22424.808897411822</v>
      </c>
      <c r="AL217" s="49" t="s">
        <v>476</v>
      </c>
      <c r="AM217" s="45"/>
      <c r="AN217" s="45"/>
      <c r="AO217" s="45"/>
      <c r="AP217" s="45"/>
      <c r="AQ217" s="45"/>
    </row>
    <row r="218" spans="2:43">
      <c r="B218" s="44" t="s">
        <v>317</v>
      </c>
      <c r="C218" s="66" t="s">
        <v>468</v>
      </c>
      <c r="D218" s="66" t="s">
        <v>472</v>
      </c>
      <c r="E218" s="82" t="s">
        <v>96</v>
      </c>
      <c r="F218" s="66" t="s">
        <v>402</v>
      </c>
      <c r="G218" s="44" t="s">
        <v>318</v>
      </c>
      <c r="H218" s="44" t="s">
        <v>201</v>
      </c>
      <c r="I218" s="44" t="s">
        <v>202</v>
      </c>
      <c r="J218" s="44" t="s">
        <v>469</v>
      </c>
      <c r="K218" s="66" t="s">
        <v>461</v>
      </c>
      <c r="L218" s="49" t="s">
        <v>462</v>
      </c>
      <c r="M218" s="108">
        <v>3098</v>
      </c>
      <c r="N218" s="108">
        <v>3098</v>
      </c>
      <c r="O218" s="91">
        <v>3098</v>
      </c>
      <c r="P218" s="44" t="s">
        <v>458</v>
      </c>
      <c r="Q218" s="44"/>
      <c r="R218" s="44"/>
      <c r="S218" s="44" t="s">
        <v>13</v>
      </c>
      <c r="T218"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8" s="92">
        <v>2006</v>
      </c>
      <c r="V218" s="91">
        <v>4</v>
      </c>
      <c r="W218" s="91">
        <v>1</v>
      </c>
      <c r="X218" s="92">
        <v>2006</v>
      </c>
      <c r="Y218" s="108">
        <v>334022.94</v>
      </c>
      <c r="Z218" s="108">
        <v>334022.94</v>
      </c>
      <c r="AA218" s="214">
        <v>2006</v>
      </c>
      <c r="AB218" s="44">
        <v>1</v>
      </c>
      <c r="AC218" s="115" t="s">
        <v>96</v>
      </c>
      <c r="AD218" s="115">
        <v>20</v>
      </c>
      <c r="AE218" s="109">
        <f>IFERROR(Table1[[#This Row],[ExpenditureDetails5]]*HLOOKUP([AssumedValue2],'Curr conv'!$B$17:$BF$56,16,FALSE), "No data")</f>
        <v>984987.75919025345</v>
      </c>
      <c r="AF218" s="108">
        <f>IFERROR([AssumedValue1]*HLOOKUP([AssumedValue2],'Curr conv'!$B$17:$BF$56,16,FALSE), "No data")</f>
        <v>984987.75919025345</v>
      </c>
      <c r="AG218" s="110">
        <f>IFERROR(Table1[[#This Row],[Calculation2]]/Exchange,"No data")</f>
        <v>688309.26027864881</v>
      </c>
      <c r="AH218" s="113">
        <f>IFERROR([AssumedValue1]*HLOOKUP([AssumedValue2],'Curr conv'!$B$17:$BF$56,16,FALSE)/Table1[[#This Row],[ExpenditureDetails3]], "No data")</f>
        <v>984987.75919025345</v>
      </c>
      <c r="AI218" s="114">
        <f>IFERROR(Table1[[#This Row],[Calculation4]]/Exchange,"No data")</f>
        <v>688309.26027864881</v>
      </c>
      <c r="AJ21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49249.387959512671</v>
      </c>
      <c r="AK218" s="110">
        <f>IFERROR(Table1[[#This Row],[Calculation6]]/Exchange,"No data")</f>
        <v>34415.463013932444</v>
      </c>
      <c r="AL218" s="49" t="s">
        <v>476</v>
      </c>
      <c r="AM218" s="45"/>
      <c r="AN218" s="45"/>
      <c r="AO218" s="45"/>
      <c r="AP218" s="45"/>
      <c r="AQ218" s="45"/>
    </row>
    <row r="219" spans="2:43">
      <c r="B219" s="44" t="s">
        <v>319</v>
      </c>
      <c r="C219" s="66" t="s">
        <v>468</v>
      </c>
      <c r="D219" s="66" t="s">
        <v>472</v>
      </c>
      <c r="E219" s="82" t="s">
        <v>96</v>
      </c>
      <c r="F219" s="66" t="s">
        <v>403</v>
      </c>
      <c r="G219" s="44" t="s">
        <v>320</v>
      </c>
      <c r="H219" s="44" t="s">
        <v>201</v>
      </c>
      <c r="I219" s="44" t="s">
        <v>202</v>
      </c>
      <c r="J219" s="44" t="s">
        <v>469</v>
      </c>
      <c r="K219" s="66" t="s">
        <v>94</v>
      </c>
      <c r="L219" s="49" t="s">
        <v>462</v>
      </c>
      <c r="M219" s="108">
        <v>10762</v>
      </c>
      <c r="N219" s="108">
        <v>10762</v>
      </c>
      <c r="O219" s="91">
        <v>10762</v>
      </c>
      <c r="P219" s="44" t="s">
        <v>458</v>
      </c>
      <c r="Q219" s="44"/>
      <c r="R219" s="44"/>
      <c r="S219" s="44" t="s">
        <v>13</v>
      </c>
      <c r="T21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19" s="92">
        <v>2006</v>
      </c>
      <c r="V219" s="91">
        <v>4</v>
      </c>
      <c r="W219" s="91">
        <v>1</v>
      </c>
      <c r="X219" s="92">
        <v>2006</v>
      </c>
      <c r="Y219" s="108">
        <v>512024.51999999996</v>
      </c>
      <c r="Z219" s="108">
        <v>512024.51999999996</v>
      </c>
      <c r="AA219" s="214">
        <v>2006</v>
      </c>
      <c r="AB219" s="44">
        <v>1</v>
      </c>
      <c r="AC219" s="115" t="s">
        <v>96</v>
      </c>
      <c r="AD219" s="115">
        <v>20</v>
      </c>
      <c r="AE219" s="109">
        <f>IFERROR(Table1[[#This Row],[ExpenditureDetails5]]*HLOOKUP([AssumedValue2],'Curr conv'!$B$17:$BF$56,16,FALSE), "No data")</f>
        <v>1509889.9632619997</v>
      </c>
      <c r="AF219" s="108">
        <f>IFERROR([AssumedValue1]*HLOOKUP([AssumedValue2],'Curr conv'!$B$17:$BF$56,16,FALSE), "No data")</f>
        <v>1509889.9632619997</v>
      </c>
      <c r="AG219" s="110">
        <f>IFERROR(Table1[[#This Row],[Calculation2]]/Exchange,"No data")</f>
        <v>1055110.8214475636</v>
      </c>
      <c r="AH219" s="113">
        <f>IFERROR([AssumedValue1]*HLOOKUP([AssumedValue2],'Curr conv'!$B$17:$BF$56,16,FALSE)/Table1[[#This Row],[ExpenditureDetails3]], "No data")</f>
        <v>1509889.9632619997</v>
      </c>
      <c r="AI219" s="114">
        <f>IFERROR(Table1[[#This Row],[Calculation4]]/Exchange,"No data")</f>
        <v>1055110.8214475636</v>
      </c>
      <c r="AJ21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75494.498163099983</v>
      </c>
      <c r="AK219" s="110">
        <f>IFERROR(Table1[[#This Row],[Calculation6]]/Exchange,"No data")</f>
        <v>52755.541072378175</v>
      </c>
      <c r="AL219" s="49" t="s">
        <v>476</v>
      </c>
      <c r="AM219" s="45"/>
      <c r="AN219" s="45"/>
      <c r="AO219" s="45"/>
      <c r="AP219" s="45"/>
      <c r="AQ219" s="45"/>
    </row>
    <row r="220" spans="2:43">
      <c r="B220" s="44" t="s">
        <v>95</v>
      </c>
      <c r="C220" s="66" t="s">
        <v>467</v>
      </c>
      <c r="D220" s="87" t="s">
        <v>439</v>
      </c>
      <c r="E220" s="87" t="s">
        <v>437</v>
      </c>
      <c r="F220" s="66" t="s">
        <v>342</v>
      </c>
      <c r="G220" s="44" t="s">
        <v>97</v>
      </c>
      <c r="H220" s="44" t="s">
        <v>98</v>
      </c>
      <c r="I220" s="44" t="s">
        <v>15</v>
      </c>
      <c r="J220" s="44" t="s">
        <v>470</v>
      </c>
      <c r="K220" s="87" t="s">
        <v>475</v>
      </c>
      <c r="L220" s="49" t="s">
        <v>462</v>
      </c>
      <c r="M220" s="108">
        <v>356</v>
      </c>
      <c r="N220" s="108">
        <v>118.66666666666667</v>
      </c>
      <c r="O220" s="92">
        <v>300</v>
      </c>
      <c r="P220" s="44" t="s">
        <v>458</v>
      </c>
      <c r="Q220" s="44"/>
      <c r="R220" s="44"/>
      <c r="S220" s="44" t="s">
        <v>16</v>
      </c>
      <c r="T22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20" s="91"/>
      <c r="V220" s="91"/>
      <c r="W220" s="91">
        <v>1</v>
      </c>
      <c r="X220" s="92">
        <v>2003</v>
      </c>
      <c r="Y220" s="109">
        <v>65.8</v>
      </c>
      <c r="Z220" s="109">
        <v>65.8</v>
      </c>
      <c r="AA220" s="214">
        <v>2003</v>
      </c>
      <c r="AB220" s="67">
        <v>1</v>
      </c>
      <c r="AC220" s="115">
        <v>8</v>
      </c>
      <c r="AD220" s="115"/>
      <c r="AE220" s="109">
        <f>IFERROR(Table1[[#This Row],[ExpenditureDetails5]]*HLOOKUP([AssumedValue2],'Curr conv'!$B$17:$BF$56,16,FALSE), "No data")</f>
        <v>328.30038868704145</v>
      </c>
      <c r="AF220" s="108">
        <f>IFERROR([AssumedValue1]*HLOOKUP([AssumedValue2],'Curr conv'!$B$17:$BF$56,16,FALSE), "No data")</f>
        <v>328.30038868704145</v>
      </c>
      <c r="AG220" s="110">
        <f>IFERROR(Table1[[#This Row],[Calculation2]]/Exchange,"No data")</f>
        <v>229.41624967211715</v>
      </c>
      <c r="AH220" s="113">
        <f>IFERROR([AssumedValue1]*HLOOKUP([AssumedValue2],'Curr conv'!$B$17:$BF$56,16,FALSE)/Table1[[#This Row],[ExpenditureDetails3]], "No data")</f>
        <v>328.30038868704145</v>
      </c>
      <c r="AI220" s="114">
        <f>IFERROR(Table1[[#This Row],[Calculation4]]/Exchange,"No data")</f>
        <v>229.41624967211715</v>
      </c>
      <c r="AJ22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41.037548585880181</v>
      </c>
      <c r="AK220" s="110">
        <f>IFERROR(Table1[[#This Row],[Calculation6]]/Exchange,"No data")</f>
        <v>28.677031209014643</v>
      </c>
      <c r="AL220" s="49" t="s">
        <v>465</v>
      </c>
      <c r="AM220" s="45"/>
      <c r="AN220" s="45"/>
      <c r="AO220" s="45"/>
      <c r="AP220" s="45"/>
      <c r="AQ220" s="45"/>
    </row>
    <row r="221" spans="2:43">
      <c r="B221" s="44" t="s">
        <v>95</v>
      </c>
      <c r="C221" s="66" t="s">
        <v>467</v>
      </c>
      <c r="D221" s="87" t="s">
        <v>439</v>
      </c>
      <c r="E221" s="87" t="s">
        <v>437</v>
      </c>
      <c r="F221" s="66" t="s">
        <v>342</v>
      </c>
      <c r="G221" s="44" t="s">
        <v>97</v>
      </c>
      <c r="H221" s="44" t="s">
        <v>98</v>
      </c>
      <c r="I221" s="44" t="s">
        <v>15</v>
      </c>
      <c r="J221" s="44" t="s">
        <v>470</v>
      </c>
      <c r="K221" s="87" t="s">
        <v>475</v>
      </c>
      <c r="L221" s="49" t="s">
        <v>462</v>
      </c>
      <c r="M221" s="108">
        <v>356</v>
      </c>
      <c r="N221" s="108">
        <v>118.66666666666667</v>
      </c>
      <c r="O221" s="92">
        <v>300</v>
      </c>
      <c r="P221" s="44" t="s">
        <v>458</v>
      </c>
      <c r="Q221" s="44"/>
      <c r="R221" s="44"/>
      <c r="S221" s="44" t="s">
        <v>16</v>
      </c>
      <c r="T22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21" s="91"/>
      <c r="V221" s="91"/>
      <c r="W221" s="91">
        <v>1</v>
      </c>
      <c r="X221" s="92">
        <v>2004</v>
      </c>
      <c r="Y221" s="109">
        <v>62.8</v>
      </c>
      <c r="Z221" s="109">
        <v>62.8</v>
      </c>
      <c r="AA221" s="214">
        <v>2004</v>
      </c>
      <c r="AB221" s="67">
        <v>1</v>
      </c>
      <c r="AC221" s="115">
        <v>8</v>
      </c>
      <c r="AD221" s="115"/>
      <c r="AE221" s="109">
        <f>IFERROR(Table1[[#This Row],[ExpenditureDetails5]]*HLOOKUP([AssumedValue2],'Curr conv'!$B$17:$BF$56,16,FALSE), "No data")</f>
        <v>243.45109251903583</v>
      </c>
      <c r="AF221" s="108">
        <f>IFERROR([AssumedValue1]*HLOOKUP([AssumedValue2],'Curr conv'!$B$17:$BF$56,16,FALSE), "No data")</f>
        <v>243.45109251903583</v>
      </c>
      <c r="AG221" s="110">
        <f>IFERROR(Table1[[#This Row],[Calculation2]]/Exchange,"No data")</f>
        <v>170.12357751893632</v>
      </c>
      <c r="AH221" s="113">
        <f>IFERROR([AssumedValue1]*HLOOKUP([AssumedValue2],'Curr conv'!$B$17:$BF$56,16,FALSE)/Table1[[#This Row],[ExpenditureDetails3]], "No data")</f>
        <v>243.45109251903583</v>
      </c>
      <c r="AI221" s="114">
        <f>IFERROR(Table1[[#This Row],[Calculation4]]/Exchange,"No data")</f>
        <v>170.12357751893632</v>
      </c>
      <c r="AJ22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30.431386564879478</v>
      </c>
      <c r="AK221" s="110">
        <f>IFERROR(Table1[[#This Row],[Calculation6]]/Exchange,"No data")</f>
        <v>21.265447189867039</v>
      </c>
      <c r="AL221" s="49" t="s">
        <v>465</v>
      </c>
      <c r="AM221" s="45"/>
      <c r="AN221" s="45"/>
      <c r="AO221" s="45"/>
      <c r="AP221" s="45"/>
      <c r="AQ221" s="45"/>
    </row>
    <row r="222" spans="2:43">
      <c r="B222" s="44" t="s">
        <v>95</v>
      </c>
      <c r="C222" s="66" t="s">
        <v>467</v>
      </c>
      <c r="D222" s="87" t="s">
        <v>439</v>
      </c>
      <c r="E222" s="87" t="s">
        <v>437</v>
      </c>
      <c r="F222" s="66" t="s">
        <v>342</v>
      </c>
      <c r="G222" s="44" t="s">
        <v>97</v>
      </c>
      <c r="H222" s="44" t="s">
        <v>98</v>
      </c>
      <c r="I222" s="44" t="s">
        <v>15</v>
      </c>
      <c r="J222" s="44" t="s">
        <v>470</v>
      </c>
      <c r="K222" s="87" t="s">
        <v>475</v>
      </c>
      <c r="L222" s="49" t="s">
        <v>462</v>
      </c>
      <c r="M222" s="108">
        <v>356</v>
      </c>
      <c r="N222" s="108">
        <v>118.66666666666667</v>
      </c>
      <c r="O222" s="92">
        <v>300</v>
      </c>
      <c r="P222" s="44" t="s">
        <v>458</v>
      </c>
      <c r="Q222" s="44"/>
      <c r="R222" s="44"/>
      <c r="S222" s="44" t="s">
        <v>16</v>
      </c>
      <c r="T22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22" s="91"/>
      <c r="V222" s="91"/>
      <c r="W222" s="91">
        <v>1</v>
      </c>
      <c r="X222" s="92">
        <v>2005</v>
      </c>
      <c r="Y222" s="109">
        <v>440.8</v>
      </c>
      <c r="Z222" s="109">
        <v>440.8</v>
      </c>
      <c r="AA222" s="214">
        <v>2005</v>
      </c>
      <c r="AB222" s="67">
        <v>1</v>
      </c>
      <c r="AC222" s="115">
        <v>8</v>
      </c>
      <c r="AD222" s="115"/>
      <c r="AE222" s="109">
        <f>IFERROR(Table1[[#This Row],[ExpenditureDetails5]]*HLOOKUP([AssumedValue2],'Curr conv'!$B$17:$BF$56,16,FALSE), "No data")</f>
        <v>1494.3658252085286</v>
      </c>
      <c r="AF222" s="108">
        <f>IFERROR([AssumedValue1]*HLOOKUP([AssumedValue2],'Curr conv'!$B$17:$BF$56,16,FALSE), "No data")</f>
        <v>1494.3658252085286</v>
      </c>
      <c r="AG222" s="110">
        <f>IFERROR(Table1[[#This Row],[Calculation2]]/Exchange,"No data")</f>
        <v>1044.2625567048294</v>
      </c>
      <c r="AH222" s="113">
        <f>IFERROR([AssumedValue1]*HLOOKUP([AssumedValue2],'Curr conv'!$B$17:$BF$56,16,FALSE)/Table1[[#This Row],[ExpenditureDetails3]], "No data")</f>
        <v>1494.3658252085286</v>
      </c>
      <c r="AI222" s="114">
        <f>IFERROR(Table1[[#This Row],[Calculation4]]/Exchange,"No data")</f>
        <v>1044.2625567048294</v>
      </c>
      <c r="AJ22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186.79572815106607</v>
      </c>
      <c r="AK222" s="110">
        <f>IFERROR(Table1[[#This Row],[Calculation6]]/Exchange,"No data")</f>
        <v>130.53281958810368</v>
      </c>
      <c r="AL222" s="49" t="s">
        <v>465</v>
      </c>
      <c r="AM222" s="45"/>
      <c r="AN222" s="45"/>
      <c r="AO222" s="45"/>
      <c r="AP222" s="45"/>
      <c r="AQ222" s="45"/>
    </row>
    <row r="223" spans="2:43">
      <c r="B223" s="44" t="s">
        <v>95</v>
      </c>
      <c r="C223" s="66" t="s">
        <v>467</v>
      </c>
      <c r="D223" s="87" t="s">
        <v>439</v>
      </c>
      <c r="E223" s="87" t="s">
        <v>437</v>
      </c>
      <c r="F223" s="66" t="s">
        <v>342</v>
      </c>
      <c r="G223" s="44" t="s">
        <v>97</v>
      </c>
      <c r="H223" s="44" t="s">
        <v>98</v>
      </c>
      <c r="I223" s="44" t="s">
        <v>15</v>
      </c>
      <c r="J223" s="44" t="s">
        <v>470</v>
      </c>
      <c r="K223" s="87" t="s">
        <v>475</v>
      </c>
      <c r="L223" s="49" t="s">
        <v>462</v>
      </c>
      <c r="M223" s="108">
        <v>356</v>
      </c>
      <c r="N223" s="108">
        <v>118.66666666666667</v>
      </c>
      <c r="O223" s="92">
        <v>300</v>
      </c>
      <c r="P223" s="44" t="s">
        <v>458</v>
      </c>
      <c r="Q223" s="44"/>
      <c r="R223" s="44"/>
      <c r="S223" s="44" t="s">
        <v>16</v>
      </c>
      <c r="T22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23" s="91"/>
      <c r="V223" s="91"/>
      <c r="W223" s="91">
        <v>1</v>
      </c>
      <c r="X223" s="92">
        <v>2006</v>
      </c>
      <c r="Y223" s="109">
        <v>84.8</v>
      </c>
      <c r="Z223" s="109">
        <v>84.8</v>
      </c>
      <c r="AA223" s="214">
        <v>2006</v>
      </c>
      <c r="AB223" s="67">
        <v>1</v>
      </c>
      <c r="AC223" s="115">
        <v>8</v>
      </c>
      <c r="AD223" s="115"/>
      <c r="AE223" s="109">
        <f>IFERROR(Table1[[#This Row],[ExpenditureDetails5]]*HLOOKUP([AssumedValue2],'Curr conv'!$B$17:$BF$56,16,FALSE), "No data")</f>
        <v>250.06354946559506</v>
      </c>
      <c r="AF223" s="108">
        <f>IFERROR([AssumedValue1]*HLOOKUP([AssumedValue2],'Curr conv'!$B$17:$BF$56,16,FALSE), "No data")</f>
        <v>250.06354946559506</v>
      </c>
      <c r="AG223" s="110">
        <f>IFERROR(Table1[[#This Row],[Calculation2]]/Exchange,"No data")</f>
        <v>174.74436118558032</v>
      </c>
      <c r="AH223" s="113">
        <f>IFERROR([AssumedValue1]*HLOOKUP([AssumedValue2],'Curr conv'!$B$17:$BF$56,16,FALSE)/Table1[[#This Row],[ExpenditureDetails3]], "No data")</f>
        <v>250.06354946559506</v>
      </c>
      <c r="AI223" s="114">
        <f>IFERROR(Table1[[#This Row],[Calculation4]]/Exchange,"No data")</f>
        <v>174.74436118558032</v>
      </c>
      <c r="AJ22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31.257943683199382</v>
      </c>
      <c r="AK223" s="110">
        <f>IFERROR(Table1[[#This Row],[Calculation6]]/Exchange,"No data")</f>
        <v>21.84304514819754</v>
      </c>
      <c r="AL223" s="49" t="s">
        <v>465</v>
      </c>
      <c r="AM223" s="45"/>
      <c r="AN223" s="45"/>
      <c r="AO223" s="45"/>
      <c r="AP223" s="45"/>
      <c r="AQ223" s="45"/>
    </row>
    <row r="224" spans="2:43">
      <c r="B224" s="44" t="s">
        <v>95</v>
      </c>
      <c r="C224" s="66" t="s">
        <v>467</v>
      </c>
      <c r="D224" s="87" t="s">
        <v>439</v>
      </c>
      <c r="E224" s="87" t="s">
        <v>437</v>
      </c>
      <c r="F224" s="66" t="s">
        <v>342</v>
      </c>
      <c r="G224" s="44" t="s">
        <v>97</v>
      </c>
      <c r="H224" s="44" t="s">
        <v>98</v>
      </c>
      <c r="I224" s="44" t="s">
        <v>15</v>
      </c>
      <c r="J224" s="44" t="s">
        <v>470</v>
      </c>
      <c r="K224" s="87" t="s">
        <v>475</v>
      </c>
      <c r="L224" s="49" t="s">
        <v>462</v>
      </c>
      <c r="M224" s="108">
        <v>356</v>
      </c>
      <c r="N224" s="108">
        <v>118.66666666666667</v>
      </c>
      <c r="O224" s="92">
        <v>300</v>
      </c>
      <c r="P224" s="44" t="s">
        <v>458</v>
      </c>
      <c r="Q224" s="44"/>
      <c r="R224" s="44"/>
      <c r="S224" s="44" t="s">
        <v>16</v>
      </c>
      <c r="T22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24" s="91"/>
      <c r="V224" s="91"/>
      <c r="W224" s="91">
        <v>1</v>
      </c>
      <c r="X224" s="92">
        <v>2007</v>
      </c>
      <c r="Y224" s="109">
        <v>192.2</v>
      </c>
      <c r="Z224" s="109">
        <v>192.2</v>
      </c>
      <c r="AA224" s="214">
        <v>2007</v>
      </c>
      <c r="AB224" s="67">
        <v>1</v>
      </c>
      <c r="AC224" s="115">
        <v>8</v>
      </c>
      <c r="AD224" s="115"/>
      <c r="AE224" s="109">
        <f>IFERROR(Table1[[#This Row],[ExpenditureDetails5]]*HLOOKUP([AssumedValue2],'Curr conv'!$B$17:$BF$56,16,FALSE), "No data")</f>
        <v>313.56623052297363</v>
      </c>
      <c r="AF224" s="108">
        <f>IFERROR([AssumedValue1]*HLOOKUP([AssumedValue2],'Curr conv'!$B$17:$BF$56,16,FALSE), "No data")</f>
        <v>313.56623052297363</v>
      </c>
      <c r="AG224" s="110">
        <f>IFERROR(Table1[[#This Row],[Calculation2]]/Exchange,"No data")</f>
        <v>219.12002272704783</v>
      </c>
      <c r="AH224" s="113">
        <f>IFERROR([AssumedValue1]*HLOOKUP([AssumedValue2],'Curr conv'!$B$17:$BF$56,16,FALSE)/Table1[[#This Row],[ExpenditureDetails3]], "No data")</f>
        <v>313.56623052297363</v>
      </c>
      <c r="AI224" s="114">
        <f>IFERROR(Table1[[#This Row],[Calculation4]]/Exchange,"No data")</f>
        <v>219.12002272704783</v>
      </c>
      <c r="AJ22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39.195778815371703</v>
      </c>
      <c r="AK224" s="110">
        <f>IFERROR(Table1[[#This Row],[Calculation6]]/Exchange,"No data")</f>
        <v>27.390002840880978</v>
      </c>
      <c r="AL224" s="49" t="s">
        <v>465</v>
      </c>
      <c r="AM224" s="45"/>
      <c r="AN224" s="45"/>
      <c r="AO224" s="45"/>
      <c r="AP224" s="45"/>
      <c r="AQ224" s="45"/>
    </row>
    <row r="225" spans="2:43">
      <c r="B225" s="44" t="s">
        <v>95</v>
      </c>
      <c r="C225" s="66" t="s">
        <v>467</v>
      </c>
      <c r="D225" s="87" t="s">
        <v>439</v>
      </c>
      <c r="E225" s="87" t="s">
        <v>437</v>
      </c>
      <c r="F225" s="66" t="s">
        <v>342</v>
      </c>
      <c r="G225" s="44" t="s">
        <v>97</v>
      </c>
      <c r="H225" s="44" t="s">
        <v>98</v>
      </c>
      <c r="I225" s="44" t="s">
        <v>15</v>
      </c>
      <c r="J225" s="44" t="s">
        <v>470</v>
      </c>
      <c r="K225" s="87" t="s">
        <v>475</v>
      </c>
      <c r="L225" s="49" t="s">
        <v>462</v>
      </c>
      <c r="M225" s="108">
        <v>356</v>
      </c>
      <c r="N225" s="108">
        <v>118.66666666666667</v>
      </c>
      <c r="O225" s="92">
        <v>300</v>
      </c>
      <c r="P225" s="44" t="s">
        <v>458</v>
      </c>
      <c r="Q225" s="44"/>
      <c r="R225" s="44"/>
      <c r="S225" s="44" t="s">
        <v>16</v>
      </c>
      <c r="T22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25" s="91"/>
      <c r="V225" s="91"/>
      <c r="W225" s="91">
        <v>1</v>
      </c>
      <c r="X225" s="92">
        <v>2008</v>
      </c>
      <c r="Y225" s="109">
        <v>0</v>
      </c>
      <c r="Z225" s="109">
        <v>0</v>
      </c>
      <c r="AA225" s="214">
        <v>2008</v>
      </c>
      <c r="AB225" s="67">
        <v>1</v>
      </c>
      <c r="AC225" s="115">
        <v>8</v>
      </c>
      <c r="AD225" s="115"/>
      <c r="AE225" s="109">
        <f>IFERROR(Table1[[#This Row],[ExpenditureDetails5]]*HLOOKUP([AssumedValue2],'Curr conv'!$B$17:$BF$56,16,FALSE), "No data")</f>
        <v>0</v>
      </c>
      <c r="AF225" s="108">
        <f>IFERROR([AssumedValue1]*HLOOKUP([AssumedValue2],'Curr conv'!$B$17:$BF$56,16,FALSE), "No data")</f>
        <v>0</v>
      </c>
      <c r="AG225" s="110">
        <f>IFERROR(Table1[[#This Row],[Calculation2]]/Exchange,"No data")</f>
        <v>0</v>
      </c>
      <c r="AH225" s="113">
        <f>IFERROR([AssumedValue1]*HLOOKUP([AssumedValue2],'Curr conv'!$B$17:$BF$56,16,FALSE)/Table1[[#This Row],[ExpenditureDetails3]], "No data")</f>
        <v>0</v>
      </c>
      <c r="AI225" s="114">
        <f>IFERROR(Table1[[#This Row],[Calculation4]]/Exchange,"No data")</f>
        <v>0</v>
      </c>
      <c r="AJ22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25" s="110">
        <f>IFERROR(Table1[[#This Row],[Calculation6]]/Exchange,"No data")</f>
        <v>0</v>
      </c>
      <c r="AL225" s="49" t="s">
        <v>465</v>
      </c>
      <c r="AM225" s="45"/>
      <c r="AN225" s="45"/>
      <c r="AO225" s="45"/>
      <c r="AP225" s="45"/>
      <c r="AQ225" s="45"/>
    </row>
    <row r="226" spans="2:43">
      <c r="B226" s="44" t="s">
        <v>95</v>
      </c>
      <c r="C226" s="66" t="s">
        <v>467</v>
      </c>
      <c r="D226" s="87" t="s">
        <v>439</v>
      </c>
      <c r="E226" s="87" t="s">
        <v>437</v>
      </c>
      <c r="F226" s="66" t="s">
        <v>342</v>
      </c>
      <c r="G226" s="44" t="s">
        <v>97</v>
      </c>
      <c r="H226" s="44" t="s">
        <v>98</v>
      </c>
      <c r="I226" s="44" t="s">
        <v>15</v>
      </c>
      <c r="J226" s="44" t="s">
        <v>470</v>
      </c>
      <c r="K226" s="87" t="s">
        <v>475</v>
      </c>
      <c r="L226" s="49" t="s">
        <v>462</v>
      </c>
      <c r="M226" s="108">
        <v>356</v>
      </c>
      <c r="N226" s="108">
        <v>118.66666666666667</v>
      </c>
      <c r="O226" s="92">
        <v>300</v>
      </c>
      <c r="P226" s="44" t="s">
        <v>458</v>
      </c>
      <c r="Q226" s="44"/>
      <c r="R226" s="44"/>
      <c r="S226" s="44" t="s">
        <v>16</v>
      </c>
      <c r="T22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26" s="91"/>
      <c r="V226" s="91"/>
      <c r="W226" s="91">
        <v>1</v>
      </c>
      <c r="X226" s="92">
        <v>2009</v>
      </c>
      <c r="Y226" s="109">
        <v>0</v>
      </c>
      <c r="Z226" s="109">
        <v>0</v>
      </c>
      <c r="AA226" s="214">
        <v>2009</v>
      </c>
      <c r="AB226" s="67">
        <v>1</v>
      </c>
      <c r="AC226" s="115">
        <v>8</v>
      </c>
      <c r="AD226" s="115"/>
      <c r="AE226" s="109">
        <f>IFERROR(Table1[[#This Row],[ExpenditureDetails5]]*HLOOKUP([AssumedValue2],'Curr conv'!$B$17:$BF$56,16,FALSE), "No data")</f>
        <v>0</v>
      </c>
      <c r="AF226" s="108">
        <f>IFERROR([AssumedValue1]*HLOOKUP([AssumedValue2],'Curr conv'!$B$17:$BF$56,16,FALSE), "No data")</f>
        <v>0</v>
      </c>
      <c r="AG226" s="110">
        <f>IFERROR(Table1[[#This Row],[Calculation2]]/Exchange,"No data")</f>
        <v>0</v>
      </c>
      <c r="AH226" s="113">
        <f>IFERROR([AssumedValue1]*HLOOKUP([AssumedValue2],'Curr conv'!$B$17:$BF$56,16,FALSE)/Table1[[#This Row],[ExpenditureDetails3]], "No data")</f>
        <v>0</v>
      </c>
      <c r="AI226" s="114">
        <f>IFERROR(Table1[[#This Row],[Calculation4]]/Exchange,"No data")</f>
        <v>0</v>
      </c>
      <c r="AJ22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26" s="110">
        <f>IFERROR(Table1[[#This Row],[Calculation6]]/Exchange,"No data")</f>
        <v>0</v>
      </c>
      <c r="AL226" s="49" t="s">
        <v>465</v>
      </c>
      <c r="AM226" s="45"/>
      <c r="AN226" s="45"/>
      <c r="AO226" s="45"/>
      <c r="AP226" s="45"/>
      <c r="AQ226" s="45"/>
    </row>
    <row r="227" spans="2:43">
      <c r="B227" s="44" t="s">
        <v>95</v>
      </c>
      <c r="C227" s="66" t="s">
        <v>467</v>
      </c>
      <c r="D227" s="87" t="s">
        <v>439</v>
      </c>
      <c r="E227" s="87" t="s">
        <v>437</v>
      </c>
      <c r="F227" s="66" t="s">
        <v>342</v>
      </c>
      <c r="G227" s="44" t="s">
        <v>97</v>
      </c>
      <c r="H227" s="44" t="s">
        <v>98</v>
      </c>
      <c r="I227" s="44" t="s">
        <v>15</v>
      </c>
      <c r="J227" s="44" t="s">
        <v>470</v>
      </c>
      <c r="K227" s="87" t="s">
        <v>475</v>
      </c>
      <c r="L227" s="49" t="s">
        <v>462</v>
      </c>
      <c r="M227" s="108">
        <v>356</v>
      </c>
      <c r="N227" s="108">
        <v>118.66666666666667</v>
      </c>
      <c r="O227" s="92">
        <v>300</v>
      </c>
      <c r="P227" s="44" t="s">
        <v>458</v>
      </c>
      <c r="Q227" s="44"/>
      <c r="R227" s="44"/>
      <c r="S227" s="44" t="s">
        <v>16</v>
      </c>
      <c r="T22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27" s="91"/>
      <c r="V227" s="91"/>
      <c r="W227" s="91">
        <v>1</v>
      </c>
      <c r="X227" s="92">
        <v>2010</v>
      </c>
      <c r="Y227" s="109">
        <v>0</v>
      </c>
      <c r="Z227" s="109">
        <v>0</v>
      </c>
      <c r="AA227" s="214">
        <v>2010</v>
      </c>
      <c r="AB227" s="67">
        <v>1</v>
      </c>
      <c r="AC227" s="115">
        <v>8</v>
      </c>
      <c r="AD227" s="115"/>
      <c r="AE227" s="109">
        <f>IFERROR(Table1[[#This Row],[ExpenditureDetails5]]*HLOOKUP([AssumedValue2],'Curr conv'!$B$17:$BF$56,16,FALSE), "No data")</f>
        <v>0</v>
      </c>
      <c r="AF227" s="108">
        <f>IFERROR([AssumedValue1]*HLOOKUP([AssumedValue2],'Curr conv'!$B$17:$BF$56,16,FALSE), "No data")</f>
        <v>0</v>
      </c>
      <c r="AG227" s="110">
        <f>IFERROR(Table1[[#This Row],[Calculation2]]/Exchange,"No data")</f>
        <v>0</v>
      </c>
      <c r="AH227" s="113">
        <f>IFERROR([AssumedValue1]*HLOOKUP([AssumedValue2],'Curr conv'!$B$17:$BF$56,16,FALSE)/Table1[[#This Row],[ExpenditureDetails3]], "No data")</f>
        <v>0</v>
      </c>
      <c r="AI227" s="114">
        <f>IFERROR(Table1[[#This Row],[Calculation4]]/Exchange,"No data")</f>
        <v>0</v>
      </c>
      <c r="AJ22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27" s="110">
        <f>IFERROR(Table1[[#This Row],[Calculation6]]/Exchange,"No data")</f>
        <v>0</v>
      </c>
      <c r="AL227" s="49" t="s">
        <v>465</v>
      </c>
      <c r="AM227" s="45"/>
      <c r="AN227" s="45"/>
      <c r="AO227" s="45"/>
      <c r="AP227" s="45"/>
      <c r="AQ227" s="45"/>
    </row>
    <row r="228" spans="2:43">
      <c r="B228" s="44" t="s">
        <v>100</v>
      </c>
      <c r="C228" s="66" t="s">
        <v>467</v>
      </c>
      <c r="D228" s="87" t="s">
        <v>439</v>
      </c>
      <c r="E228" s="87" t="s">
        <v>437</v>
      </c>
      <c r="F228" s="66" t="s">
        <v>342</v>
      </c>
      <c r="G228" s="44" t="s">
        <v>97</v>
      </c>
      <c r="H228" s="44" t="s">
        <v>101</v>
      </c>
      <c r="I228" s="44" t="s">
        <v>15</v>
      </c>
      <c r="J228" s="44" t="s">
        <v>470</v>
      </c>
      <c r="K228" s="87" t="s">
        <v>475</v>
      </c>
      <c r="L228" s="49" t="s">
        <v>462</v>
      </c>
      <c r="M228" s="108">
        <v>356</v>
      </c>
      <c r="N228" s="108">
        <v>118.66666666666667</v>
      </c>
      <c r="O228" s="92">
        <v>300</v>
      </c>
      <c r="P228" s="44" t="s">
        <v>458</v>
      </c>
      <c r="Q228" s="44"/>
      <c r="R228" s="44"/>
      <c r="S228" s="44" t="s">
        <v>16</v>
      </c>
      <c r="T22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28" s="91"/>
      <c r="V228" s="91"/>
      <c r="W228" s="91">
        <v>1</v>
      </c>
      <c r="X228" s="92">
        <v>2009</v>
      </c>
      <c r="Y228" s="109">
        <v>0</v>
      </c>
      <c r="Z228" s="109">
        <v>0</v>
      </c>
      <c r="AA228" s="214">
        <v>2009</v>
      </c>
      <c r="AB228" s="67">
        <v>1</v>
      </c>
      <c r="AC228" s="115">
        <v>2</v>
      </c>
      <c r="AD228" s="115"/>
      <c r="AE228" s="109">
        <f>IFERROR(Table1[[#This Row],[ExpenditureDetails5]]*HLOOKUP([AssumedValue2],'Curr conv'!$B$17:$BF$56,16,FALSE), "No data")</f>
        <v>0</v>
      </c>
      <c r="AF228" s="108">
        <f>IFERROR([AssumedValue1]*HLOOKUP([AssumedValue2],'Curr conv'!$B$17:$BF$56,16,FALSE), "No data")</f>
        <v>0</v>
      </c>
      <c r="AG228" s="110">
        <f>IFERROR(Table1[[#This Row],[Calculation2]]/Exchange,"No data")</f>
        <v>0</v>
      </c>
      <c r="AH228" s="113">
        <f>IFERROR([AssumedValue1]*HLOOKUP([AssumedValue2],'Curr conv'!$B$17:$BF$56,16,FALSE)/Table1[[#This Row],[ExpenditureDetails3]], "No data")</f>
        <v>0</v>
      </c>
      <c r="AI228" s="114">
        <f>IFERROR(Table1[[#This Row],[Calculation4]]/Exchange,"No data")</f>
        <v>0</v>
      </c>
      <c r="AJ22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28" s="110">
        <f>IFERROR(Table1[[#This Row],[Calculation6]]/Exchange,"No data")</f>
        <v>0</v>
      </c>
      <c r="AL228" s="49" t="s">
        <v>465</v>
      </c>
      <c r="AM228" s="45"/>
      <c r="AN228" s="45"/>
      <c r="AO228" s="45"/>
      <c r="AP228" s="45"/>
      <c r="AQ228" s="45"/>
    </row>
    <row r="229" spans="2:43">
      <c r="B229" s="44" t="s">
        <v>100</v>
      </c>
      <c r="C229" s="66" t="s">
        <v>467</v>
      </c>
      <c r="D229" s="87" t="s">
        <v>439</v>
      </c>
      <c r="E229" s="87" t="s">
        <v>437</v>
      </c>
      <c r="F229" s="66" t="s">
        <v>342</v>
      </c>
      <c r="G229" s="44" t="s">
        <v>97</v>
      </c>
      <c r="H229" s="44" t="s">
        <v>101</v>
      </c>
      <c r="I229" s="44" t="s">
        <v>15</v>
      </c>
      <c r="J229" s="44" t="s">
        <v>470</v>
      </c>
      <c r="K229" s="87" t="s">
        <v>475</v>
      </c>
      <c r="L229" s="49" t="s">
        <v>462</v>
      </c>
      <c r="M229" s="108">
        <v>356</v>
      </c>
      <c r="N229" s="108">
        <v>118.66666666666667</v>
      </c>
      <c r="O229" s="92">
        <v>300</v>
      </c>
      <c r="P229" s="44" t="s">
        <v>458</v>
      </c>
      <c r="Q229" s="44"/>
      <c r="R229" s="44"/>
      <c r="S229" s="44" t="s">
        <v>16</v>
      </c>
      <c r="T22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29" s="91"/>
      <c r="V229" s="91"/>
      <c r="W229" s="91">
        <v>1</v>
      </c>
      <c r="X229" s="92">
        <v>2010</v>
      </c>
      <c r="Y229" s="109">
        <v>0</v>
      </c>
      <c r="Z229" s="109">
        <v>0</v>
      </c>
      <c r="AA229" s="214">
        <v>2010</v>
      </c>
      <c r="AB229" s="67">
        <v>1</v>
      </c>
      <c r="AC229" s="115">
        <v>2</v>
      </c>
      <c r="AD229" s="115"/>
      <c r="AE229" s="109">
        <f>IFERROR(Table1[[#This Row],[ExpenditureDetails5]]*HLOOKUP([AssumedValue2],'Curr conv'!$B$17:$BF$56,16,FALSE), "No data")</f>
        <v>0</v>
      </c>
      <c r="AF229" s="108">
        <f>IFERROR([AssumedValue1]*HLOOKUP([AssumedValue2],'Curr conv'!$B$17:$BF$56,16,FALSE), "No data")</f>
        <v>0</v>
      </c>
      <c r="AG229" s="110">
        <f>IFERROR(Table1[[#This Row],[Calculation2]]/Exchange,"No data")</f>
        <v>0</v>
      </c>
      <c r="AH229" s="113">
        <f>IFERROR([AssumedValue1]*HLOOKUP([AssumedValue2],'Curr conv'!$B$17:$BF$56,16,FALSE)/Table1[[#This Row],[ExpenditureDetails3]], "No data")</f>
        <v>0</v>
      </c>
      <c r="AI229" s="114">
        <f>IFERROR(Table1[[#This Row],[Calculation4]]/Exchange,"No data")</f>
        <v>0</v>
      </c>
      <c r="AJ22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29" s="110">
        <f>IFERROR(Table1[[#This Row],[Calculation6]]/Exchange,"No data")</f>
        <v>0</v>
      </c>
      <c r="AL229" s="49" t="s">
        <v>465</v>
      </c>
      <c r="AM229" s="45"/>
      <c r="AN229" s="45"/>
      <c r="AO229" s="45"/>
      <c r="AP229" s="45"/>
      <c r="AQ229" s="45"/>
    </row>
    <row r="230" spans="2:43">
      <c r="B230" s="44" t="s">
        <v>102</v>
      </c>
      <c r="C230" s="66" t="s">
        <v>467</v>
      </c>
      <c r="D230" s="87" t="s">
        <v>439</v>
      </c>
      <c r="E230" s="87" t="s">
        <v>437</v>
      </c>
      <c r="F230" s="66" t="s">
        <v>342</v>
      </c>
      <c r="G230" s="44" t="s">
        <v>97</v>
      </c>
      <c r="H230" s="44" t="s">
        <v>103</v>
      </c>
      <c r="I230" s="44" t="s">
        <v>15</v>
      </c>
      <c r="J230" s="44" t="s">
        <v>470</v>
      </c>
      <c r="K230" s="87" t="s">
        <v>475</v>
      </c>
      <c r="L230" s="49" t="s">
        <v>462</v>
      </c>
      <c r="M230" s="108">
        <v>356</v>
      </c>
      <c r="N230" s="108">
        <v>118.66666666666667</v>
      </c>
      <c r="O230" s="92">
        <v>300</v>
      </c>
      <c r="P230" s="44" t="s">
        <v>458</v>
      </c>
      <c r="Q230" s="44"/>
      <c r="R230" s="44"/>
      <c r="S230" s="44" t="s">
        <v>16</v>
      </c>
      <c r="T23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30" s="91"/>
      <c r="V230" s="91"/>
      <c r="W230" s="91">
        <v>1</v>
      </c>
      <c r="X230" s="92">
        <v>2009</v>
      </c>
      <c r="Y230" s="109">
        <v>0</v>
      </c>
      <c r="Z230" s="109">
        <v>0</v>
      </c>
      <c r="AA230" s="214">
        <v>2009</v>
      </c>
      <c r="AB230" s="67">
        <v>1</v>
      </c>
      <c r="AC230" s="115">
        <v>2</v>
      </c>
      <c r="AD230" s="115"/>
      <c r="AE230" s="109">
        <f>IFERROR(Table1[[#This Row],[ExpenditureDetails5]]*HLOOKUP([AssumedValue2],'Curr conv'!$B$17:$BF$56,16,FALSE), "No data")</f>
        <v>0</v>
      </c>
      <c r="AF230" s="108">
        <f>IFERROR([AssumedValue1]*HLOOKUP([AssumedValue2],'Curr conv'!$B$17:$BF$56,16,FALSE), "No data")</f>
        <v>0</v>
      </c>
      <c r="AG230" s="110">
        <f>IFERROR(Table1[[#This Row],[Calculation2]]/Exchange,"No data")</f>
        <v>0</v>
      </c>
      <c r="AH230" s="113">
        <f>IFERROR([AssumedValue1]*HLOOKUP([AssumedValue2],'Curr conv'!$B$17:$BF$56,16,FALSE)/Table1[[#This Row],[ExpenditureDetails3]], "No data")</f>
        <v>0</v>
      </c>
      <c r="AI230" s="114">
        <f>IFERROR(Table1[[#This Row],[Calculation4]]/Exchange,"No data")</f>
        <v>0</v>
      </c>
      <c r="AJ23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30" s="110">
        <f>IFERROR(Table1[[#This Row],[Calculation6]]/Exchange,"No data")</f>
        <v>0</v>
      </c>
      <c r="AL230" s="49" t="s">
        <v>465</v>
      </c>
      <c r="AM230" s="45"/>
      <c r="AN230" s="45"/>
      <c r="AO230" s="45"/>
      <c r="AP230" s="45"/>
      <c r="AQ230" s="45"/>
    </row>
    <row r="231" spans="2:43">
      <c r="B231" s="44" t="s">
        <v>102</v>
      </c>
      <c r="C231" s="66" t="s">
        <v>467</v>
      </c>
      <c r="D231" s="87" t="s">
        <v>439</v>
      </c>
      <c r="E231" s="87" t="s">
        <v>437</v>
      </c>
      <c r="F231" s="66" t="s">
        <v>342</v>
      </c>
      <c r="G231" s="44" t="s">
        <v>97</v>
      </c>
      <c r="H231" s="44" t="s">
        <v>103</v>
      </c>
      <c r="I231" s="44" t="s">
        <v>15</v>
      </c>
      <c r="J231" s="44" t="s">
        <v>470</v>
      </c>
      <c r="K231" s="87" t="s">
        <v>475</v>
      </c>
      <c r="L231" s="49" t="s">
        <v>462</v>
      </c>
      <c r="M231" s="108">
        <v>356</v>
      </c>
      <c r="N231" s="108">
        <v>118.66666666666667</v>
      </c>
      <c r="O231" s="92">
        <v>300</v>
      </c>
      <c r="P231" s="44" t="s">
        <v>458</v>
      </c>
      <c r="Q231" s="44"/>
      <c r="R231" s="44"/>
      <c r="S231" s="44" t="s">
        <v>16</v>
      </c>
      <c r="T23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31" s="91"/>
      <c r="V231" s="91"/>
      <c r="W231" s="91">
        <v>1</v>
      </c>
      <c r="X231" s="92">
        <v>2010</v>
      </c>
      <c r="Y231" s="109">
        <v>0</v>
      </c>
      <c r="Z231" s="109">
        <v>0</v>
      </c>
      <c r="AA231" s="214">
        <v>2010</v>
      </c>
      <c r="AB231" s="67">
        <v>1</v>
      </c>
      <c r="AC231" s="115">
        <v>2</v>
      </c>
      <c r="AD231" s="115"/>
      <c r="AE231" s="109">
        <f>IFERROR(Table1[[#This Row],[ExpenditureDetails5]]*HLOOKUP([AssumedValue2],'Curr conv'!$B$17:$BF$56,16,FALSE), "No data")</f>
        <v>0</v>
      </c>
      <c r="AF231" s="108">
        <f>IFERROR([AssumedValue1]*HLOOKUP([AssumedValue2],'Curr conv'!$B$17:$BF$56,16,FALSE), "No data")</f>
        <v>0</v>
      </c>
      <c r="AG231" s="110">
        <f>IFERROR(Table1[[#This Row],[Calculation2]]/Exchange,"No data")</f>
        <v>0</v>
      </c>
      <c r="AH231" s="113">
        <f>IFERROR([AssumedValue1]*HLOOKUP([AssumedValue2],'Curr conv'!$B$17:$BF$56,16,FALSE)/Table1[[#This Row],[ExpenditureDetails3]], "No data")</f>
        <v>0</v>
      </c>
      <c r="AI231" s="114">
        <f>IFERROR(Table1[[#This Row],[Calculation4]]/Exchange,"No data")</f>
        <v>0</v>
      </c>
      <c r="AJ23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31" s="110">
        <f>IFERROR(Table1[[#This Row],[Calculation6]]/Exchange,"No data")</f>
        <v>0</v>
      </c>
      <c r="AL231" s="49" t="s">
        <v>465</v>
      </c>
      <c r="AM231" s="45"/>
      <c r="AN231" s="45"/>
      <c r="AO231" s="45"/>
      <c r="AP231" s="45"/>
      <c r="AQ231" s="45"/>
    </row>
    <row r="232" spans="2:43">
      <c r="B232" s="44" t="s">
        <v>104</v>
      </c>
      <c r="C232" s="66" t="s">
        <v>467</v>
      </c>
      <c r="D232" s="87" t="s">
        <v>439</v>
      </c>
      <c r="E232" s="87" t="s">
        <v>437</v>
      </c>
      <c r="F232" s="66" t="s">
        <v>334</v>
      </c>
      <c r="G232" s="44" t="s">
        <v>105</v>
      </c>
      <c r="H232" s="44" t="s">
        <v>98</v>
      </c>
      <c r="I232" s="44" t="s">
        <v>15</v>
      </c>
      <c r="J232" s="44" t="s">
        <v>470</v>
      </c>
      <c r="K232" s="87" t="s">
        <v>475</v>
      </c>
      <c r="L232" s="49" t="s">
        <v>462</v>
      </c>
      <c r="M232" s="108">
        <v>1467</v>
      </c>
      <c r="N232" s="108">
        <v>1467</v>
      </c>
      <c r="O232" s="92">
        <v>300</v>
      </c>
      <c r="P232" s="44" t="s">
        <v>458</v>
      </c>
      <c r="Q232" s="44"/>
      <c r="R232" s="44"/>
      <c r="S232" s="44" t="s">
        <v>16</v>
      </c>
      <c r="T23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32" s="91"/>
      <c r="V232" s="91"/>
      <c r="W232" s="91">
        <v>1</v>
      </c>
      <c r="X232" s="92">
        <v>2003</v>
      </c>
      <c r="Y232" s="109">
        <v>120.2</v>
      </c>
      <c r="Z232" s="109">
        <v>120.2</v>
      </c>
      <c r="AA232" s="214">
        <v>2003</v>
      </c>
      <c r="AB232" s="67">
        <v>1</v>
      </c>
      <c r="AC232" s="115">
        <v>6</v>
      </c>
      <c r="AD232" s="115"/>
      <c r="AE232" s="109">
        <f>IFERROR(Table1[[#This Row],[ExpenditureDetails5]]*HLOOKUP([AssumedValue2],'Curr conv'!$B$17:$BF$56,16,FALSE), "No data")</f>
        <v>599.72198662891162</v>
      </c>
      <c r="AF232" s="108">
        <f>IFERROR([AssumedValue1]*HLOOKUP([AssumedValue2],'Curr conv'!$B$17:$BF$56,16,FALSE), "No data")</f>
        <v>599.72198662891162</v>
      </c>
      <c r="AG232" s="110">
        <f>IFERROR(Table1[[#This Row],[Calculation2]]/Exchange,"No data")</f>
        <v>419.08561110316845</v>
      </c>
      <c r="AH232" s="113">
        <f>IFERROR([AssumedValue1]*HLOOKUP([AssumedValue2],'Curr conv'!$B$17:$BF$56,16,FALSE)/Table1[[#This Row],[ExpenditureDetails3]], "No data")</f>
        <v>599.72198662891162</v>
      </c>
      <c r="AI232" s="114">
        <f>IFERROR(Table1[[#This Row],[Calculation4]]/Exchange,"No data")</f>
        <v>419.08561110316845</v>
      </c>
      <c r="AJ23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99.953664438151932</v>
      </c>
      <c r="AK232" s="110">
        <f>IFERROR(Table1[[#This Row],[Calculation6]]/Exchange,"No data")</f>
        <v>69.847601850528065</v>
      </c>
      <c r="AL232" s="49" t="s">
        <v>465</v>
      </c>
      <c r="AM232" s="45"/>
      <c r="AN232" s="45"/>
      <c r="AO232" s="45"/>
      <c r="AP232" s="45"/>
      <c r="AQ232" s="45"/>
    </row>
    <row r="233" spans="2:43">
      <c r="B233" s="44" t="s">
        <v>104</v>
      </c>
      <c r="C233" s="66" t="s">
        <v>467</v>
      </c>
      <c r="D233" s="87" t="s">
        <v>439</v>
      </c>
      <c r="E233" s="87" t="s">
        <v>437</v>
      </c>
      <c r="F233" s="66" t="s">
        <v>334</v>
      </c>
      <c r="G233" s="44" t="s">
        <v>105</v>
      </c>
      <c r="H233" s="44" t="s">
        <v>98</v>
      </c>
      <c r="I233" s="44" t="s">
        <v>15</v>
      </c>
      <c r="J233" s="44" t="s">
        <v>470</v>
      </c>
      <c r="K233" s="87" t="s">
        <v>475</v>
      </c>
      <c r="L233" s="49" t="s">
        <v>462</v>
      </c>
      <c r="M233" s="108">
        <v>1467</v>
      </c>
      <c r="N233" s="108">
        <v>1467</v>
      </c>
      <c r="O233" s="92">
        <v>300</v>
      </c>
      <c r="P233" s="44" t="s">
        <v>458</v>
      </c>
      <c r="Q233" s="44"/>
      <c r="R233" s="44"/>
      <c r="S233" s="44" t="s">
        <v>16</v>
      </c>
      <c r="T23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33" s="91"/>
      <c r="V233" s="91"/>
      <c r="W233" s="91">
        <v>1</v>
      </c>
      <c r="X233" s="92">
        <v>2004</v>
      </c>
      <c r="Y233" s="109">
        <v>63.7</v>
      </c>
      <c r="Z233" s="109">
        <v>63.7</v>
      </c>
      <c r="AA233" s="214">
        <v>2004</v>
      </c>
      <c r="AB233" s="67">
        <v>1</v>
      </c>
      <c r="AC233" s="115">
        <v>6</v>
      </c>
      <c r="AD233" s="115"/>
      <c r="AE233" s="109">
        <f>IFERROR(Table1[[#This Row],[ExpenditureDetails5]]*HLOOKUP([AssumedValue2],'Curr conv'!$B$17:$BF$56,16,FALSE), "No data")</f>
        <v>246.9400412971749</v>
      </c>
      <c r="AF233" s="108">
        <f>IFERROR([AssumedValue1]*HLOOKUP([AssumedValue2],'Curr conv'!$B$17:$BF$56,16,FALSE), "No data")</f>
        <v>246.9400412971749</v>
      </c>
      <c r="AG233" s="110">
        <f>IFERROR(Table1[[#This Row],[Calculation2]]/Exchange,"No data")</f>
        <v>172.56165426681918</v>
      </c>
      <c r="AH233" s="113">
        <f>IFERROR([AssumedValue1]*HLOOKUP([AssumedValue2],'Curr conv'!$B$17:$BF$56,16,FALSE)/Table1[[#This Row],[ExpenditureDetails3]], "No data")</f>
        <v>246.9400412971749</v>
      </c>
      <c r="AI233" s="114">
        <f>IFERROR(Table1[[#This Row],[Calculation4]]/Exchange,"No data")</f>
        <v>172.56165426681918</v>
      </c>
      <c r="AJ23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41.156673549529152</v>
      </c>
      <c r="AK233" s="110">
        <f>IFERROR(Table1[[#This Row],[Calculation6]]/Exchange,"No data")</f>
        <v>28.760275711136529</v>
      </c>
      <c r="AL233" s="49" t="s">
        <v>465</v>
      </c>
      <c r="AM233" s="45"/>
      <c r="AN233" s="45"/>
      <c r="AO233" s="45"/>
      <c r="AP233" s="45"/>
      <c r="AQ233" s="45"/>
    </row>
    <row r="234" spans="2:43">
      <c r="B234" s="44" t="s">
        <v>104</v>
      </c>
      <c r="C234" s="66" t="s">
        <v>467</v>
      </c>
      <c r="D234" s="87" t="s">
        <v>439</v>
      </c>
      <c r="E234" s="87" t="s">
        <v>437</v>
      </c>
      <c r="F234" s="66" t="s">
        <v>334</v>
      </c>
      <c r="G234" s="44" t="s">
        <v>105</v>
      </c>
      <c r="H234" s="44" t="s">
        <v>98</v>
      </c>
      <c r="I234" s="44" t="s">
        <v>15</v>
      </c>
      <c r="J234" s="44" t="s">
        <v>470</v>
      </c>
      <c r="K234" s="87" t="s">
        <v>475</v>
      </c>
      <c r="L234" s="49" t="s">
        <v>462</v>
      </c>
      <c r="M234" s="108">
        <v>1467</v>
      </c>
      <c r="N234" s="108">
        <v>1467</v>
      </c>
      <c r="O234" s="92">
        <v>300</v>
      </c>
      <c r="P234" s="44" t="s">
        <v>458</v>
      </c>
      <c r="Q234" s="44"/>
      <c r="R234" s="44"/>
      <c r="S234" s="44" t="s">
        <v>16</v>
      </c>
      <c r="T23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34" s="91"/>
      <c r="V234" s="91"/>
      <c r="W234" s="91">
        <v>1</v>
      </c>
      <c r="X234" s="92">
        <v>2005</v>
      </c>
      <c r="Y234" s="109">
        <v>138.19999999999999</v>
      </c>
      <c r="Z234" s="109">
        <v>138.19999999999999</v>
      </c>
      <c r="AA234" s="214">
        <v>2005</v>
      </c>
      <c r="AB234" s="67">
        <v>1</v>
      </c>
      <c r="AC234" s="115">
        <v>6</v>
      </c>
      <c r="AD234" s="115"/>
      <c r="AE234" s="109">
        <f>IFERROR(Table1[[#This Row],[ExpenditureDetails5]]*HLOOKUP([AssumedValue2],'Curr conv'!$B$17:$BF$56,16,FALSE), "No data")</f>
        <v>468.51487532626732</v>
      </c>
      <c r="AF234" s="108">
        <f>IFERROR([AssumedValue1]*HLOOKUP([AssumedValue2],'Curr conv'!$B$17:$BF$56,16,FALSE), "No data")</f>
        <v>468.51487532626732</v>
      </c>
      <c r="AG234" s="110">
        <f>IFERROR(Table1[[#This Row],[Calculation2]]/Exchange,"No data")</f>
        <v>327.39810648050684</v>
      </c>
      <c r="AH234" s="113">
        <f>IFERROR([AssumedValue1]*HLOOKUP([AssumedValue2],'Curr conv'!$B$17:$BF$56,16,FALSE)/Table1[[#This Row],[ExpenditureDetails3]], "No data")</f>
        <v>468.51487532626732</v>
      </c>
      <c r="AI234" s="114">
        <f>IFERROR(Table1[[#This Row],[Calculation4]]/Exchange,"No data")</f>
        <v>327.39810648050684</v>
      </c>
      <c r="AJ23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78.085812554377881</v>
      </c>
      <c r="AK234" s="110">
        <f>IFERROR(Table1[[#This Row],[Calculation6]]/Exchange,"No data")</f>
        <v>54.566351080084473</v>
      </c>
      <c r="AL234" s="49" t="s">
        <v>465</v>
      </c>
      <c r="AM234" s="45"/>
      <c r="AN234" s="45"/>
      <c r="AO234" s="45"/>
      <c r="AP234" s="45"/>
      <c r="AQ234" s="45"/>
    </row>
    <row r="235" spans="2:43">
      <c r="B235" s="44" t="s">
        <v>104</v>
      </c>
      <c r="C235" s="66" t="s">
        <v>467</v>
      </c>
      <c r="D235" s="87" t="s">
        <v>439</v>
      </c>
      <c r="E235" s="87" t="s">
        <v>437</v>
      </c>
      <c r="F235" s="66" t="s">
        <v>334</v>
      </c>
      <c r="G235" s="44" t="s">
        <v>105</v>
      </c>
      <c r="H235" s="44" t="s">
        <v>98</v>
      </c>
      <c r="I235" s="44" t="s">
        <v>15</v>
      </c>
      <c r="J235" s="44" t="s">
        <v>470</v>
      </c>
      <c r="K235" s="87" t="s">
        <v>475</v>
      </c>
      <c r="L235" s="49" t="s">
        <v>462</v>
      </c>
      <c r="M235" s="108">
        <v>1467</v>
      </c>
      <c r="N235" s="108">
        <v>1467</v>
      </c>
      <c r="O235" s="92">
        <v>300</v>
      </c>
      <c r="P235" s="44" t="s">
        <v>458</v>
      </c>
      <c r="Q235" s="44"/>
      <c r="R235" s="44"/>
      <c r="S235" s="44" t="s">
        <v>16</v>
      </c>
      <c r="T23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35" s="91"/>
      <c r="V235" s="91"/>
      <c r="W235" s="91">
        <v>1</v>
      </c>
      <c r="X235" s="92">
        <v>2006</v>
      </c>
      <c r="Y235" s="109">
        <v>451</v>
      </c>
      <c r="Z235" s="109">
        <v>451</v>
      </c>
      <c r="AA235" s="214">
        <v>2006</v>
      </c>
      <c r="AB235" s="67">
        <v>1</v>
      </c>
      <c r="AC235" s="115">
        <v>6</v>
      </c>
      <c r="AD235" s="115"/>
      <c r="AE235" s="109">
        <f>IFERROR(Table1[[#This Row],[ExpenditureDetails5]]*HLOOKUP([AssumedValue2],'Curr conv'!$B$17:$BF$56,16,FALSE), "No data")</f>
        <v>1329.937037841785</v>
      </c>
      <c r="AF235" s="108">
        <f>IFERROR([AssumedValue1]*HLOOKUP([AssumedValue2],'Curr conv'!$B$17:$BF$56,16,FALSE), "No data")</f>
        <v>1329.937037841785</v>
      </c>
      <c r="AG235" s="110">
        <f>IFERROR(Table1[[#This Row],[Calculation2]]/Exchange,"No data")</f>
        <v>929.35975111670655</v>
      </c>
      <c r="AH235" s="113">
        <f>IFERROR([AssumedValue1]*HLOOKUP([AssumedValue2],'Curr conv'!$B$17:$BF$56,16,FALSE)/Table1[[#This Row],[ExpenditureDetails3]], "No data")</f>
        <v>1329.937037841785</v>
      </c>
      <c r="AI235" s="114">
        <f>IFERROR(Table1[[#This Row],[Calculation4]]/Exchange,"No data")</f>
        <v>929.35975111670655</v>
      </c>
      <c r="AJ23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221.65617297363085</v>
      </c>
      <c r="AK235" s="110">
        <f>IFERROR(Table1[[#This Row],[Calculation6]]/Exchange,"No data")</f>
        <v>154.89329185278444</v>
      </c>
      <c r="AL235" s="49" t="s">
        <v>465</v>
      </c>
      <c r="AM235" s="45"/>
      <c r="AN235" s="45"/>
      <c r="AO235" s="45"/>
      <c r="AP235" s="45"/>
      <c r="AQ235" s="45"/>
    </row>
    <row r="236" spans="2:43">
      <c r="B236" s="44" t="s">
        <v>104</v>
      </c>
      <c r="C236" s="66" t="s">
        <v>467</v>
      </c>
      <c r="D236" s="87" t="s">
        <v>439</v>
      </c>
      <c r="E236" s="87" t="s">
        <v>437</v>
      </c>
      <c r="F236" s="66" t="s">
        <v>334</v>
      </c>
      <c r="G236" s="44" t="s">
        <v>105</v>
      </c>
      <c r="H236" s="44" t="s">
        <v>98</v>
      </c>
      <c r="I236" s="44" t="s">
        <v>15</v>
      </c>
      <c r="J236" s="44" t="s">
        <v>470</v>
      </c>
      <c r="K236" s="87" t="s">
        <v>475</v>
      </c>
      <c r="L236" s="49" t="s">
        <v>462</v>
      </c>
      <c r="M236" s="108">
        <v>1467</v>
      </c>
      <c r="N236" s="108">
        <v>1467</v>
      </c>
      <c r="O236" s="92">
        <v>300</v>
      </c>
      <c r="P236" s="44" t="s">
        <v>458</v>
      </c>
      <c r="Q236" s="44"/>
      <c r="R236" s="44"/>
      <c r="S236" s="44" t="s">
        <v>16</v>
      </c>
      <c r="T23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36" s="91"/>
      <c r="V236" s="91"/>
      <c r="W236" s="91">
        <v>1</v>
      </c>
      <c r="X236" s="92">
        <v>2007</v>
      </c>
      <c r="Y236" s="109">
        <v>305.7</v>
      </c>
      <c r="Z236" s="109">
        <v>305.7</v>
      </c>
      <c r="AA236" s="214">
        <v>2007</v>
      </c>
      <c r="AB236" s="67">
        <v>1</v>
      </c>
      <c r="AC236" s="115">
        <v>6</v>
      </c>
      <c r="AD236" s="115"/>
      <c r="AE236" s="109">
        <f>IFERROR(Table1[[#This Row],[ExpenditureDetails5]]*HLOOKUP([AssumedValue2],'Curr conv'!$B$17:$BF$56,16,FALSE), "No data")</f>
        <v>498.73671524907928</v>
      </c>
      <c r="AF236" s="108">
        <f>IFERROR([AssumedValue1]*HLOOKUP([AssumedValue2],'Curr conv'!$B$17:$BF$56,16,FALSE), "No data")</f>
        <v>498.73671524907928</v>
      </c>
      <c r="AG236" s="110">
        <f>IFERROR(Table1[[#This Row],[Calculation2]]/Exchange,"No data")</f>
        <v>348.51712251643352</v>
      </c>
      <c r="AH236" s="113">
        <f>IFERROR([AssumedValue1]*HLOOKUP([AssumedValue2],'Curr conv'!$B$17:$BF$56,16,FALSE)/Table1[[#This Row],[ExpenditureDetails3]], "No data")</f>
        <v>498.73671524907928</v>
      </c>
      <c r="AI236" s="114">
        <f>IFERROR(Table1[[#This Row],[Calculation4]]/Exchange,"No data")</f>
        <v>348.51712251643352</v>
      </c>
      <c r="AJ23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83.122785874846542</v>
      </c>
      <c r="AK236" s="110">
        <f>IFERROR(Table1[[#This Row],[Calculation6]]/Exchange,"No data")</f>
        <v>58.08618708607225</v>
      </c>
      <c r="AL236" s="49" t="s">
        <v>465</v>
      </c>
      <c r="AM236" s="45"/>
      <c r="AN236" s="45"/>
      <c r="AO236" s="45"/>
      <c r="AP236" s="45"/>
      <c r="AQ236" s="45"/>
    </row>
    <row r="237" spans="2:43">
      <c r="B237" s="44" t="s">
        <v>104</v>
      </c>
      <c r="C237" s="66" t="s">
        <v>467</v>
      </c>
      <c r="D237" s="87" t="s">
        <v>439</v>
      </c>
      <c r="E237" s="87" t="s">
        <v>437</v>
      </c>
      <c r="F237" s="66" t="s">
        <v>334</v>
      </c>
      <c r="G237" s="44" t="s">
        <v>105</v>
      </c>
      <c r="H237" s="44" t="s">
        <v>98</v>
      </c>
      <c r="I237" s="44" t="s">
        <v>15</v>
      </c>
      <c r="J237" s="44" t="s">
        <v>470</v>
      </c>
      <c r="K237" s="87" t="s">
        <v>475</v>
      </c>
      <c r="L237" s="49" t="s">
        <v>462</v>
      </c>
      <c r="M237" s="108">
        <v>1467</v>
      </c>
      <c r="N237" s="108">
        <v>1467</v>
      </c>
      <c r="O237" s="92">
        <v>300</v>
      </c>
      <c r="P237" s="44" t="s">
        <v>458</v>
      </c>
      <c r="Q237" s="44"/>
      <c r="R237" s="44"/>
      <c r="S237" s="44" t="s">
        <v>16</v>
      </c>
      <c r="T23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37" s="91"/>
      <c r="V237" s="91"/>
      <c r="W237" s="91">
        <v>1</v>
      </c>
      <c r="X237" s="92">
        <v>2008</v>
      </c>
      <c r="Y237" s="109">
        <v>337.2</v>
      </c>
      <c r="Z237" s="109">
        <v>337.2</v>
      </c>
      <c r="AA237" s="214">
        <v>2008</v>
      </c>
      <c r="AB237" s="67">
        <v>1</v>
      </c>
      <c r="AC237" s="115">
        <v>6</v>
      </c>
      <c r="AD237" s="115"/>
      <c r="AE237" s="109">
        <f>IFERROR(Table1[[#This Row],[ExpenditureDetails5]]*HLOOKUP([AssumedValue2],'Curr conv'!$B$17:$BF$56,16,FALSE), "No data")</f>
        <v>473.11961526290224</v>
      </c>
      <c r="AF237" s="108">
        <f>IFERROR([AssumedValue1]*HLOOKUP([AssumedValue2],'Curr conv'!$B$17:$BF$56,16,FALSE), "No data")</f>
        <v>473.11961526290224</v>
      </c>
      <c r="AG237" s="110">
        <f>IFERROR(Table1[[#This Row],[Calculation2]]/Exchange,"No data")</f>
        <v>330.61589787942364</v>
      </c>
      <c r="AH237" s="113">
        <f>IFERROR([AssumedValue1]*HLOOKUP([AssumedValue2],'Curr conv'!$B$17:$BF$56,16,FALSE)/Table1[[#This Row],[ExpenditureDetails3]], "No data")</f>
        <v>473.11961526290224</v>
      </c>
      <c r="AI237" s="114">
        <f>IFERROR(Table1[[#This Row],[Calculation4]]/Exchange,"No data")</f>
        <v>330.61589787942364</v>
      </c>
      <c r="AJ23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78.853269210483703</v>
      </c>
      <c r="AK237" s="110">
        <f>IFERROR(Table1[[#This Row],[Calculation6]]/Exchange,"No data")</f>
        <v>55.102649646570605</v>
      </c>
      <c r="AL237" s="49" t="s">
        <v>465</v>
      </c>
      <c r="AM237" s="45"/>
      <c r="AN237" s="45"/>
      <c r="AO237" s="45"/>
      <c r="AP237" s="45"/>
      <c r="AQ237" s="45"/>
    </row>
    <row r="238" spans="2:43">
      <c r="B238" s="44" t="s">
        <v>104</v>
      </c>
      <c r="C238" s="66" t="s">
        <v>467</v>
      </c>
      <c r="D238" s="87" t="s">
        <v>439</v>
      </c>
      <c r="E238" s="87" t="s">
        <v>437</v>
      </c>
      <c r="F238" s="66" t="s">
        <v>334</v>
      </c>
      <c r="G238" s="44" t="s">
        <v>105</v>
      </c>
      <c r="H238" s="44" t="s">
        <v>98</v>
      </c>
      <c r="I238" s="44" t="s">
        <v>15</v>
      </c>
      <c r="J238" s="44" t="s">
        <v>470</v>
      </c>
      <c r="K238" s="87" t="s">
        <v>475</v>
      </c>
      <c r="L238" s="49" t="s">
        <v>462</v>
      </c>
      <c r="M238" s="108">
        <v>1467</v>
      </c>
      <c r="N238" s="108">
        <v>1467</v>
      </c>
      <c r="O238" s="92">
        <v>300</v>
      </c>
      <c r="P238" s="44" t="s">
        <v>458</v>
      </c>
      <c r="Q238" s="44"/>
      <c r="R238" s="44"/>
      <c r="S238" s="44" t="s">
        <v>16</v>
      </c>
      <c r="T23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38" s="91"/>
      <c r="V238" s="91"/>
      <c r="W238" s="91">
        <v>1</v>
      </c>
      <c r="X238" s="92">
        <v>2009</v>
      </c>
      <c r="Y238" s="109">
        <v>0</v>
      </c>
      <c r="Z238" s="109">
        <v>0</v>
      </c>
      <c r="AA238" s="214">
        <v>2009</v>
      </c>
      <c r="AB238" s="67">
        <v>1</v>
      </c>
      <c r="AC238" s="115">
        <v>6</v>
      </c>
      <c r="AD238" s="115"/>
      <c r="AE238" s="109">
        <f>IFERROR(Table1[[#This Row],[ExpenditureDetails5]]*HLOOKUP([AssumedValue2],'Curr conv'!$B$17:$BF$56,16,FALSE), "No data")</f>
        <v>0</v>
      </c>
      <c r="AF238" s="108">
        <f>IFERROR([AssumedValue1]*HLOOKUP([AssumedValue2],'Curr conv'!$B$17:$BF$56,16,FALSE), "No data")</f>
        <v>0</v>
      </c>
      <c r="AG238" s="110">
        <f>IFERROR(Table1[[#This Row],[Calculation2]]/Exchange,"No data")</f>
        <v>0</v>
      </c>
      <c r="AH238" s="113">
        <f>IFERROR([AssumedValue1]*HLOOKUP([AssumedValue2],'Curr conv'!$B$17:$BF$56,16,FALSE)/Table1[[#This Row],[ExpenditureDetails3]], "No data")</f>
        <v>0</v>
      </c>
      <c r="AI238" s="114">
        <f>IFERROR(Table1[[#This Row],[Calculation4]]/Exchange,"No data")</f>
        <v>0</v>
      </c>
      <c r="AJ23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38" s="110">
        <f>IFERROR(Table1[[#This Row],[Calculation6]]/Exchange,"No data")</f>
        <v>0</v>
      </c>
      <c r="AL238" s="49" t="s">
        <v>465</v>
      </c>
      <c r="AM238" s="45"/>
      <c r="AN238" s="45"/>
      <c r="AO238" s="45"/>
      <c r="AP238" s="45"/>
      <c r="AQ238" s="45"/>
    </row>
    <row r="239" spans="2:43">
      <c r="B239" s="44" t="s">
        <v>188</v>
      </c>
      <c r="C239" s="66" t="s">
        <v>467</v>
      </c>
      <c r="D239" s="66" t="s">
        <v>472</v>
      </c>
      <c r="E239" s="66" t="s">
        <v>438</v>
      </c>
      <c r="F239" s="66" t="s">
        <v>350</v>
      </c>
      <c r="G239" s="44" t="s">
        <v>189</v>
      </c>
      <c r="H239" s="44" t="s">
        <v>98</v>
      </c>
      <c r="I239" s="44" t="s">
        <v>15</v>
      </c>
      <c r="J239" s="44" t="s">
        <v>470</v>
      </c>
      <c r="K239" s="87" t="s">
        <v>475</v>
      </c>
      <c r="L239" s="49" t="s">
        <v>462</v>
      </c>
      <c r="M239" s="108">
        <v>238</v>
      </c>
      <c r="N239" s="108">
        <v>238</v>
      </c>
      <c r="O239" s="91">
        <v>300</v>
      </c>
      <c r="P239" s="44" t="s">
        <v>458</v>
      </c>
      <c r="Q239" s="44" t="s">
        <v>425</v>
      </c>
      <c r="R239" s="44" t="s">
        <v>430</v>
      </c>
      <c r="S239" s="44" t="s">
        <v>13</v>
      </c>
      <c r="T23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39" s="92">
        <v>2004</v>
      </c>
      <c r="V239" s="91">
        <v>6</v>
      </c>
      <c r="W239" s="91">
        <v>1</v>
      </c>
      <c r="X239" s="92">
        <v>2004</v>
      </c>
      <c r="Y239" s="108" t="s">
        <v>96</v>
      </c>
      <c r="Z239" s="217">
        <v>942.34344235584035</v>
      </c>
      <c r="AA239" s="219">
        <v>2009</v>
      </c>
      <c r="AB239" s="44">
        <v>1</v>
      </c>
      <c r="AC239" s="115" t="s">
        <v>96</v>
      </c>
      <c r="AD239" s="115">
        <v>30</v>
      </c>
      <c r="AE239" s="109" t="str">
        <f>IFERROR(Table1[[#This Row],[ExpenditureDetails5]]*HLOOKUP([AssumedValue2],'Curr conv'!$B$17:$BF$56,16,FALSE), "No data")</f>
        <v>No data</v>
      </c>
      <c r="AF239" s="108">
        <f>IFERROR([AssumedValue1]*HLOOKUP([AssumedValue2],'Curr conv'!$B$17:$BF$56,16,FALSE), "No data")</f>
        <v>1099.9692368752965</v>
      </c>
      <c r="AG239" s="110">
        <f>IFERROR(Table1[[#This Row],[Calculation2]]/Exchange,"No data")</f>
        <v>768.65829519071747</v>
      </c>
      <c r="AH239" s="113">
        <f>IFERROR([AssumedValue1]*HLOOKUP([AssumedValue2],'Curr conv'!$B$17:$BF$56,16,FALSE)/Table1[[#This Row],[ExpenditureDetails3]], "No data")</f>
        <v>1099.9692368752965</v>
      </c>
      <c r="AI239" s="114">
        <f>IFERROR(Table1[[#This Row],[Calculation4]]/Exchange,"No data")</f>
        <v>768.65829519071747</v>
      </c>
      <c r="AJ23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36.665641229176551</v>
      </c>
      <c r="AK239" s="110">
        <f>IFERROR(Table1[[#This Row],[Calculation6]]/Exchange,"No data")</f>
        <v>25.621943173023919</v>
      </c>
      <c r="AL239" s="49" t="s">
        <v>465</v>
      </c>
      <c r="AM239" s="45"/>
      <c r="AN239" s="45"/>
      <c r="AO239" s="45"/>
      <c r="AP239" s="45"/>
      <c r="AQ239" s="45"/>
    </row>
    <row r="240" spans="2:43">
      <c r="B240" s="44" t="s">
        <v>188</v>
      </c>
      <c r="C240" s="66" t="s">
        <v>467</v>
      </c>
      <c r="D240" s="66" t="s">
        <v>472</v>
      </c>
      <c r="E240" s="66" t="s">
        <v>438</v>
      </c>
      <c r="F240" s="66" t="s">
        <v>350</v>
      </c>
      <c r="G240" s="44" t="s">
        <v>189</v>
      </c>
      <c r="H240" s="44" t="s">
        <v>98</v>
      </c>
      <c r="I240" s="44" t="s">
        <v>15</v>
      </c>
      <c r="J240" s="44" t="s">
        <v>470</v>
      </c>
      <c r="K240" s="87" t="s">
        <v>475</v>
      </c>
      <c r="L240" s="49" t="s">
        <v>462</v>
      </c>
      <c r="M240" s="108">
        <v>238</v>
      </c>
      <c r="N240" s="108">
        <v>238</v>
      </c>
      <c r="O240" s="91">
        <v>300</v>
      </c>
      <c r="P240" s="44" t="s">
        <v>458</v>
      </c>
      <c r="Q240" s="44" t="s">
        <v>426</v>
      </c>
      <c r="R240" s="44" t="s">
        <v>430</v>
      </c>
      <c r="S240" s="44" t="s">
        <v>13</v>
      </c>
      <c r="T24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40" s="92">
        <v>2004</v>
      </c>
      <c r="V240" s="91">
        <v>6</v>
      </c>
      <c r="W240" s="91">
        <v>1</v>
      </c>
      <c r="X240" s="92">
        <v>2004</v>
      </c>
      <c r="Y240" s="108" t="s">
        <v>96</v>
      </c>
      <c r="Z240" s="217">
        <v>1200</v>
      </c>
      <c r="AA240" s="219">
        <v>2009</v>
      </c>
      <c r="AB240" s="44">
        <v>1</v>
      </c>
      <c r="AC240" s="115" t="s">
        <v>96</v>
      </c>
      <c r="AD240" s="115">
        <v>10</v>
      </c>
      <c r="AE240" s="109" t="str">
        <f>IFERROR(Table1[[#This Row],[ExpenditureDetails5]]*HLOOKUP([AssumedValue2],'Curr conv'!$B$17:$BF$56,16,FALSE), "No data")</f>
        <v>No data</v>
      </c>
      <c r="AF240" s="108">
        <f>IFERROR([AssumedValue1]*HLOOKUP([AssumedValue2],'Curr conv'!$B$17:$BF$56,16,FALSE), "No data")</f>
        <v>1400.7240088077376</v>
      </c>
      <c r="AG240" s="110">
        <f>IFERROR(Table1[[#This Row],[Calculation2]]/Exchange,"No data")</f>
        <v>978.82567307191528</v>
      </c>
      <c r="AH240" s="113">
        <f>IFERROR([AssumedValue1]*HLOOKUP([AssumedValue2],'Curr conv'!$B$17:$BF$56,16,FALSE)/Table1[[#This Row],[ExpenditureDetails3]], "No data")</f>
        <v>1400.7240088077376</v>
      </c>
      <c r="AI240" s="114">
        <f>IFERROR(Table1[[#This Row],[Calculation4]]/Exchange,"No data")</f>
        <v>978.82567307191528</v>
      </c>
      <c r="AJ24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140.07240088077376</v>
      </c>
      <c r="AK240" s="110">
        <f>IFERROR(Table1[[#This Row],[Calculation6]]/Exchange,"No data")</f>
        <v>97.882567307191522</v>
      </c>
      <c r="AL240" s="49" t="s">
        <v>465</v>
      </c>
      <c r="AM240" s="45"/>
      <c r="AN240" s="45"/>
      <c r="AO240" s="45"/>
      <c r="AP240" s="45"/>
      <c r="AQ240" s="45"/>
    </row>
    <row r="241" spans="2:43">
      <c r="B241" s="44" t="s">
        <v>188</v>
      </c>
      <c r="C241" s="66" t="s">
        <v>467</v>
      </c>
      <c r="D241" s="66" t="s">
        <v>472</v>
      </c>
      <c r="E241" s="66" t="s">
        <v>438</v>
      </c>
      <c r="F241" s="66" t="s">
        <v>350</v>
      </c>
      <c r="G241" s="44" t="s">
        <v>189</v>
      </c>
      <c r="H241" s="44" t="s">
        <v>98</v>
      </c>
      <c r="I241" s="44" t="s">
        <v>15</v>
      </c>
      <c r="J241" s="44" t="s">
        <v>470</v>
      </c>
      <c r="K241" s="87" t="s">
        <v>475</v>
      </c>
      <c r="L241" s="49" t="s">
        <v>462</v>
      </c>
      <c r="M241" s="108">
        <v>238</v>
      </c>
      <c r="N241" s="108">
        <v>238</v>
      </c>
      <c r="O241" s="91">
        <v>300</v>
      </c>
      <c r="P241" s="44" t="s">
        <v>458</v>
      </c>
      <c r="Q241" s="44" t="s">
        <v>427</v>
      </c>
      <c r="R241" s="44" t="s">
        <v>430</v>
      </c>
      <c r="S241" s="44" t="s">
        <v>13</v>
      </c>
      <c r="T24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1</v>
      </c>
      <c r="U241" s="92">
        <v>2004</v>
      </c>
      <c r="V241" s="91">
        <v>6</v>
      </c>
      <c r="W241" s="91">
        <v>1</v>
      </c>
      <c r="X241" s="92">
        <v>2004</v>
      </c>
      <c r="Y241" s="108" t="s">
        <v>96</v>
      </c>
      <c r="Z241" s="217">
        <v>360.99095200577432</v>
      </c>
      <c r="AA241" s="219">
        <v>2009</v>
      </c>
      <c r="AB241" s="44">
        <v>1</v>
      </c>
      <c r="AC241" s="115" t="s">
        <v>96</v>
      </c>
      <c r="AD241" s="115">
        <v>10</v>
      </c>
      <c r="AE241" s="109" t="str">
        <f>IFERROR(Table1[[#This Row],[ExpenditureDetails5]]*HLOOKUP([AssumedValue2],'Curr conv'!$B$17:$BF$56,16,FALSE), "No data")</f>
        <v>No data</v>
      </c>
      <c r="AF241" s="108">
        <f>IFERROR([AssumedValue1]*HLOOKUP([AssumedValue2],'Curr conv'!$B$17:$BF$56,16,FALSE), "No data")</f>
        <v>421.37391119737481</v>
      </c>
      <c r="AG241" s="110">
        <f>IFERROR(Table1[[#This Row],[Calculation2]]/Exchange,"No data")</f>
        <v>294.45600964160292</v>
      </c>
      <c r="AH241" s="113">
        <f>IFERROR([AssumedValue1]*HLOOKUP([AssumedValue2],'Curr conv'!$B$17:$BF$56,16,FALSE)/Table1[[#This Row],[ExpenditureDetails3]], "No data")</f>
        <v>421.37391119737481</v>
      </c>
      <c r="AI241" s="114">
        <f>IFERROR(Table1[[#This Row],[Calculation4]]/Exchange,"No data")</f>
        <v>294.45600964160292</v>
      </c>
      <c r="AJ24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42.13739111973748</v>
      </c>
      <c r="AK241" s="110">
        <f>IFERROR(Table1[[#This Row],[Calculation6]]/Exchange,"No data")</f>
        <v>29.445600964160292</v>
      </c>
      <c r="AL241" s="49" t="s">
        <v>465</v>
      </c>
      <c r="AM241" s="45"/>
      <c r="AN241" s="45"/>
      <c r="AO241" s="45"/>
      <c r="AP241" s="45"/>
      <c r="AQ241" s="45"/>
    </row>
    <row r="242" spans="2:43">
      <c r="B242" s="44" t="s">
        <v>106</v>
      </c>
      <c r="C242" s="66" t="s">
        <v>467</v>
      </c>
      <c r="D242" s="66" t="s">
        <v>472</v>
      </c>
      <c r="E242" s="66" t="s">
        <v>438</v>
      </c>
      <c r="F242" s="66" t="s">
        <v>346</v>
      </c>
      <c r="G242" s="44" t="s">
        <v>107</v>
      </c>
      <c r="H242" s="44" t="s">
        <v>101</v>
      </c>
      <c r="I242" s="44" t="s">
        <v>15</v>
      </c>
      <c r="J242" s="44" t="s">
        <v>470</v>
      </c>
      <c r="K242" s="87" t="s">
        <v>475</v>
      </c>
      <c r="L242" s="49" t="s">
        <v>462</v>
      </c>
      <c r="M242" s="108">
        <v>410</v>
      </c>
      <c r="N242" s="108">
        <v>410</v>
      </c>
      <c r="O242" s="92">
        <v>300</v>
      </c>
      <c r="P242" s="44" t="s">
        <v>458</v>
      </c>
      <c r="Q242" s="44"/>
      <c r="R242" s="44"/>
      <c r="S242" s="44" t="s">
        <v>16</v>
      </c>
      <c r="T24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42" s="91"/>
      <c r="V242" s="91"/>
      <c r="W242" s="91">
        <v>1</v>
      </c>
      <c r="X242" s="92">
        <v>2005</v>
      </c>
      <c r="Y242" s="109">
        <v>0</v>
      </c>
      <c r="Z242" s="109">
        <v>0</v>
      </c>
      <c r="AA242" s="214">
        <v>2005</v>
      </c>
      <c r="AB242" s="67">
        <v>2</v>
      </c>
      <c r="AC242" s="115">
        <v>2</v>
      </c>
      <c r="AD242" s="115"/>
      <c r="AE242" s="109">
        <f>IFERROR(Table1[[#This Row],[ExpenditureDetails5]]*HLOOKUP([AssumedValue2],'Curr conv'!$B$17:$BF$56,16,FALSE), "No data")</f>
        <v>0</v>
      </c>
      <c r="AF242" s="108">
        <f>IFERROR([AssumedValue1]*HLOOKUP([AssumedValue2],'Curr conv'!$B$17:$BF$56,16,FALSE), "No data")</f>
        <v>0</v>
      </c>
      <c r="AG242" s="110">
        <f>IFERROR(Table1[[#This Row],[Calculation2]]/Exchange,"No data")</f>
        <v>0</v>
      </c>
      <c r="AH242" s="113">
        <f>IFERROR([AssumedValue1]*HLOOKUP([AssumedValue2],'Curr conv'!$B$17:$BF$56,16,FALSE)/Table1[[#This Row],[ExpenditureDetails3]], "No data")</f>
        <v>0</v>
      </c>
      <c r="AI242" s="114">
        <f>IFERROR(Table1[[#This Row],[Calculation4]]/Exchange,"No data")</f>
        <v>0</v>
      </c>
      <c r="AJ24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42" s="110">
        <f>IFERROR(Table1[[#This Row],[Calculation6]]/Exchange,"No data")</f>
        <v>0</v>
      </c>
      <c r="AL242" s="49" t="s">
        <v>465</v>
      </c>
      <c r="AM242" s="45"/>
      <c r="AN242" s="45"/>
      <c r="AO242" s="45"/>
      <c r="AP242" s="45"/>
      <c r="AQ242" s="45"/>
    </row>
    <row r="243" spans="2:43">
      <c r="B243" s="44" t="s">
        <v>106</v>
      </c>
      <c r="C243" s="66" t="s">
        <v>467</v>
      </c>
      <c r="D243" s="66" t="s">
        <v>472</v>
      </c>
      <c r="E243" s="66" t="s">
        <v>438</v>
      </c>
      <c r="F243" s="66" t="s">
        <v>346</v>
      </c>
      <c r="G243" s="44" t="s">
        <v>107</v>
      </c>
      <c r="H243" s="44" t="s">
        <v>101</v>
      </c>
      <c r="I243" s="44" t="s">
        <v>15</v>
      </c>
      <c r="J243" s="44" t="s">
        <v>470</v>
      </c>
      <c r="K243" s="87" t="s">
        <v>475</v>
      </c>
      <c r="L243" s="49" t="s">
        <v>462</v>
      </c>
      <c r="M243" s="108">
        <v>410</v>
      </c>
      <c r="N243" s="108">
        <v>410</v>
      </c>
      <c r="O243" s="92">
        <v>300</v>
      </c>
      <c r="P243" s="44" t="s">
        <v>458</v>
      </c>
      <c r="Q243" s="44"/>
      <c r="R243" s="44"/>
      <c r="S243" s="44" t="s">
        <v>16</v>
      </c>
      <c r="T24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43" s="91"/>
      <c r="V243" s="91"/>
      <c r="W243" s="91">
        <v>1</v>
      </c>
      <c r="X243" s="92">
        <v>2006</v>
      </c>
      <c r="Y243" s="109">
        <v>0</v>
      </c>
      <c r="Z243" s="109">
        <v>0</v>
      </c>
      <c r="AA243" s="214">
        <v>2006</v>
      </c>
      <c r="AB243" s="67">
        <v>2</v>
      </c>
      <c r="AC243" s="115">
        <v>2</v>
      </c>
      <c r="AD243" s="115"/>
      <c r="AE243" s="109">
        <f>IFERROR(Table1[[#This Row],[ExpenditureDetails5]]*HLOOKUP([AssumedValue2],'Curr conv'!$B$17:$BF$56,16,FALSE), "No data")</f>
        <v>0</v>
      </c>
      <c r="AF243" s="108">
        <f>IFERROR([AssumedValue1]*HLOOKUP([AssumedValue2],'Curr conv'!$B$17:$BF$56,16,FALSE), "No data")</f>
        <v>0</v>
      </c>
      <c r="AG243" s="110">
        <f>IFERROR(Table1[[#This Row],[Calculation2]]/Exchange,"No data")</f>
        <v>0</v>
      </c>
      <c r="AH243" s="113">
        <f>IFERROR([AssumedValue1]*HLOOKUP([AssumedValue2],'Curr conv'!$B$17:$BF$56,16,FALSE)/Table1[[#This Row],[ExpenditureDetails3]], "No data")</f>
        <v>0</v>
      </c>
      <c r="AI243" s="114">
        <f>IFERROR(Table1[[#This Row],[Calculation4]]/Exchange,"No data")</f>
        <v>0</v>
      </c>
      <c r="AJ24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43" s="110">
        <f>IFERROR(Table1[[#This Row],[Calculation6]]/Exchange,"No data")</f>
        <v>0</v>
      </c>
      <c r="AL243" s="49" t="s">
        <v>465</v>
      </c>
      <c r="AM243" s="45"/>
      <c r="AN243" s="45"/>
      <c r="AO243" s="45"/>
      <c r="AP243" s="45"/>
      <c r="AQ243" s="45"/>
    </row>
    <row r="244" spans="2:43">
      <c r="B244" s="44" t="s">
        <v>109</v>
      </c>
      <c r="C244" s="66" t="s">
        <v>467</v>
      </c>
      <c r="D244" s="66" t="s">
        <v>472</v>
      </c>
      <c r="E244" s="66" t="s">
        <v>438</v>
      </c>
      <c r="F244" s="66" t="s">
        <v>346</v>
      </c>
      <c r="G244" s="44" t="s">
        <v>107</v>
      </c>
      <c r="H244" s="44" t="s">
        <v>98</v>
      </c>
      <c r="I244" s="44" t="s">
        <v>15</v>
      </c>
      <c r="J244" s="44" t="s">
        <v>470</v>
      </c>
      <c r="K244" s="87" t="s">
        <v>475</v>
      </c>
      <c r="L244" s="49" t="s">
        <v>462</v>
      </c>
      <c r="M244" s="108">
        <v>410</v>
      </c>
      <c r="N244" s="108">
        <v>410</v>
      </c>
      <c r="O244" s="92">
        <v>300</v>
      </c>
      <c r="P244" s="44" t="s">
        <v>458</v>
      </c>
      <c r="Q244" s="44"/>
      <c r="R244" s="44"/>
      <c r="S244" s="44" t="s">
        <v>16</v>
      </c>
      <c r="T24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44" s="91"/>
      <c r="V244" s="91"/>
      <c r="W244" s="91">
        <v>1</v>
      </c>
      <c r="X244" s="92">
        <v>2004</v>
      </c>
      <c r="Y244" s="109">
        <v>0</v>
      </c>
      <c r="Z244" s="109">
        <v>0</v>
      </c>
      <c r="AA244" s="214">
        <v>2004</v>
      </c>
      <c r="AB244" s="67">
        <v>2</v>
      </c>
      <c r="AC244" s="115">
        <v>5</v>
      </c>
      <c r="AD244" s="115"/>
      <c r="AE244" s="109">
        <f>IFERROR(Table1[[#This Row],[ExpenditureDetails5]]*HLOOKUP([AssumedValue2],'Curr conv'!$B$17:$BF$56,16,FALSE), "No data")</f>
        <v>0</v>
      </c>
      <c r="AF244" s="108">
        <f>IFERROR([AssumedValue1]*HLOOKUP([AssumedValue2],'Curr conv'!$B$17:$BF$56,16,FALSE), "No data")</f>
        <v>0</v>
      </c>
      <c r="AG244" s="110">
        <f>IFERROR(Table1[[#This Row],[Calculation2]]/Exchange,"No data")</f>
        <v>0</v>
      </c>
      <c r="AH244" s="113">
        <f>IFERROR([AssumedValue1]*HLOOKUP([AssumedValue2],'Curr conv'!$B$17:$BF$56,16,FALSE)/Table1[[#This Row],[ExpenditureDetails3]], "No data")</f>
        <v>0</v>
      </c>
      <c r="AI244" s="114">
        <f>IFERROR(Table1[[#This Row],[Calculation4]]/Exchange,"No data")</f>
        <v>0</v>
      </c>
      <c r="AJ24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44" s="110">
        <f>IFERROR(Table1[[#This Row],[Calculation6]]/Exchange,"No data")</f>
        <v>0</v>
      </c>
      <c r="AL244" s="49" t="s">
        <v>465</v>
      </c>
      <c r="AM244" s="45"/>
      <c r="AN244" s="45"/>
      <c r="AO244" s="45"/>
      <c r="AP244" s="45"/>
      <c r="AQ244" s="45"/>
    </row>
    <row r="245" spans="2:43">
      <c r="B245" s="44" t="s">
        <v>109</v>
      </c>
      <c r="C245" s="66" t="s">
        <v>467</v>
      </c>
      <c r="D245" s="66" t="s">
        <v>472</v>
      </c>
      <c r="E245" s="66" t="s">
        <v>438</v>
      </c>
      <c r="F245" s="66" t="s">
        <v>346</v>
      </c>
      <c r="G245" s="44" t="s">
        <v>107</v>
      </c>
      <c r="H245" s="44" t="s">
        <v>98</v>
      </c>
      <c r="I245" s="44" t="s">
        <v>15</v>
      </c>
      <c r="J245" s="44" t="s">
        <v>470</v>
      </c>
      <c r="K245" s="87" t="s">
        <v>475</v>
      </c>
      <c r="L245" s="49" t="s">
        <v>462</v>
      </c>
      <c r="M245" s="108">
        <v>410</v>
      </c>
      <c r="N245" s="108">
        <v>410</v>
      </c>
      <c r="O245" s="92">
        <v>300</v>
      </c>
      <c r="P245" s="44" t="s">
        <v>458</v>
      </c>
      <c r="Q245" s="44"/>
      <c r="R245" s="44"/>
      <c r="S245" s="44" t="s">
        <v>16</v>
      </c>
      <c r="T24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45" s="91"/>
      <c r="V245" s="91"/>
      <c r="W245" s="91">
        <v>1</v>
      </c>
      <c r="X245" s="92">
        <v>2005</v>
      </c>
      <c r="Y245" s="109">
        <v>0</v>
      </c>
      <c r="Z245" s="109">
        <v>0</v>
      </c>
      <c r="AA245" s="214">
        <v>2005</v>
      </c>
      <c r="AB245" s="67">
        <v>2</v>
      </c>
      <c r="AC245" s="115">
        <v>5</v>
      </c>
      <c r="AD245" s="115"/>
      <c r="AE245" s="109">
        <f>IFERROR(Table1[[#This Row],[ExpenditureDetails5]]*HLOOKUP([AssumedValue2],'Curr conv'!$B$17:$BF$56,16,FALSE), "No data")</f>
        <v>0</v>
      </c>
      <c r="AF245" s="108">
        <f>IFERROR([AssumedValue1]*HLOOKUP([AssumedValue2],'Curr conv'!$B$17:$BF$56,16,FALSE), "No data")</f>
        <v>0</v>
      </c>
      <c r="AG245" s="110">
        <f>IFERROR(Table1[[#This Row],[Calculation2]]/Exchange,"No data")</f>
        <v>0</v>
      </c>
      <c r="AH245" s="113">
        <f>IFERROR([AssumedValue1]*HLOOKUP([AssumedValue2],'Curr conv'!$B$17:$BF$56,16,FALSE)/Table1[[#This Row],[ExpenditureDetails3]], "No data")</f>
        <v>0</v>
      </c>
      <c r="AI245" s="114">
        <f>IFERROR(Table1[[#This Row],[Calculation4]]/Exchange,"No data")</f>
        <v>0</v>
      </c>
      <c r="AJ24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45" s="110">
        <f>IFERROR(Table1[[#This Row],[Calculation6]]/Exchange,"No data")</f>
        <v>0</v>
      </c>
      <c r="AL245" s="49" t="s">
        <v>465</v>
      </c>
      <c r="AM245" s="45"/>
      <c r="AN245" s="45"/>
      <c r="AO245" s="45"/>
      <c r="AP245" s="45"/>
      <c r="AQ245" s="45"/>
    </row>
    <row r="246" spans="2:43">
      <c r="B246" s="44" t="s">
        <v>109</v>
      </c>
      <c r="C246" s="66" t="s">
        <v>467</v>
      </c>
      <c r="D246" s="66" t="s">
        <v>472</v>
      </c>
      <c r="E246" s="66" t="s">
        <v>438</v>
      </c>
      <c r="F246" s="66" t="s">
        <v>346</v>
      </c>
      <c r="G246" s="44" t="s">
        <v>107</v>
      </c>
      <c r="H246" s="44" t="s">
        <v>98</v>
      </c>
      <c r="I246" s="44" t="s">
        <v>15</v>
      </c>
      <c r="J246" s="44" t="s">
        <v>470</v>
      </c>
      <c r="K246" s="87" t="s">
        <v>475</v>
      </c>
      <c r="L246" s="49" t="s">
        <v>462</v>
      </c>
      <c r="M246" s="108">
        <v>410</v>
      </c>
      <c r="N246" s="108">
        <v>410</v>
      </c>
      <c r="O246" s="92">
        <v>300</v>
      </c>
      <c r="P246" s="44" t="s">
        <v>458</v>
      </c>
      <c r="Q246" s="44"/>
      <c r="R246" s="44"/>
      <c r="S246" s="44" t="s">
        <v>16</v>
      </c>
      <c r="T24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46" s="91"/>
      <c r="V246" s="91"/>
      <c r="W246" s="91">
        <v>1</v>
      </c>
      <c r="X246" s="92">
        <v>2006</v>
      </c>
      <c r="Y246" s="109">
        <v>0</v>
      </c>
      <c r="Z246" s="109">
        <v>0</v>
      </c>
      <c r="AA246" s="214">
        <v>2006</v>
      </c>
      <c r="AB246" s="67">
        <v>2</v>
      </c>
      <c r="AC246" s="115">
        <v>5</v>
      </c>
      <c r="AD246" s="115"/>
      <c r="AE246" s="109">
        <f>IFERROR(Table1[[#This Row],[ExpenditureDetails5]]*HLOOKUP([AssumedValue2],'Curr conv'!$B$17:$BF$56,16,FALSE), "No data")</f>
        <v>0</v>
      </c>
      <c r="AF246" s="108">
        <f>IFERROR([AssumedValue1]*HLOOKUP([AssumedValue2],'Curr conv'!$B$17:$BF$56,16,FALSE), "No data")</f>
        <v>0</v>
      </c>
      <c r="AG246" s="110">
        <f>IFERROR(Table1[[#This Row],[Calculation2]]/Exchange,"No data")</f>
        <v>0</v>
      </c>
      <c r="AH246" s="113">
        <f>IFERROR([AssumedValue1]*HLOOKUP([AssumedValue2],'Curr conv'!$B$17:$BF$56,16,FALSE)/Table1[[#This Row],[ExpenditureDetails3]], "No data")</f>
        <v>0</v>
      </c>
      <c r="AI246" s="114">
        <f>IFERROR(Table1[[#This Row],[Calculation4]]/Exchange,"No data")</f>
        <v>0</v>
      </c>
      <c r="AJ24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46" s="110">
        <f>IFERROR(Table1[[#This Row],[Calculation6]]/Exchange,"No data")</f>
        <v>0</v>
      </c>
      <c r="AL246" s="49" t="s">
        <v>465</v>
      </c>
      <c r="AM246" s="45"/>
      <c r="AN246" s="45"/>
      <c r="AO246" s="45"/>
      <c r="AP246" s="45"/>
      <c r="AQ246" s="45"/>
    </row>
    <row r="247" spans="2:43">
      <c r="B247" s="44" t="s">
        <v>109</v>
      </c>
      <c r="C247" s="66" t="s">
        <v>467</v>
      </c>
      <c r="D247" s="66" t="s">
        <v>472</v>
      </c>
      <c r="E247" s="66" t="s">
        <v>438</v>
      </c>
      <c r="F247" s="66" t="s">
        <v>346</v>
      </c>
      <c r="G247" s="44" t="s">
        <v>107</v>
      </c>
      <c r="H247" s="44" t="s">
        <v>98</v>
      </c>
      <c r="I247" s="44" t="s">
        <v>15</v>
      </c>
      <c r="J247" s="44" t="s">
        <v>470</v>
      </c>
      <c r="K247" s="87" t="s">
        <v>475</v>
      </c>
      <c r="L247" s="49" t="s">
        <v>462</v>
      </c>
      <c r="M247" s="108">
        <v>410</v>
      </c>
      <c r="N247" s="108">
        <v>410</v>
      </c>
      <c r="O247" s="92">
        <v>300</v>
      </c>
      <c r="P247" s="44" t="s">
        <v>458</v>
      </c>
      <c r="Q247" s="44"/>
      <c r="R247" s="44"/>
      <c r="S247" s="44" t="s">
        <v>16</v>
      </c>
      <c r="T24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47" s="91"/>
      <c r="V247" s="91"/>
      <c r="W247" s="91">
        <v>1</v>
      </c>
      <c r="X247" s="92">
        <v>2007</v>
      </c>
      <c r="Y247" s="109">
        <v>40</v>
      </c>
      <c r="Z247" s="109">
        <v>40</v>
      </c>
      <c r="AA247" s="214">
        <v>2007</v>
      </c>
      <c r="AB247" s="67">
        <v>2</v>
      </c>
      <c r="AC247" s="115">
        <v>5</v>
      </c>
      <c r="AD247" s="115"/>
      <c r="AE247" s="109">
        <f>IFERROR(Table1[[#This Row],[ExpenditureDetails5]]*HLOOKUP([AssumedValue2],'Curr conv'!$B$17:$BF$56,16,FALSE), "No data")</f>
        <v>65.258320608319181</v>
      </c>
      <c r="AF247" s="108">
        <f>IFERROR([AssumedValue1]*HLOOKUP([AssumedValue2],'Curr conv'!$B$17:$BF$56,16,FALSE), "No data")</f>
        <v>65.258320608319181</v>
      </c>
      <c r="AG247" s="110">
        <f>IFERROR(Table1[[#This Row],[Calculation2]]/Exchange,"No data")</f>
        <v>45.602502128417868</v>
      </c>
      <c r="AH247" s="113">
        <f>IFERROR([AssumedValue1]*HLOOKUP([AssumedValue2],'Curr conv'!$B$17:$BF$56,16,FALSE)/Table1[[#This Row],[ExpenditureDetails3]], "No data")</f>
        <v>65.258320608319181</v>
      </c>
      <c r="AI247" s="114">
        <f>IFERROR(Table1[[#This Row],[Calculation4]]/Exchange,"No data")</f>
        <v>45.602502128417868</v>
      </c>
      <c r="AJ24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13.051664121663837</v>
      </c>
      <c r="AK247" s="110">
        <f>IFERROR(Table1[[#This Row],[Calculation6]]/Exchange,"No data")</f>
        <v>9.1205004256835736</v>
      </c>
      <c r="AL247" s="49" t="s">
        <v>465</v>
      </c>
      <c r="AM247" s="45"/>
      <c r="AN247" s="45"/>
      <c r="AO247" s="45"/>
      <c r="AP247" s="45"/>
      <c r="AQ247" s="45"/>
    </row>
    <row r="248" spans="2:43">
      <c r="B248" s="44" t="s">
        <v>109</v>
      </c>
      <c r="C248" s="66" t="s">
        <v>467</v>
      </c>
      <c r="D248" s="66" t="s">
        <v>472</v>
      </c>
      <c r="E248" s="66" t="s">
        <v>438</v>
      </c>
      <c r="F248" s="66" t="s">
        <v>346</v>
      </c>
      <c r="G248" s="44" t="s">
        <v>107</v>
      </c>
      <c r="H248" s="44" t="s">
        <v>98</v>
      </c>
      <c r="I248" s="44" t="s">
        <v>15</v>
      </c>
      <c r="J248" s="44" t="s">
        <v>470</v>
      </c>
      <c r="K248" s="87" t="s">
        <v>475</v>
      </c>
      <c r="L248" s="49" t="s">
        <v>462</v>
      </c>
      <c r="M248" s="108">
        <v>410</v>
      </c>
      <c r="N248" s="108">
        <v>410</v>
      </c>
      <c r="O248" s="92">
        <v>300</v>
      </c>
      <c r="P248" s="44" t="s">
        <v>458</v>
      </c>
      <c r="Q248" s="44"/>
      <c r="R248" s="44"/>
      <c r="S248" s="44" t="s">
        <v>16</v>
      </c>
      <c r="T24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48" s="91"/>
      <c r="V248" s="91"/>
      <c r="W248" s="91">
        <v>1</v>
      </c>
      <c r="X248" s="92">
        <v>2008</v>
      </c>
      <c r="Y248" s="109">
        <v>0</v>
      </c>
      <c r="Z248" s="109">
        <v>0</v>
      </c>
      <c r="AA248" s="214">
        <v>2008</v>
      </c>
      <c r="AB248" s="67">
        <v>2</v>
      </c>
      <c r="AC248" s="115">
        <v>5</v>
      </c>
      <c r="AD248" s="115"/>
      <c r="AE248" s="109">
        <f>IFERROR(Table1[[#This Row],[ExpenditureDetails5]]*HLOOKUP([AssumedValue2],'Curr conv'!$B$17:$BF$56,16,FALSE), "No data")</f>
        <v>0</v>
      </c>
      <c r="AF248" s="108">
        <f>IFERROR([AssumedValue1]*HLOOKUP([AssumedValue2],'Curr conv'!$B$17:$BF$56,16,FALSE), "No data")</f>
        <v>0</v>
      </c>
      <c r="AG248" s="110">
        <f>IFERROR(Table1[[#This Row],[Calculation2]]/Exchange,"No data")</f>
        <v>0</v>
      </c>
      <c r="AH248" s="113">
        <f>IFERROR([AssumedValue1]*HLOOKUP([AssumedValue2],'Curr conv'!$B$17:$BF$56,16,FALSE)/Table1[[#This Row],[ExpenditureDetails3]], "No data")</f>
        <v>0</v>
      </c>
      <c r="AI248" s="114">
        <f>IFERROR(Table1[[#This Row],[Calculation4]]/Exchange,"No data")</f>
        <v>0</v>
      </c>
      <c r="AJ24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48" s="110">
        <f>IFERROR(Table1[[#This Row],[Calculation6]]/Exchange,"No data")</f>
        <v>0</v>
      </c>
      <c r="AL248" s="49" t="s">
        <v>465</v>
      </c>
      <c r="AM248" s="45"/>
      <c r="AN248" s="45"/>
      <c r="AO248" s="45"/>
      <c r="AP248" s="45"/>
      <c r="AQ248" s="45"/>
    </row>
    <row r="249" spans="2:43">
      <c r="B249" s="44" t="s">
        <v>110</v>
      </c>
      <c r="C249" s="66" t="s">
        <v>467</v>
      </c>
      <c r="D249" s="66" t="s">
        <v>472</v>
      </c>
      <c r="E249" s="66" t="s">
        <v>438</v>
      </c>
      <c r="F249" s="66" t="s">
        <v>346</v>
      </c>
      <c r="G249" s="44" t="s">
        <v>107</v>
      </c>
      <c r="H249" s="44" t="s">
        <v>111</v>
      </c>
      <c r="I249" s="44" t="s">
        <v>15</v>
      </c>
      <c r="J249" s="44" t="s">
        <v>470</v>
      </c>
      <c r="K249" s="87" t="s">
        <v>475</v>
      </c>
      <c r="L249" s="49" t="s">
        <v>462</v>
      </c>
      <c r="M249" s="108">
        <v>410</v>
      </c>
      <c r="N249" s="108">
        <v>410</v>
      </c>
      <c r="O249" s="92">
        <v>300</v>
      </c>
      <c r="P249" s="44" t="s">
        <v>458</v>
      </c>
      <c r="Q249" s="44"/>
      <c r="R249" s="44"/>
      <c r="S249" s="44" t="s">
        <v>16</v>
      </c>
      <c r="T24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49" s="91"/>
      <c r="V249" s="91"/>
      <c r="W249" s="91">
        <v>1</v>
      </c>
      <c r="X249" s="92">
        <v>2005</v>
      </c>
      <c r="Y249" s="109">
        <v>0</v>
      </c>
      <c r="Z249" s="109">
        <v>0</v>
      </c>
      <c r="AA249" s="214">
        <v>2005</v>
      </c>
      <c r="AB249" s="67">
        <v>1</v>
      </c>
      <c r="AC249" s="115">
        <v>2</v>
      </c>
      <c r="AD249" s="115"/>
      <c r="AE249" s="109">
        <f>IFERROR(Table1[[#This Row],[ExpenditureDetails5]]*HLOOKUP([AssumedValue2],'Curr conv'!$B$17:$BF$56,16,FALSE), "No data")</f>
        <v>0</v>
      </c>
      <c r="AF249" s="108">
        <f>IFERROR([AssumedValue1]*HLOOKUP([AssumedValue2],'Curr conv'!$B$17:$BF$56,16,FALSE), "No data")</f>
        <v>0</v>
      </c>
      <c r="AG249" s="110">
        <f>IFERROR(Table1[[#This Row],[Calculation2]]/Exchange,"No data")</f>
        <v>0</v>
      </c>
      <c r="AH249" s="113">
        <f>IFERROR([AssumedValue1]*HLOOKUP([AssumedValue2],'Curr conv'!$B$17:$BF$56,16,FALSE)/Table1[[#This Row],[ExpenditureDetails3]], "No data")</f>
        <v>0</v>
      </c>
      <c r="AI249" s="114">
        <f>IFERROR(Table1[[#This Row],[Calculation4]]/Exchange,"No data")</f>
        <v>0</v>
      </c>
      <c r="AJ24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49" s="110">
        <f>IFERROR(Table1[[#This Row],[Calculation6]]/Exchange,"No data")</f>
        <v>0</v>
      </c>
      <c r="AL249" s="49" t="s">
        <v>465</v>
      </c>
      <c r="AM249" s="45"/>
      <c r="AN249" s="45"/>
      <c r="AO249" s="45"/>
      <c r="AP249" s="45"/>
      <c r="AQ249" s="45"/>
    </row>
    <row r="250" spans="2:43">
      <c r="B250" s="44" t="s">
        <v>110</v>
      </c>
      <c r="C250" s="66" t="s">
        <v>467</v>
      </c>
      <c r="D250" s="66" t="s">
        <v>472</v>
      </c>
      <c r="E250" s="66" t="s">
        <v>438</v>
      </c>
      <c r="F250" s="66" t="s">
        <v>346</v>
      </c>
      <c r="G250" s="44" t="s">
        <v>107</v>
      </c>
      <c r="H250" s="44" t="s">
        <v>111</v>
      </c>
      <c r="I250" s="44" t="s">
        <v>15</v>
      </c>
      <c r="J250" s="44" t="s">
        <v>470</v>
      </c>
      <c r="K250" s="87" t="s">
        <v>475</v>
      </c>
      <c r="L250" s="49" t="s">
        <v>462</v>
      </c>
      <c r="M250" s="108">
        <v>410</v>
      </c>
      <c r="N250" s="108">
        <v>410</v>
      </c>
      <c r="O250" s="92">
        <v>300</v>
      </c>
      <c r="P250" s="44" t="s">
        <v>458</v>
      </c>
      <c r="Q250" s="44"/>
      <c r="R250" s="44"/>
      <c r="S250" s="44" t="s">
        <v>16</v>
      </c>
      <c r="T25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50" s="91"/>
      <c r="V250" s="91"/>
      <c r="W250" s="91">
        <v>1</v>
      </c>
      <c r="X250" s="92">
        <v>2006</v>
      </c>
      <c r="Y250" s="109">
        <v>0</v>
      </c>
      <c r="Z250" s="109">
        <v>0</v>
      </c>
      <c r="AA250" s="214">
        <v>2006</v>
      </c>
      <c r="AB250" s="67">
        <v>1</v>
      </c>
      <c r="AC250" s="115">
        <v>2</v>
      </c>
      <c r="AD250" s="115"/>
      <c r="AE250" s="109">
        <f>IFERROR(Table1[[#This Row],[ExpenditureDetails5]]*HLOOKUP([AssumedValue2],'Curr conv'!$B$17:$BF$56,16,FALSE), "No data")</f>
        <v>0</v>
      </c>
      <c r="AF250" s="108">
        <f>IFERROR([AssumedValue1]*HLOOKUP([AssumedValue2],'Curr conv'!$B$17:$BF$56,16,FALSE), "No data")</f>
        <v>0</v>
      </c>
      <c r="AG250" s="110">
        <f>IFERROR(Table1[[#This Row],[Calculation2]]/Exchange,"No data")</f>
        <v>0</v>
      </c>
      <c r="AH250" s="113">
        <f>IFERROR([AssumedValue1]*HLOOKUP([AssumedValue2],'Curr conv'!$B$17:$BF$56,16,FALSE)/Table1[[#This Row],[ExpenditureDetails3]], "No data")</f>
        <v>0</v>
      </c>
      <c r="AI250" s="114">
        <f>IFERROR(Table1[[#This Row],[Calculation4]]/Exchange,"No data")</f>
        <v>0</v>
      </c>
      <c r="AJ25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50" s="110">
        <f>IFERROR(Table1[[#This Row],[Calculation6]]/Exchange,"No data")</f>
        <v>0</v>
      </c>
      <c r="AL250" s="49" t="s">
        <v>465</v>
      </c>
      <c r="AM250" s="45"/>
      <c r="AN250" s="45"/>
      <c r="AO250" s="45"/>
      <c r="AP250" s="45"/>
      <c r="AQ250" s="45"/>
    </row>
    <row r="251" spans="2:43">
      <c r="B251" s="44" t="s">
        <v>112</v>
      </c>
      <c r="C251" s="66" t="s">
        <v>467</v>
      </c>
      <c r="D251" s="66" t="s">
        <v>472</v>
      </c>
      <c r="E251" s="66" t="s">
        <v>438</v>
      </c>
      <c r="F251" s="66" t="s">
        <v>346</v>
      </c>
      <c r="G251" s="44" t="s">
        <v>107</v>
      </c>
      <c r="H251" s="44" t="s">
        <v>103</v>
      </c>
      <c r="I251" s="44" t="s">
        <v>15</v>
      </c>
      <c r="J251" s="44" t="s">
        <v>470</v>
      </c>
      <c r="K251" s="87" t="s">
        <v>475</v>
      </c>
      <c r="L251" s="49" t="s">
        <v>462</v>
      </c>
      <c r="M251" s="108">
        <v>410</v>
      </c>
      <c r="N251" s="108">
        <v>410</v>
      </c>
      <c r="O251" s="92">
        <v>300</v>
      </c>
      <c r="P251" s="44" t="s">
        <v>458</v>
      </c>
      <c r="Q251" s="44"/>
      <c r="R251" s="44"/>
      <c r="S251" s="44" t="s">
        <v>16</v>
      </c>
      <c r="T25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51" s="91"/>
      <c r="V251" s="91"/>
      <c r="W251" s="91">
        <v>1</v>
      </c>
      <c r="X251" s="92">
        <v>2005</v>
      </c>
      <c r="Y251" s="109">
        <v>0</v>
      </c>
      <c r="Z251" s="109">
        <v>0</v>
      </c>
      <c r="AA251" s="214">
        <v>2005</v>
      </c>
      <c r="AB251" s="67">
        <v>2</v>
      </c>
      <c r="AC251" s="115">
        <v>4</v>
      </c>
      <c r="AD251" s="115"/>
      <c r="AE251" s="109">
        <f>IFERROR(Table1[[#This Row],[ExpenditureDetails5]]*HLOOKUP([AssumedValue2],'Curr conv'!$B$17:$BF$56,16,FALSE), "No data")</f>
        <v>0</v>
      </c>
      <c r="AF251" s="108">
        <f>IFERROR([AssumedValue1]*HLOOKUP([AssumedValue2],'Curr conv'!$B$17:$BF$56,16,FALSE), "No data")</f>
        <v>0</v>
      </c>
      <c r="AG251" s="110">
        <f>IFERROR(Table1[[#This Row],[Calculation2]]/Exchange,"No data")</f>
        <v>0</v>
      </c>
      <c r="AH251" s="113">
        <f>IFERROR([AssumedValue1]*HLOOKUP([AssumedValue2],'Curr conv'!$B$17:$BF$56,16,FALSE)/Table1[[#This Row],[ExpenditureDetails3]], "No data")</f>
        <v>0</v>
      </c>
      <c r="AI251" s="114">
        <f>IFERROR(Table1[[#This Row],[Calculation4]]/Exchange,"No data")</f>
        <v>0</v>
      </c>
      <c r="AJ25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51" s="110">
        <f>IFERROR(Table1[[#This Row],[Calculation6]]/Exchange,"No data")</f>
        <v>0</v>
      </c>
      <c r="AL251" s="49" t="s">
        <v>465</v>
      </c>
      <c r="AM251" s="45"/>
      <c r="AN251" s="45"/>
      <c r="AO251" s="45"/>
      <c r="AP251" s="45"/>
      <c r="AQ251" s="45"/>
    </row>
    <row r="252" spans="2:43">
      <c r="B252" s="44" t="s">
        <v>112</v>
      </c>
      <c r="C252" s="66" t="s">
        <v>467</v>
      </c>
      <c r="D252" s="66" t="s">
        <v>472</v>
      </c>
      <c r="E252" s="66" t="s">
        <v>438</v>
      </c>
      <c r="F252" s="66" t="s">
        <v>346</v>
      </c>
      <c r="G252" s="44" t="s">
        <v>107</v>
      </c>
      <c r="H252" s="44" t="s">
        <v>103</v>
      </c>
      <c r="I252" s="44" t="s">
        <v>15</v>
      </c>
      <c r="J252" s="44" t="s">
        <v>470</v>
      </c>
      <c r="K252" s="87" t="s">
        <v>475</v>
      </c>
      <c r="L252" s="49" t="s">
        <v>462</v>
      </c>
      <c r="M252" s="108">
        <v>410</v>
      </c>
      <c r="N252" s="108">
        <v>410</v>
      </c>
      <c r="O252" s="92">
        <v>300</v>
      </c>
      <c r="P252" s="44" t="s">
        <v>458</v>
      </c>
      <c r="Q252" s="44"/>
      <c r="R252" s="44"/>
      <c r="S252" s="44" t="s">
        <v>16</v>
      </c>
      <c r="T25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52" s="91"/>
      <c r="V252" s="91"/>
      <c r="W252" s="91">
        <v>1</v>
      </c>
      <c r="X252" s="92">
        <v>2006</v>
      </c>
      <c r="Y252" s="109">
        <v>0</v>
      </c>
      <c r="Z252" s="109">
        <v>0</v>
      </c>
      <c r="AA252" s="214">
        <v>2006</v>
      </c>
      <c r="AB252" s="67">
        <v>2</v>
      </c>
      <c r="AC252" s="115">
        <v>4</v>
      </c>
      <c r="AD252" s="115"/>
      <c r="AE252" s="109">
        <f>IFERROR(Table1[[#This Row],[ExpenditureDetails5]]*HLOOKUP([AssumedValue2],'Curr conv'!$B$17:$BF$56,16,FALSE), "No data")</f>
        <v>0</v>
      </c>
      <c r="AF252" s="108">
        <f>IFERROR([AssumedValue1]*HLOOKUP([AssumedValue2],'Curr conv'!$B$17:$BF$56,16,FALSE), "No data")</f>
        <v>0</v>
      </c>
      <c r="AG252" s="110">
        <f>IFERROR(Table1[[#This Row],[Calculation2]]/Exchange,"No data")</f>
        <v>0</v>
      </c>
      <c r="AH252" s="113">
        <f>IFERROR([AssumedValue1]*HLOOKUP([AssumedValue2],'Curr conv'!$B$17:$BF$56,16,FALSE)/Table1[[#This Row],[ExpenditureDetails3]], "No data")</f>
        <v>0</v>
      </c>
      <c r="AI252" s="114">
        <f>IFERROR(Table1[[#This Row],[Calculation4]]/Exchange,"No data")</f>
        <v>0</v>
      </c>
      <c r="AJ25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52" s="110">
        <f>IFERROR(Table1[[#This Row],[Calculation6]]/Exchange,"No data")</f>
        <v>0</v>
      </c>
      <c r="AL252" s="49" t="s">
        <v>465</v>
      </c>
      <c r="AM252" s="45"/>
      <c r="AN252" s="45"/>
      <c r="AO252" s="45"/>
      <c r="AP252" s="45"/>
      <c r="AQ252" s="45"/>
    </row>
    <row r="253" spans="2:43">
      <c r="B253" s="44" t="s">
        <v>112</v>
      </c>
      <c r="C253" s="66" t="s">
        <v>467</v>
      </c>
      <c r="D253" s="66" t="s">
        <v>472</v>
      </c>
      <c r="E253" s="66" t="s">
        <v>438</v>
      </c>
      <c r="F253" s="66" t="s">
        <v>346</v>
      </c>
      <c r="G253" s="44" t="s">
        <v>107</v>
      </c>
      <c r="H253" s="44" t="s">
        <v>103</v>
      </c>
      <c r="I253" s="44" t="s">
        <v>15</v>
      </c>
      <c r="J253" s="44" t="s">
        <v>470</v>
      </c>
      <c r="K253" s="87" t="s">
        <v>475</v>
      </c>
      <c r="L253" s="49" t="s">
        <v>462</v>
      </c>
      <c r="M253" s="108">
        <v>410</v>
      </c>
      <c r="N253" s="108">
        <v>410</v>
      </c>
      <c r="O253" s="92">
        <v>300</v>
      </c>
      <c r="P253" s="44" t="s">
        <v>458</v>
      </c>
      <c r="Q253" s="44"/>
      <c r="R253" s="44"/>
      <c r="S253" s="44" t="s">
        <v>16</v>
      </c>
      <c r="T25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53" s="91"/>
      <c r="V253" s="91"/>
      <c r="W253" s="91">
        <v>1</v>
      </c>
      <c r="X253" s="92">
        <v>2007</v>
      </c>
      <c r="Y253" s="109">
        <v>0</v>
      </c>
      <c r="Z253" s="109">
        <v>0</v>
      </c>
      <c r="AA253" s="214">
        <v>2007</v>
      </c>
      <c r="AB253" s="67">
        <v>2</v>
      </c>
      <c r="AC253" s="115">
        <v>4</v>
      </c>
      <c r="AD253" s="115"/>
      <c r="AE253" s="109">
        <f>IFERROR(Table1[[#This Row],[ExpenditureDetails5]]*HLOOKUP([AssumedValue2],'Curr conv'!$B$17:$BF$56,16,FALSE), "No data")</f>
        <v>0</v>
      </c>
      <c r="AF253" s="108">
        <f>IFERROR([AssumedValue1]*HLOOKUP([AssumedValue2],'Curr conv'!$B$17:$BF$56,16,FALSE), "No data")</f>
        <v>0</v>
      </c>
      <c r="AG253" s="110">
        <f>IFERROR(Table1[[#This Row],[Calculation2]]/Exchange,"No data")</f>
        <v>0</v>
      </c>
      <c r="AH253" s="113">
        <f>IFERROR([AssumedValue1]*HLOOKUP([AssumedValue2],'Curr conv'!$B$17:$BF$56,16,FALSE)/Table1[[#This Row],[ExpenditureDetails3]], "No data")</f>
        <v>0</v>
      </c>
      <c r="AI253" s="114">
        <f>IFERROR(Table1[[#This Row],[Calculation4]]/Exchange,"No data")</f>
        <v>0</v>
      </c>
      <c r="AJ25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53" s="110">
        <f>IFERROR(Table1[[#This Row],[Calculation6]]/Exchange,"No data")</f>
        <v>0</v>
      </c>
      <c r="AL253" s="49" t="s">
        <v>465</v>
      </c>
      <c r="AM253" s="45"/>
      <c r="AN253" s="45"/>
      <c r="AO253" s="45"/>
      <c r="AP253" s="45"/>
      <c r="AQ253" s="45"/>
    </row>
    <row r="254" spans="2:43">
      <c r="B254" s="44" t="s">
        <v>112</v>
      </c>
      <c r="C254" s="66" t="s">
        <v>467</v>
      </c>
      <c r="D254" s="66" t="s">
        <v>472</v>
      </c>
      <c r="E254" s="66" t="s">
        <v>438</v>
      </c>
      <c r="F254" s="66" t="s">
        <v>346</v>
      </c>
      <c r="G254" s="44" t="s">
        <v>107</v>
      </c>
      <c r="H254" s="44" t="s">
        <v>103</v>
      </c>
      <c r="I254" s="44" t="s">
        <v>15</v>
      </c>
      <c r="J254" s="44" t="s">
        <v>470</v>
      </c>
      <c r="K254" s="87" t="s">
        <v>475</v>
      </c>
      <c r="L254" s="49" t="s">
        <v>462</v>
      </c>
      <c r="M254" s="108">
        <v>410</v>
      </c>
      <c r="N254" s="108">
        <v>410</v>
      </c>
      <c r="O254" s="92">
        <v>300</v>
      </c>
      <c r="P254" s="44" t="s">
        <v>458</v>
      </c>
      <c r="Q254" s="44"/>
      <c r="R254" s="44"/>
      <c r="S254" s="44" t="s">
        <v>16</v>
      </c>
      <c r="T25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54" s="91"/>
      <c r="V254" s="91"/>
      <c r="W254" s="91">
        <v>1</v>
      </c>
      <c r="X254" s="92">
        <v>2008</v>
      </c>
      <c r="Y254" s="109">
        <v>6</v>
      </c>
      <c r="Z254" s="109">
        <v>6</v>
      </c>
      <c r="AA254" s="214">
        <v>2008</v>
      </c>
      <c r="AB254" s="67">
        <v>2</v>
      </c>
      <c r="AC254" s="115">
        <v>4</v>
      </c>
      <c r="AD254" s="115"/>
      <c r="AE254" s="109">
        <f>IFERROR(Table1[[#This Row],[ExpenditureDetails5]]*HLOOKUP([AssumedValue2],'Curr conv'!$B$17:$BF$56,16,FALSE), "No data")</f>
        <v>8.4184984922224615</v>
      </c>
      <c r="AF254" s="108">
        <f>IFERROR([AssumedValue1]*HLOOKUP([AssumedValue2],'Curr conv'!$B$17:$BF$56,16,FALSE), "No data")</f>
        <v>8.4184984922224615</v>
      </c>
      <c r="AG254" s="110">
        <f>IFERROR(Table1[[#This Row],[Calculation2]]/Exchange,"No data")</f>
        <v>5.8828451579968633</v>
      </c>
      <c r="AH254" s="113">
        <f>IFERROR([AssumedValue1]*HLOOKUP([AssumedValue2],'Curr conv'!$B$17:$BF$56,16,FALSE)/Table1[[#This Row],[ExpenditureDetails3]], "No data")</f>
        <v>8.4184984922224615</v>
      </c>
      <c r="AI254" s="114">
        <f>IFERROR(Table1[[#This Row],[Calculation4]]/Exchange,"No data")</f>
        <v>5.8828451579968633</v>
      </c>
      <c r="AJ25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2.1046246230556154</v>
      </c>
      <c r="AK254" s="110">
        <f>IFERROR(Table1[[#This Row],[Calculation6]]/Exchange,"No data")</f>
        <v>1.4707112894992158</v>
      </c>
      <c r="AL254" s="49" t="s">
        <v>465</v>
      </c>
      <c r="AM254" s="45"/>
      <c r="AN254" s="45"/>
      <c r="AO254" s="45"/>
      <c r="AP254" s="45"/>
      <c r="AQ254" s="45"/>
    </row>
    <row r="255" spans="2:43">
      <c r="B255" s="44" t="s">
        <v>113</v>
      </c>
      <c r="C255" s="66" t="s">
        <v>467</v>
      </c>
      <c r="D255" s="66" t="s">
        <v>472</v>
      </c>
      <c r="E255" s="66" t="s">
        <v>438</v>
      </c>
      <c r="F255" s="66" t="s">
        <v>349</v>
      </c>
      <c r="G255" s="44" t="s">
        <v>114</v>
      </c>
      <c r="H255" s="44" t="s">
        <v>98</v>
      </c>
      <c r="I255" s="44" t="s">
        <v>15</v>
      </c>
      <c r="J255" s="44" t="s">
        <v>470</v>
      </c>
      <c r="K255" s="87" t="s">
        <v>475</v>
      </c>
      <c r="L255" s="49" t="s">
        <v>462</v>
      </c>
      <c r="M255" s="108">
        <v>657</v>
      </c>
      <c r="N255" s="108">
        <v>328.5</v>
      </c>
      <c r="O255" s="92">
        <v>300</v>
      </c>
      <c r="P255" s="44" t="s">
        <v>458</v>
      </c>
      <c r="Q255" s="44"/>
      <c r="R255" s="44"/>
      <c r="S255" s="44" t="s">
        <v>16</v>
      </c>
      <c r="T25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55" s="91"/>
      <c r="V255" s="91"/>
      <c r="W255" s="91">
        <v>1</v>
      </c>
      <c r="X255" s="92">
        <v>2007</v>
      </c>
      <c r="Y255" s="109">
        <v>0</v>
      </c>
      <c r="Z255" s="109">
        <v>0</v>
      </c>
      <c r="AA255" s="214">
        <v>2007</v>
      </c>
      <c r="AB255" s="67">
        <v>1</v>
      </c>
      <c r="AC255" s="115">
        <v>3</v>
      </c>
      <c r="AD255" s="115"/>
      <c r="AE255" s="109">
        <f>IFERROR(Table1[[#This Row],[ExpenditureDetails5]]*HLOOKUP([AssumedValue2],'Curr conv'!$B$17:$BF$56,16,FALSE), "No data")</f>
        <v>0</v>
      </c>
      <c r="AF255" s="108">
        <f>IFERROR([AssumedValue1]*HLOOKUP([AssumedValue2],'Curr conv'!$B$17:$BF$56,16,FALSE), "No data")</f>
        <v>0</v>
      </c>
      <c r="AG255" s="110">
        <f>IFERROR(Table1[[#This Row],[Calculation2]]/Exchange,"No data")</f>
        <v>0</v>
      </c>
      <c r="AH255" s="113">
        <f>IFERROR([AssumedValue1]*HLOOKUP([AssumedValue2],'Curr conv'!$B$17:$BF$56,16,FALSE)/Table1[[#This Row],[ExpenditureDetails3]], "No data")</f>
        <v>0</v>
      </c>
      <c r="AI255" s="114">
        <f>IFERROR(Table1[[#This Row],[Calculation4]]/Exchange,"No data")</f>
        <v>0</v>
      </c>
      <c r="AJ25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55" s="110">
        <f>IFERROR(Table1[[#This Row],[Calculation6]]/Exchange,"No data")</f>
        <v>0</v>
      </c>
      <c r="AL255" s="49" t="s">
        <v>465</v>
      </c>
      <c r="AM255" s="45"/>
      <c r="AN255" s="45"/>
      <c r="AO255" s="45"/>
      <c r="AP255" s="45"/>
      <c r="AQ255" s="45"/>
    </row>
    <row r="256" spans="2:43">
      <c r="B256" s="44" t="s">
        <v>113</v>
      </c>
      <c r="C256" s="66" t="s">
        <v>467</v>
      </c>
      <c r="D256" s="66" t="s">
        <v>472</v>
      </c>
      <c r="E256" s="66" t="s">
        <v>438</v>
      </c>
      <c r="F256" s="66" t="s">
        <v>349</v>
      </c>
      <c r="G256" s="44" t="s">
        <v>114</v>
      </c>
      <c r="H256" s="44" t="s">
        <v>98</v>
      </c>
      <c r="I256" s="44" t="s">
        <v>15</v>
      </c>
      <c r="J256" s="44" t="s">
        <v>470</v>
      </c>
      <c r="K256" s="87" t="s">
        <v>475</v>
      </c>
      <c r="L256" s="49" t="s">
        <v>462</v>
      </c>
      <c r="M256" s="108">
        <v>657</v>
      </c>
      <c r="N256" s="108">
        <v>328.5</v>
      </c>
      <c r="O256" s="92">
        <v>300</v>
      </c>
      <c r="P256" s="44" t="s">
        <v>458</v>
      </c>
      <c r="Q256" s="44"/>
      <c r="R256" s="44"/>
      <c r="S256" s="44" t="s">
        <v>16</v>
      </c>
      <c r="T25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56" s="91"/>
      <c r="V256" s="91"/>
      <c r="W256" s="91">
        <v>1</v>
      </c>
      <c r="X256" s="92">
        <v>2008</v>
      </c>
      <c r="Y256" s="109">
        <v>110</v>
      </c>
      <c r="Z256" s="109">
        <v>110</v>
      </c>
      <c r="AA256" s="214">
        <v>2008</v>
      </c>
      <c r="AB256" s="67">
        <v>1</v>
      </c>
      <c r="AC256" s="115">
        <v>3</v>
      </c>
      <c r="AD256" s="115"/>
      <c r="AE256" s="109">
        <f>IFERROR(Table1[[#This Row],[ExpenditureDetails5]]*HLOOKUP([AssumedValue2],'Curr conv'!$B$17:$BF$56,16,FALSE), "No data")</f>
        <v>154.33913902407843</v>
      </c>
      <c r="AF256" s="108">
        <f>IFERROR([AssumedValue1]*HLOOKUP([AssumedValue2],'Curr conv'!$B$17:$BF$56,16,FALSE), "No data")</f>
        <v>154.33913902407843</v>
      </c>
      <c r="AG256" s="110">
        <f>IFERROR(Table1[[#This Row],[Calculation2]]/Exchange,"No data")</f>
        <v>107.85216122994248</v>
      </c>
      <c r="AH256" s="113">
        <f>IFERROR([AssumedValue1]*HLOOKUP([AssumedValue2],'Curr conv'!$B$17:$BF$56,16,FALSE)/Table1[[#This Row],[ExpenditureDetails3]], "No data")</f>
        <v>154.33913902407843</v>
      </c>
      <c r="AI256" s="114">
        <f>IFERROR(Table1[[#This Row],[Calculation4]]/Exchange,"No data")</f>
        <v>107.85216122994248</v>
      </c>
      <c r="AJ25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51.446379674692814</v>
      </c>
      <c r="AK256" s="110">
        <f>IFERROR(Table1[[#This Row],[Calculation6]]/Exchange,"No data")</f>
        <v>35.950720409980825</v>
      </c>
      <c r="AL256" s="49" t="s">
        <v>465</v>
      </c>
      <c r="AM256" s="45"/>
      <c r="AN256" s="45"/>
      <c r="AO256" s="45"/>
      <c r="AP256" s="45"/>
      <c r="AQ256" s="45"/>
    </row>
    <row r="257" spans="2:43">
      <c r="B257" s="44" t="s">
        <v>113</v>
      </c>
      <c r="C257" s="66" t="s">
        <v>467</v>
      </c>
      <c r="D257" s="66" t="s">
        <v>472</v>
      </c>
      <c r="E257" s="66" t="s">
        <v>438</v>
      </c>
      <c r="F257" s="66" t="s">
        <v>349</v>
      </c>
      <c r="G257" s="44" t="s">
        <v>114</v>
      </c>
      <c r="H257" s="44" t="s">
        <v>98</v>
      </c>
      <c r="I257" s="44" t="s">
        <v>15</v>
      </c>
      <c r="J257" s="44" t="s">
        <v>470</v>
      </c>
      <c r="K257" s="87" t="s">
        <v>475</v>
      </c>
      <c r="L257" s="49" t="s">
        <v>462</v>
      </c>
      <c r="M257" s="108">
        <v>657</v>
      </c>
      <c r="N257" s="108">
        <v>328.5</v>
      </c>
      <c r="O257" s="92">
        <v>300</v>
      </c>
      <c r="P257" s="44" t="s">
        <v>458</v>
      </c>
      <c r="Q257" s="44"/>
      <c r="R257" s="44"/>
      <c r="S257" s="44" t="s">
        <v>16</v>
      </c>
      <c r="T25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57" s="91"/>
      <c r="V257" s="91"/>
      <c r="W257" s="91">
        <v>1</v>
      </c>
      <c r="X257" s="92">
        <v>2009</v>
      </c>
      <c r="Y257" s="109">
        <v>15</v>
      </c>
      <c r="Z257" s="109">
        <v>15</v>
      </c>
      <c r="AA257" s="214">
        <v>2009</v>
      </c>
      <c r="AB257" s="67">
        <v>1</v>
      </c>
      <c r="AC257" s="115">
        <v>3</v>
      </c>
      <c r="AD257" s="115"/>
      <c r="AE257" s="109">
        <f>IFERROR(Table1[[#This Row],[ExpenditureDetails5]]*HLOOKUP([AssumedValue2],'Curr conv'!$B$17:$BF$56,16,FALSE), "No data")</f>
        <v>17.50905011009672</v>
      </c>
      <c r="AF257" s="108">
        <f>IFERROR([AssumedValue1]*HLOOKUP([AssumedValue2],'Curr conv'!$B$17:$BF$56,16,FALSE), "No data")</f>
        <v>17.50905011009672</v>
      </c>
      <c r="AG257" s="110">
        <f>IFERROR(Table1[[#This Row],[Calculation2]]/Exchange,"No data")</f>
        <v>12.23532091339894</v>
      </c>
      <c r="AH257" s="113">
        <f>IFERROR([AssumedValue1]*HLOOKUP([AssumedValue2],'Curr conv'!$B$17:$BF$56,16,FALSE)/Table1[[#This Row],[ExpenditureDetails3]], "No data")</f>
        <v>17.50905011009672</v>
      </c>
      <c r="AI257" s="114">
        <f>IFERROR(Table1[[#This Row],[Calculation4]]/Exchange,"No data")</f>
        <v>12.23532091339894</v>
      </c>
      <c r="AJ25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5.8363500366989065</v>
      </c>
      <c r="AK257" s="110">
        <f>IFERROR(Table1[[#This Row],[Calculation6]]/Exchange,"No data")</f>
        <v>4.078440304466314</v>
      </c>
      <c r="AL257" s="49" t="s">
        <v>465</v>
      </c>
      <c r="AM257" s="45"/>
      <c r="AN257" s="45"/>
      <c r="AO257" s="45"/>
      <c r="AP257" s="45"/>
      <c r="AQ257" s="45"/>
    </row>
    <row r="258" spans="2:43">
      <c r="B258" s="44" t="s">
        <v>115</v>
      </c>
      <c r="C258" s="66" t="s">
        <v>467</v>
      </c>
      <c r="D258" s="66" t="s">
        <v>472</v>
      </c>
      <c r="E258" s="66" t="s">
        <v>438</v>
      </c>
      <c r="F258" s="66" t="s">
        <v>349</v>
      </c>
      <c r="G258" s="44" t="s">
        <v>114</v>
      </c>
      <c r="H258" s="44" t="s">
        <v>111</v>
      </c>
      <c r="I258" s="44" t="s">
        <v>15</v>
      </c>
      <c r="J258" s="44" t="s">
        <v>470</v>
      </c>
      <c r="K258" s="87" t="s">
        <v>475</v>
      </c>
      <c r="L258" s="49" t="s">
        <v>462</v>
      </c>
      <c r="M258" s="108">
        <v>657</v>
      </c>
      <c r="N258" s="108">
        <v>328.5</v>
      </c>
      <c r="O258" s="92">
        <v>300</v>
      </c>
      <c r="P258" s="44" t="s">
        <v>458</v>
      </c>
      <c r="Q258" s="44"/>
      <c r="R258" s="44"/>
      <c r="S258" s="44" t="s">
        <v>16</v>
      </c>
      <c r="T25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58" s="91"/>
      <c r="V258" s="91"/>
      <c r="W258" s="91">
        <v>1</v>
      </c>
      <c r="X258" s="92">
        <v>2007</v>
      </c>
      <c r="Y258" s="109">
        <v>0</v>
      </c>
      <c r="Z258" s="109">
        <v>0</v>
      </c>
      <c r="AA258" s="214">
        <v>2007</v>
      </c>
      <c r="AB258" s="67">
        <v>1</v>
      </c>
      <c r="AC258" s="115">
        <v>3</v>
      </c>
      <c r="AD258" s="115"/>
      <c r="AE258" s="109">
        <f>IFERROR(Table1[[#This Row],[ExpenditureDetails5]]*HLOOKUP([AssumedValue2],'Curr conv'!$B$17:$BF$56,16,FALSE), "No data")</f>
        <v>0</v>
      </c>
      <c r="AF258" s="108">
        <f>IFERROR([AssumedValue1]*HLOOKUP([AssumedValue2],'Curr conv'!$B$17:$BF$56,16,FALSE), "No data")</f>
        <v>0</v>
      </c>
      <c r="AG258" s="110">
        <f>IFERROR(Table1[[#This Row],[Calculation2]]/Exchange,"No data")</f>
        <v>0</v>
      </c>
      <c r="AH258" s="113">
        <f>IFERROR([AssumedValue1]*HLOOKUP([AssumedValue2],'Curr conv'!$B$17:$BF$56,16,FALSE)/Table1[[#This Row],[ExpenditureDetails3]], "No data")</f>
        <v>0</v>
      </c>
      <c r="AI258" s="114">
        <f>IFERROR(Table1[[#This Row],[Calculation4]]/Exchange,"No data")</f>
        <v>0</v>
      </c>
      <c r="AJ25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58" s="110">
        <f>IFERROR(Table1[[#This Row],[Calculation6]]/Exchange,"No data")</f>
        <v>0</v>
      </c>
      <c r="AL258" s="49" t="s">
        <v>465</v>
      </c>
      <c r="AM258" s="45"/>
      <c r="AN258" s="45"/>
      <c r="AO258" s="45"/>
      <c r="AP258" s="45"/>
      <c r="AQ258" s="45"/>
    </row>
    <row r="259" spans="2:43">
      <c r="B259" s="44" t="s">
        <v>115</v>
      </c>
      <c r="C259" s="66" t="s">
        <v>467</v>
      </c>
      <c r="D259" s="66" t="s">
        <v>472</v>
      </c>
      <c r="E259" s="66" t="s">
        <v>438</v>
      </c>
      <c r="F259" s="66" t="s">
        <v>349</v>
      </c>
      <c r="G259" s="44" t="s">
        <v>114</v>
      </c>
      <c r="H259" s="44" t="s">
        <v>111</v>
      </c>
      <c r="I259" s="44" t="s">
        <v>15</v>
      </c>
      <c r="J259" s="44" t="s">
        <v>470</v>
      </c>
      <c r="K259" s="87" t="s">
        <v>475</v>
      </c>
      <c r="L259" s="49" t="s">
        <v>462</v>
      </c>
      <c r="M259" s="108">
        <v>657</v>
      </c>
      <c r="N259" s="108">
        <v>328.5</v>
      </c>
      <c r="O259" s="92">
        <v>300</v>
      </c>
      <c r="P259" s="44" t="s">
        <v>458</v>
      </c>
      <c r="Q259" s="44"/>
      <c r="R259" s="44"/>
      <c r="S259" s="44" t="s">
        <v>16</v>
      </c>
      <c r="T25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59" s="91"/>
      <c r="V259" s="91"/>
      <c r="W259" s="91">
        <v>1</v>
      </c>
      <c r="X259" s="92">
        <v>2008</v>
      </c>
      <c r="Y259" s="109">
        <v>0</v>
      </c>
      <c r="Z259" s="109">
        <v>0</v>
      </c>
      <c r="AA259" s="214">
        <v>2008</v>
      </c>
      <c r="AB259" s="67">
        <v>1</v>
      </c>
      <c r="AC259" s="115">
        <v>3</v>
      </c>
      <c r="AD259" s="115"/>
      <c r="AE259" s="109">
        <f>IFERROR(Table1[[#This Row],[ExpenditureDetails5]]*HLOOKUP([AssumedValue2],'Curr conv'!$B$17:$BF$56,16,FALSE), "No data")</f>
        <v>0</v>
      </c>
      <c r="AF259" s="108">
        <f>IFERROR([AssumedValue1]*HLOOKUP([AssumedValue2],'Curr conv'!$B$17:$BF$56,16,FALSE), "No data")</f>
        <v>0</v>
      </c>
      <c r="AG259" s="110">
        <f>IFERROR(Table1[[#This Row],[Calculation2]]/Exchange,"No data")</f>
        <v>0</v>
      </c>
      <c r="AH259" s="113">
        <f>IFERROR([AssumedValue1]*HLOOKUP([AssumedValue2],'Curr conv'!$B$17:$BF$56,16,FALSE)/Table1[[#This Row],[ExpenditureDetails3]], "No data")</f>
        <v>0</v>
      </c>
      <c r="AI259" s="114">
        <f>IFERROR(Table1[[#This Row],[Calculation4]]/Exchange,"No data")</f>
        <v>0</v>
      </c>
      <c r="AJ25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59" s="110">
        <f>IFERROR(Table1[[#This Row],[Calculation6]]/Exchange,"No data")</f>
        <v>0</v>
      </c>
      <c r="AL259" s="49" t="s">
        <v>465</v>
      </c>
      <c r="AM259" s="45"/>
      <c r="AN259" s="45"/>
      <c r="AO259" s="45"/>
      <c r="AP259" s="45"/>
      <c r="AQ259" s="45"/>
    </row>
    <row r="260" spans="2:43">
      <c r="B260" s="44" t="s">
        <v>115</v>
      </c>
      <c r="C260" s="66" t="s">
        <v>467</v>
      </c>
      <c r="D260" s="66" t="s">
        <v>472</v>
      </c>
      <c r="E260" s="66" t="s">
        <v>438</v>
      </c>
      <c r="F260" s="66" t="s">
        <v>349</v>
      </c>
      <c r="G260" s="44" t="s">
        <v>114</v>
      </c>
      <c r="H260" s="44" t="s">
        <v>111</v>
      </c>
      <c r="I260" s="44" t="s">
        <v>15</v>
      </c>
      <c r="J260" s="44" t="s">
        <v>470</v>
      </c>
      <c r="K260" s="87" t="s">
        <v>475</v>
      </c>
      <c r="L260" s="49" t="s">
        <v>462</v>
      </c>
      <c r="M260" s="108">
        <v>657</v>
      </c>
      <c r="N260" s="108">
        <v>328.5</v>
      </c>
      <c r="O260" s="92">
        <v>300</v>
      </c>
      <c r="P260" s="44" t="s">
        <v>458</v>
      </c>
      <c r="Q260" s="44"/>
      <c r="R260" s="44"/>
      <c r="S260" s="44" t="s">
        <v>16</v>
      </c>
      <c r="T26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60" s="91"/>
      <c r="V260" s="91"/>
      <c r="W260" s="91">
        <v>1</v>
      </c>
      <c r="X260" s="92">
        <v>2009</v>
      </c>
      <c r="Y260" s="109">
        <v>15</v>
      </c>
      <c r="Z260" s="109">
        <v>15</v>
      </c>
      <c r="AA260" s="214">
        <v>2009</v>
      </c>
      <c r="AB260" s="67">
        <v>1</v>
      </c>
      <c r="AC260" s="115">
        <v>3</v>
      </c>
      <c r="AD260" s="115"/>
      <c r="AE260" s="109">
        <f>IFERROR(Table1[[#This Row],[ExpenditureDetails5]]*HLOOKUP([AssumedValue2],'Curr conv'!$B$17:$BF$56,16,FALSE), "No data")</f>
        <v>17.50905011009672</v>
      </c>
      <c r="AF260" s="108">
        <f>IFERROR([AssumedValue1]*HLOOKUP([AssumedValue2],'Curr conv'!$B$17:$BF$56,16,FALSE), "No data")</f>
        <v>17.50905011009672</v>
      </c>
      <c r="AG260" s="110">
        <f>IFERROR(Table1[[#This Row],[Calculation2]]/Exchange,"No data")</f>
        <v>12.23532091339894</v>
      </c>
      <c r="AH260" s="113">
        <f>IFERROR([AssumedValue1]*HLOOKUP([AssumedValue2],'Curr conv'!$B$17:$BF$56,16,FALSE)/Table1[[#This Row],[ExpenditureDetails3]], "No data")</f>
        <v>17.50905011009672</v>
      </c>
      <c r="AI260" s="114">
        <f>IFERROR(Table1[[#This Row],[Calculation4]]/Exchange,"No data")</f>
        <v>12.23532091339894</v>
      </c>
      <c r="AJ26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5.8363500366989065</v>
      </c>
      <c r="AK260" s="110">
        <f>IFERROR(Table1[[#This Row],[Calculation6]]/Exchange,"No data")</f>
        <v>4.078440304466314</v>
      </c>
      <c r="AL260" s="49" t="s">
        <v>465</v>
      </c>
      <c r="AM260" s="45"/>
      <c r="AN260" s="45"/>
      <c r="AO260" s="45"/>
      <c r="AP260" s="45"/>
      <c r="AQ260" s="45"/>
    </row>
    <row r="261" spans="2:43">
      <c r="B261" s="44" t="s">
        <v>116</v>
      </c>
      <c r="C261" s="66" t="s">
        <v>467</v>
      </c>
      <c r="D261" s="66" t="s">
        <v>472</v>
      </c>
      <c r="E261" s="66" t="s">
        <v>438</v>
      </c>
      <c r="F261" s="66" t="s">
        <v>356</v>
      </c>
      <c r="G261" s="44" t="s">
        <v>117</v>
      </c>
      <c r="H261" s="44" t="s">
        <v>98</v>
      </c>
      <c r="I261" s="44" t="s">
        <v>15</v>
      </c>
      <c r="J261" s="44" t="s">
        <v>470</v>
      </c>
      <c r="K261" s="87" t="s">
        <v>475</v>
      </c>
      <c r="L261" s="49" t="s">
        <v>462</v>
      </c>
      <c r="M261" s="108">
        <v>360</v>
      </c>
      <c r="N261" s="108">
        <v>360</v>
      </c>
      <c r="O261" s="92">
        <v>300</v>
      </c>
      <c r="P261" s="44" t="s">
        <v>458</v>
      </c>
      <c r="Q261" s="44"/>
      <c r="R261" s="44"/>
      <c r="S261" s="44" t="s">
        <v>16</v>
      </c>
      <c r="T26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61" s="91"/>
      <c r="V261" s="91"/>
      <c r="W261" s="91">
        <v>1</v>
      </c>
      <c r="X261" s="92">
        <v>2006</v>
      </c>
      <c r="Y261" s="109">
        <v>0</v>
      </c>
      <c r="Z261" s="109">
        <v>0</v>
      </c>
      <c r="AA261" s="214">
        <v>2006</v>
      </c>
      <c r="AB261" s="67">
        <v>1</v>
      </c>
      <c r="AC261" s="115">
        <v>4</v>
      </c>
      <c r="AD261" s="115"/>
      <c r="AE261" s="109">
        <f>IFERROR(Table1[[#This Row],[ExpenditureDetails5]]*HLOOKUP([AssumedValue2],'Curr conv'!$B$17:$BF$56,16,FALSE), "No data")</f>
        <v>0</v>
      </c>
      <c r="AF261" s="108">
        <f>IFERROR([AssumedValue1]*HLOOKUP([AssumedValue2],'Curr conv'!$B$17:$BF$56,16,FALSE), "No data")</f>
        <v>0</v>
      </c>
      <c r="AG261" s="110">
        <f>IFERROR(Table1[[#This Row],[Calculation2]]/Exchange,"No data")</f>
        <v>0</v>
      </c>
      <c r="AH261" s="113">
        <f>IFERROR([AssumedValue1]*HLOOKUP([AssumedValue2],'Curr conv'!$B$17:$BF$56,16,FALSE)/Table1[[#This Row],[ExpenditureDetails3]], "No data")</f>
        <v>0</v>
      </c>
      <c r="AI261" s="114">
        <f>IFERROR(Table1[[#This Row],[Calculation4]]/Exchange,"No data")</f>
        <v>0</v>
      </c>
      <c r="AJ26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61" s="110">
        <f>IFERROR(Table1[[#This Row],[Calculation6]]/Exchange,"No data")</f>
        <v>0</v>
      </c>
      <c r="AL261" s="49" t="s">
        <v>465</v>
      </c>
      <c r="AM261" s="45"/>
      <c r="AN261" s="45"/>
      <c r="AO261" s="45"/>
      <c r="AP261" s="45"/>
      <c r="AQ261" s="45"/>
    </row>
    <row r="262" spans="2:43">
      <c r="B262" s="44" t="s">
        <v>116</v>
      </c>
      <c r="C262" s="66" t="s">
        <v>467</v>
      </c>
      <c r="D262" s="66" t="s">
        <v>472</v>
      </c>
      <c r="E262" s="66" t="s">
        <v>438</v>
      </c>
      <c r="F262" s="66" t="s">
        <v>356</v>
      </c>
      <c r="G262" s="44" t="s">
        <v>117</v>
      </c>
      <c r="H262" s="44" t="s">
        <v>98</v>
      </c>
      <c r="I262" s="44" t="s">
        <v>15</v>
      </c>
      <c r="J262" s="44" t="s">
        <v>470</v>
      </c>
      <c r="K262" s="87" t="s">
        <v>475</v>
      </c>
      <c r="L262" s="49" t="s">
        <v>462</v>
      </c>
      <c r="M262" s="108">
        <v>360</v>
      </c>
      <c r="N262" s="108">
        <v>360</v>
      </c>
      <c r="O262" s="92">
        <v>300</v>
      </c>
      <c r="P262" s="44" t="s">
        <v>458</v>
      </c>
      <c r="Q262" s="44"/>
      <c r="R262" s="44"/>
      <c r="S262" s="44" t="s">
        <v>16</v>
      </c>
      <c r="T26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62" s="91"/>
      <c r="V262" s="91"/>
      <c r="W262" s="91">
        <v>1</v>
      </c>
      <c r="X262" s="92">
        <v>2007</v>
      </c>
      <c r="Y262" s="109">
        <v>0</v>
      </c>
      <c r="Z262" s="109">
        <v>0</v>
      </c>
      <c r="AA262" s="214">
        <v>2007</v>
      </c>
      <c r="AB262" s="67">
        <v>1</v>
      </c>
      <c r="AC262" s="115">
        <v>4</v>
      </c>
      <c r="AD262" s="115"/>
      <c r="AE262" s="109">
        <f>IFERROR(Table1[[#This Row],[ExpenditureDetails5]]*HLOOKUP([AssumedValue2],'Curr conv'!$B$17:$BF$56,16,FALSE), "No data")</f>
        <v>0</v>
      </c>
      <c r="AF262" s="108">
        <f>IFERROR([AssumedValue1]*HLOOKUP([AssumedValue2],'Curr conv'!$B$17:$BF$56,16,FALSE), "No data")</f>
        <v>0</v>
      </c>
      <c r="AG262" s="110">
        <f>IFERROR(Table1[[#This Row],[Calculation2]]/Exchange,"No data")</f>
        <v>0</v>
      </c>
      <c r="AH262" s="113">
        <f>IFERROR([AssumedValue1]*HLOOKUP([AssumedValue2],'Curr conv'!$B$17:$BF$56,16,FALSE)/Table1[[#This Row],[ExpenditureDetails3]], "No data")</f>
        <v>0</v>
      </c>
      <c r="AI262" s="114">
        <f>IFERROR(Table1[[#This Row],[Calculation4]]/Exchange,"No data")</f>
        <v>0</v>
      </c>
      <c r="AJ26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62" s="110">
        <f>IFERROR(Table1[[#This Row],[Calculation6]]/Exchange,"No data")</f>
        <v>0</v>
      </c>
      <c r="AL262" s="49" t="s">
        <v>465</v>
      </c>
      <c r="AM262" s="45"/>
      <c r="AN262" s="45"/>
      <c r="AO262" s="45"/>
      <c r="AP262" s="45"/>
      <c r="AQ262" s="45"/>
    </row>
    <row r="263" spans="2:43">
      <c r="B263" s="44" t="s">
        <v>116</v>
      </c>
      <c r="C263" s="66" t="s">
        <v>467</v>
      </c>
      <c r="D263" s="66" t="s">
        <v>472</v>
      </c>
      <c r="E263" s="66" t="s">
        <v>438</v>
      </c>
      <c r="F263" s="66" t="s">
        <v>356</v>
      </c>
      <c r="G263" s="44" t="s">
        <v>117</v>
      </c>
      <c r="H263" s="44" t="s">
        <v>98</v>
      </c>
      <c r="I263" s="44" t="s">
        <v>15</v>
      </c>
      <c r="J263" s="44" t="s">
        <v>470</v>
      </c>
      <c r="K263" s="87" t="s">
        <v>475</v>
      </c>
      <c r="L263" s="49" t="s">
        <v>462</v>
      </c>
      <c r="M263" s="108">
        <v>360</v>
      </c>
      <c r="N263" s="108">
        <v>360</v>
      </c>
      <c r="O263" s="92">
        <v>300</v>
      </c>
      <c r="P263" s="44" t="s">
        <v>458</v>
      </c>
      <c r="Q263" s="44"/>
      <c r="R263" s="44"/>
      <c r="S263" s="44" t="s">
        <v>16</v>
      </c>
      <c r="T26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63" s="91"/>
      <c r="V263" s="91"/>
      <c r="W263" s="91">
        <v>1</v>
      </c>
      <c r="X263" s="92">
        <v>2008</v>
      </c>
      <c r="Y263" s="109">
        <v>98.18</v>
      </c>
      <c r="Z263" s="109">
        <v>98.18</v>
      </c>
      <c r="AA263" s="214">
        <v>2008</v>
      </c>
      <c r="AB263" s="67">
        <v>1</v>
      </c>
      <c r="AC263" s="115">
        <v>4</v>
      </c>
      <c r="AD263" s="115"/>
      <c r="AE263" s="109">
        <f>IFERROR(Table1[[#This Row],[ExpenditureDetails5]]*HLOOKUP([AssumedValue2],'Curr conv'!$B$17:$BF$56,16,FALSE), "No data")</f>
        <v>137.75469699440021</v>
      </c>
      <c r="AF263" s="108">
        <f>IFERROR([AssumedValue1]*HLOOKUP([AssumedValue2],'Curr conv'!$B$17:$BF$56,16,FALSE), "No data")</f>
        <v>137.75469699440021</v>
      </c>
      <c r="AG263" s="110">
        <f>IFERROR(Table1[[#This Row],[Calculation2]]/Exchange,"No data")</f>
        <v>96.262956268688669</v>
      </c>
      <c r="AH263" s="113">
        <f>IFERROR([AssumedValue1]*HLOOKUP([AssumedValue2],'Curr conv'!$B$17:$BF$56,16,FALSE)/Table1[[#This Row],[ExpenditureDetails3]], "No data")</f>
        <v>137.75469699440021</v>
      </c>
      <c r="AI263" s="114">
        <f>IFERROR(Table1[[#This Row],[Calculation4]]/Exchange,"No data")</f>
        <v>96.262956268688669</v>
      </c>
      <c r="AJ26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34.438674248600051</v>
      </c>
      <c r="AK263" s="110">
        <f>IFERROR(Table1[[#This Row],[Calculation6]]/Exchange,"No data")</f>
        <v>24.065739067172167</v>
      </c>
      <c r="AL263" s="49" t="s">
        <v>465</v>
      </c>
      <c r="AM263" s="45"/>
      <c r="AN263" s="45"/>
      <c r="AO263" s="45"/>
      <c r="AP263" s="45"/>
      <c r="AQ263" s="45"/>
    </row>
    <row r="264" spans="2:43">
      <c r="B264" s="44" t="s">
        <v>116</v>
      </c>
      <c r="C264" s="66" t="s">
        <v>467</v>
      </c>
      <c r="D264" s="66" t="s">
        <v>472</v>
      </c>
      <c r="E264" s="66" t="s">
        <v>438</v>
      </c>
      <c r="F264" s="66" t="s">
        <v>356</v>
      </c>
      <c r="G264" s="44" t="s">
        <v>117</v>
      </c>
      <c r="H264" s="44" t="s">
        <v>98</v>
      </c>
      <c r="I264" s="44" t="s">
        <v>15</v>
      </c>
      <c r="J264" s="44" t="s">
        <v>470</v>
      </c>
      <c r="K264" s="87" t="s">
        <v>475</v>
      </c>
      <c r="L264" s="49" t="s">
        <v>462</v>
      </c>
      <c r="M264" s="108">
        <v>360</v>
      </c>
      <c r="N264" s="108">
        <v>360</v>
      </c>
      <c r="O264" s="92">
        <v>300</v>
      </c>
      <c r="P264" s="44" t="s">
        <v>458</v>
      </c>
      <c r="Q264" s="44"/>
      <c r="R264" s="44"/>
      <c r="S264" s="44" t="s">
        <v>16</v>
      </c>
      <c r="T26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64" s="91"/>
      <c r="V264" s="91"/>
      <c r="W264" s="91">
        <v>1</v>
      </c>
      <c r="X264" s="92">
        <v>2009</v>
      </c>
      <c r="Y264" s="109">
        <v>15</v>
      </c>
      <c r="Z264" s="109">
        <v>15</v>
      </c>
      <c r="AA264" s="214">
        <v>2009</v>
      </c>
      <c r="AB264" s="67">
        <v>1</v>
      </c>
      <c r="AC264" s="115">
        <v>4</v>
      </c>
      <c r="AD264" s="115"/>
      <c r="AE264" s="109">
        <f>IFERROR(Table1[[#This Row],[ExpenditureDetails5]]*HLOOKUP([AssumedValue2],'Curr conv'!$B$17:$BF$56,16,FALSE), "No data")</f>
        <v>17.50905011009672</v>
      </c>
      <c r="AF264" s="108">
        <f>IFERROR([AssumedValue1]*HLOOKUP([AssumedValue2],'Curr conv'!$B$17:$BF$56,16,FALSE), "No data")</f>
        <v>17.50905011009672</v>
      </c>
      <c r="AG264" s="110">
        <f>IFERROR(Table1[[#This Row],[Calculation2]]/Exchange,"No data")</f>
        <v>12.23532091339894</v>
      </c>
      <c r="AH264" s="113">
        <f>IFERROR([AssumedValue1]*HLOOKUP([AssumedValue2],'Curr conv'!$B$17:$BF$56,16,FALSE)/Table1[[#This Row],[ExpenditureDetails3]], "No data")</f>
        <v>17.50905011009672</v>
      </c>
      <c r="AI264" s="114">
        <f>IFERROR(Table1[[#This Row],[Calculation4]]/Exchange,"No data")</f>
        <v>12.23532091339894</v>
      </c>
      <c r="AJ26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4.3772625275241799</v>
      </c>
      <c r="AK264" s="110">
        <f>IFERROR(Table1[[#This Row],[Calculation6]]/Exchange,"No data")</f>
        <v>3.0588302283497351</v>
      </c>
      <c r="AL264" s="49" t="s">
        <v>465</v>
      </c>
      <c r="AM264" s="45"/>
      <c r="AN264" s="45"/>
      <c r="AO264" s="45"/>
      <c r="AP264" s="45"/>
      <c r="AQ264" s="45"/>
    </row>
    <row r="265" spans="2:43">
      <c r="B265" s="44" t="s">
        <v>118</v>
      </c>
      <c r="C265" s="66" t="s">
        <v>467</v>
      </c>
      <c r="D265" s="66" t="s">
        <v>472</v>
      </c>
      <c r="E265" s="66" t="s">
        <v>438</v>
      </c>
      <c r="F265" s="66" t="s">
        <v>353</v>
      </c>
      <c r="G265" s="44" t="s">
        <v>119</v>
      </c>
      <c r="H265" s="44" t="s">
        <v>98</v>
      </c>
      <c r="I265" s="44" t="s">
        <v>15</v>
      </c>
      <c r="J265" s="44" t="s">
        <v>470</v>
      </c>
      <c r="K265" s="87" t="s">
        <v>475</v>
      </c>
      <c r="L265" s="49" t="s">
        <v>462</v>
      </c>
      <c r="M265" s="108">
        <v>25</v>
      </c>
      <c r="N265" s="108">
        <v>25</v>
      </c>
      <c r="O265" s="92">
        <v>300</v>
      </c>
      <c r="P265" s="44" t="s">
        <v>458</v>
      </c>
      <c r="Q265" s="44"/>
      <c r="R265" s="44"/>
      <c r="S265" s="44" t="s">
        <v>16</v>
      </c>
      <c r="T26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65" s="91"/>
      <c r="V265" s="91"/>
      <c r="W265" s="91">
        <v>1</v>
      </c>
      <c r="X265" s="92">
        <v>2006</v>
      </c>
      <c r="Y265" s="109">
        <v>0</v>
      </c>
      <c r="Z265" s="109">
        <v>0</v>
      </c>
      <c r="AA265" s="214">
        <v>2006</v>
      </c>
      <c r="AB265" s="67">
        <v>1</v>
      </c>
      <c r="AC265" s="115">
        <v>4</v>
      </c>
      <c r="AD265" s="115"/>
      <c r="AE265" s="109">
        <f>IFERROR(Table1[[#This Row],[ExpenditureDetails5]]*HLOOKUP([AssumedValue2],'Curr conv'!$B$17:$BF$56,16,FALSE), "No data")</f>
        <v>0</v>
      </c>
      <c r="AF265" s="108">
        <f>IFERROR([AssumedValue1]*HLOOKUP([AssumedValue2],'Curr conv'!$B$17:$BF$56,16,FALSE), "No data")</f>
        <v>0</v>
      </c>
      <c r="AG265" s="110">
        <f>IFERROR(Table1[[#This Row],[Calculation2]]/Exchange,"No data")</f>
        <v>0</v>
      </c>
      <c r="AH265" s="113">
        <f>IFERROR([AssumedValue1]*HLOOKUP([AssumedValue2],'Curr conv'!$B$17:$BF$56,16,FALSE)/Table1[[#This Row],[ExpenditureDetails3]], "No data")</f>
        <v>0</v>
      </c>
      <c r="AI265" s="114">
        <f>IFERROR(Table1[[#This Row],[Calculation4]]/Exchange,"No data")</f>
        <v>0</v>
      </c>
      <c r="AJ26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65" s="110">
        <f>IFERROR(Table1[[#This Row],[Calculation6]]/Exchange,"No data")</f>
        <v>0</v>
      </c>
      <c r="AL265" s="49" t="s">
        <v>465</v>
      </c>
      <c r="AM265" s="45"/>
      <c r="AN265" s="45"/>
      <c r="AO265" s="45"/>
      <c r="AP265" s="45"/>
      <c r="AQ265" s="45"/>
    </row>
    <row r="266" spans="2:43">
      <c r="B266" s="44" t="s">
        <v>118</v>
      </c>
      <c r="C266" s="66" t="s">
        <v>467</v>
      </c>
      <c r="D266" s="66" t="s">
        <v>472</v>
      </c>
      <c r="E266" s="66" t="s">
        <v>438</v>
      </c>
      <c r="F266" s="66" t="s">
        <v>353</v>
      </c>
      <c r="G266" s="44" t="s">
        <v>119</v>
      </c>
      <c r="H266" s="44" t="s">
        <v>98</v>
      </c>
      <c r="I266" s="44" t="s">
        <v>15</v>
      </c>
      <c r="J266" s="44" t="s">
        <v>470</v>
      </c>
      <c r="K266" s="87" t="s">
        <v>475</v>
      </c>
      <c r="L266" s="49" t="s">
        <v>462</v>
      </c>
      <c r="M266" s="108">
        <v>25</v>
      </c>
      <c r="N266" s="108">
        <v>25</v>
      </c>
      <c r="O266" s="92">
        <v>300</v>
      </c>
      <c r="P266" s="44" t="s">
        <v>458</v>
      </c>
      <c r="Q266" s="44"/>
      <c r="R266" s="44"/>
      <c r="S266" s="44" t="s">
        <v>16</v>
      </c>
      <c r="T26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66" s="91"/>
      <c r="V266" s="91"/>
      <c r="W266" s="91">
        <v>1</v>
      </c>
      <c r="X266" s="92">
        <v>2007</v>
      </c>
      <c r="Y266" s="109">
        <v>0</v>
      </c>
      <c r="Z266" s="109">
        <v>0</v>
      </c>
      <c r="AA266" s="214">
        <v>2007</v>
      </c>
      <c r="AB266" s="67">
        <v>1</v>
      </c>
      <c r="AC266" s="115">
        <v>4</v>
      </c>
      <c r="AD266" s="115"/>
      <c r="AE266" s="109">
        <f>IFERROR(Table1[[#This Row],[ExpenditureDetails5]]*HLOOKUP([AssumedValue2],'Curr conv'!$B$17:$BF$56,16,FALSE), "No data")</f>
        <v>0</v>
      </c>
      <c r="AF266" s="108">
        <f>IFERROR([AssumedValue1]*HLOOKUP([AssumedValue2],'Curr conv'!$B$17:$BF$56,16,FALSE), "No data")</f>
        <v>0</v>
      </c>
      <c r="AG266" s="110">
        <f>IFERROR(Table1[[#This Row],[Calculation2]]/Exchange,"No data")</f>
        <v>0</v>
      </c>
      <c r="AH266" s="113">
        <f>IFERROR([AssumedValue1]*HLOOKUP([AssumedValue2],'Curr conv'!$B$17:$BF$56,16,FALSE)/Table1[[#This Row],[ExpenditureDetails3]], "No data")</f>
        <v>0</v>
      </c>
      <c r="AI266" s="114">
        <f>IFERROR(Table1[[#This Row],[Calculation4]]/Exchange,"No data")</f>
        <v>0</v>
      </c>
      <c r="AJ26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66" s="110">
        <f>IFERROR(Table1[[#This Row],[Calculation6]]/Exchange,"No data")</f>
        <v>0</v>
      </c>
      <c r="AL266" s="49" t="s">
        <v>465</v>
      </c>
      <c r="AM266" s="45"/>
      <c r="AN266" s="45"/>
      <c r="AO266" s="45"/>
      <c r="AP266" s="45"/>
      <c r="AQ266" s="45"/>
    </row>
    <row r="267" spans="2:43">
      <c r="B267" s="44" t="s">
        <v>118</v>
      </c>
      <c r="C267" s="66" t="s">
        <v>467</v>
      </c>
      <c r="D267" s="66" t="s">
        <v>472</v>
      </c>
      <c r="E267" s="66" t="s">
        <v>438</v>
      </c>
      <c r="F267" s="66" t="s">
        <v>353</v>
      </c>
      <c r="G267" s="44" t="s">
        <v>119</v>
      </c>
      <c r="H267" s="44" t="s">
        <v>98</v>
      </c>
      <c r="I267" s="44" t="s">
        <v>15</v>
      </c>
      <c r="J267" s="44" t="s">
        <v>470</v>
      </c>
      <c r="K267" s="87" t="s">
        <v>475</v>
      </c>
      <c r="L267" s="49" t="s">
        <v>462</v>
      </c>
      <c r="M267" s="108">
        <v>25</v>
      </c>
      <c r="N267" s="108">
        <v>25</v>
      </c>
      <c r="O267" s="92">
        <v>300</v>
      </c>
      <c r="P267" s="44" t="s">
        <v>458</v>
      </c>
      <c r="Q267" s="44"/>
      <c r="R267" s="44"/>
      <c r="S267" s="44" t="s">
        <v>16</v>
      </c>
      <c r="T26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67" s="91"/>
      <c r="V267" s="91"/>
      <c r="W267" s="91">
        <v>1</v>
      </c>
      <c r="X267" s="92">
        <v>2008</v>
      </c>
      <c r="Y267" s="109">
        <v>20</v>
      </c>
      <c r="Z267" s="109">
        <v>20</v>
      </c>
      <c r="AA267" s="214">
        <v>2008</v>
      </c>
      <c r="AB267" s="67">
        <v>1</v>
      </c>
      <c r="AC267" s="115">
        <v>4</v>
      </c>
      <c r="AD267" s="115"/>
      <c r="AE267" s="109">
        <f>IFERROR(Table1[[#This Row],[ExpenditureDetails5]]*HLOOKUP([AssumedValue2],'Curr conv'!$B$17:$BF$56,16,FALSE), "No data")</f>
        <v>28.061661640741534</v>
      </c>
      <c r="AF267" s="108">
        <f>IFERROR([AssumedValue1]*HLOOKUP([AssumedValue2],'Curr conv'!$B$17:$BF$56,16,FALSE), "No data")</f>
        <v>28.061661640741534</v>
      </c>
      <c r="AG267" s="110">
        <f>IFERROR(Table1[[#This Row],[Calculation2]]/Exchange,"No data")</f>
        <v>19.609483859989542</v>
      </c>
      <c r="AH267" s="113">
        <f>IFERROR([AssumedValue1]*HLOOKUP([AssumedValue2],'Curr conv'!$B$17:$BF$56,16,FALSE)/Table1[[#This Row],[ExpenditureDetails3]], "No data")</f>
        <v>28.061661640741534</v>
      </c>
      <c r="AI267" s="114">
        <f>IFERROR(Table1[[#This Row],[Calculation4]]/Exchange,"No data")</f>
        <v>19.609483859989542</v>
      </c>
      <c r="AJ26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7.0154154101853834</v>
      </c>
      <c r="AK267" s="110">
        <f>IFERROR(Table1[[#This Row],[Calculation6]]/Exchange,"No data")</f>
        <v>4.9023709649973854</v>
      </c>
      <c r="AL267" s="49" t="s">
        <v>465</v>
      </c>
      <c r="AM267" s="45"/>
      <c r="AN267" s="45"/>
      <c r="AO267" s="45"/>
      <c r="AP267" s="45"/>
      <c r="AQ267" s="45"/>
    </row>
    <row r="268" spans="2:43">
      <c r="B268" s="44" t="s">
        <v>118</v>
      </c>
      <c r="C268" s="66" t="s">
        <v>467</v>
      </c>
      <c r="D268" s="66" t="s">
        <v>472</v>
      </c>
      <c r="E268" s="66" t="s">
        <v>438</v>
      </c>
      <c r="F268" s="66" t="s">
        <v>353</v>
      </c>
      <c r="G268" s="44" t="s">
        <v>119</v>
      </c>
      <c r="H268" s="44" t="s">
        <v>98</v>
      </c>
      <c r="I268" s="44" t="s">
        <v>15</v>
      </c>
      <c r="J268" s="44" t="s">
        <v>470</v>
      </c>
      <c r="K268" s="87" t="s">
        <v>475</v>
      </c>
      <c r="L268" s="49" t="s">
        <v>462</v>
      </c>
      <c r="M268" s="108">
        <v>25</v>
      </c>
      <c r="N268" s="108">
        <v>25</v>
      </c>
      <c r="O268" s="92">
        <v>300</v>
      </c>
      <c r="P268" s="44" t="s">
        <v>458</v>
      </c>
      <c r="Q268" s="44"/>
      <c r="R268" s="44"/>
      <c r="S268" s="44" t="s">
        <v>16</v>
      </c>
      <c r="T26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68" s="91"/>
      <c r="V268" s="91"/>
      <c r="W268" s="91">
        <v>1</v>
      </c>
      <c r="X268" s="92">
        <v>2009</v>
      </c>
      <c r="Y268" s="109">
        <v>0</v>
      </c>
      <c r="Z268" s="109">
        <v>0</v>
      </c>
      <c r="AA268" s="214">
        <v>2009</v>
      </c>
      <c r="AB268" s="67">
        <v>1</v>
      </c>
      <c r="AC268" s="115">
        <v>4</v>
      </c>
      <c r="AD268" s="115"/>
      <c r="AE268" s="109">
        <f>IFERROR(Table1[[#This Row],[ExpenditureDetails5]]*HLOOKUP([AssumedValue2],'Curr conv'!$B$17:$BF$56,16,FALSE), "No data")</f>
        <v>0</v>
      </c>
      <c r="AF268" s="108">
        <f>IFERROR([AssumedValue1]*HLOOKUP([AssumedValue2],'Curr conv'!$B$17:$BF$56,16,FALSE), "No data")</f>
        <v>0</v>
      </c>
      <c r="AG268" s="110">
        <f>IFERROR(Table1[[#This Row],[Calculation2]]/Exchange,"No data")</f>
        <v>0</v>
      </c>
      <c r="AH268" s="113">
        <f>IFERROR([AssumedValue1]*HLOOKUP([AssumedValue2],'Curr conv'!$B$17:$BF$56,16,FALSE)/Table1[[#This Row],[ExpenditureDetails3]], "No data")</f>
        <v>0</v>
      </c>
      <c r="AI268" s="114">
        <f>IFERROR(Table1[[#This Row],[Calculation4]]/Exchange,"No data")</f>
        <v>0</v>
      </c>
      <c r="AJ26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68" s="110">
        <f>IFERROR(Table1[[#This Row],[Calculation6]]/Exchange,"No data")</f>
        <v>0</v>
      </c>
      <c r="AL268" s="49" t="s">
        <v>465</v>
      </c>
      <c r="AM268" s="45"/>
      <c r="AN268" s="45"/>
      <c r="AO268" s="45"/>
      <c r="AP268" s="45"/>
      <c r="AQ268" s="45"/>
    </row>
    <row r="269" spans="2:43">
      <c r="B269" s="44" t="s">
        <v>120</v>
      </c>
      <c r="C269" s="66" t="s">
        <v>467</v>
      </c>
      <c r="D269" s="66" t="s">
        <v>472</v>
      </c>
      <c r="E269" s="66" t="s">
        <v>438</v>
      </c>
      <c r="F269" s="66" t="s">
        <v>352</v>
      </c>
      <c r="G269" s="44" t="s">
        <v>121</v>
      </c>
      <c r="H269" s="44" t="s">
        <v>98</v>
      </c>
      <c r="I269" s="44" t="s">
        <v>15</v>
      </c>
      <c r="J269" s="44" t="s">
        <v>470</v>
      </c>
      <c r="K269" s="87" t="s">
        <v>475</v>
      </c>
      <c r="L269" s="49" t="s">
        <v>462</v>
      </c>
      <c r="M269" s="108">
        <v>338</v>
      </c>
      <c r="N269" s="108">
        <v>338</v>
      </c>
      <c r="O269" s="92">
        <v>300</v>
      </c>
      <c r="P269" s="44" t="s">
        <v>458</v>
      </c>
      <c r="Q269" s="44"/>
      <c r="R269" s="44"/>
      <c r="S269" s="44" t="s">
        <v>16</v>
      </c>
      <c r="T26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69" s="91"/>
      <c r="V269" s="91"/>
      <c r="W269" s="91">
        <v>1</v>
      </c>
      <c r="X269" s="92">
        <v>2005</v>
      </c>
      <c r="Y269" s="109">
        <v>0</v>
      </c>
      <c r="Z269" s="109">
        <v>0</v>
      </c>
      <c r="AA269" s="214">
        <v>2005</v>
      </c>
      <c r="AB269" s="67">
        <v>1</v>
      </c>
      <c r="AC269" s="115">
        <v>5</v>
      </c>
      <c r="AD269" s="115"/>
      <c r="AE269" s="109">
        <f>IFERROR(Table1[[#This Row],[ExpenditureDetails5]]*HLOOKUP([AssumedValue2],'Curr conv'!$B$17:$BF$56,16,FALSE), "No data")</f>
        <v>0</v>
      </c>
      <c r="AF269" s="108">
        <f>IFERROR([AssumedValue1]*HLOOKUP([AssumedValue2],'Curr conv'!$B$17:$BF$56,16,FALSE), "No data")</f>
        <v>0</v>
      </c>
      <c r="AG269" s="110">
        <f>IFERROR(Table1[[#This Row],[Calculation2]]/Exchange,"No data")</f>
        <v>0</v>
      </c>
      <c r="AH269" s="113">
        <f>IFERROR([AssumedValue1]*HLOOKUP([AssumedValue2],'Curr conv'!$B$17:$BF$56,16,FALSE)/Table1[[#This Row],[ExpenditureDetails3]], "No data")</f>
        <v>0</v>
      </c>
      <c r="AI269" s="114">
        <f>IFERROR(Table1[[#This Row],[Calculation4]]/Exchange,"No data")</f>
        <v>0</v>
      </c>
      <c r="AJ26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69" s="110">
        <f>IFERROR(Table1[[#This Row],[Calculation6]]/Exchange,"No data")</f>
        <v>0</v>
      </c>
      <c r="AL269" s="49" t="s">
        <v>465</v>
      </c>
      <c r="AM269" s="45"/>
      <c r="AN269" s="45"/>
      <c r="AO269" s="45"/>
      <c r="AP269" s="45"/>
      <c r="AQ269" s="45"/>
    </row>
    <row r="270" spans="2:43">
      <c r="B270" s="44" t="s">
        <v>120</v>
      </c>
      <c r="C270" s="66" t="s">
        <v>467</v>
      </c>
      <c r="D270" s="66" t="s">
        <v>472</v>
      </c>
      <c r="E270" s="66" t="s">
        <v>438</v>
      </c>
      <c r="F270" s="66" t="s">
        <v>352</v>
      </c>
      <c r="G270" s="44" t="s">
        <v>121</v>
      </c>
      <c r="H270" s="44" t="s">
        <v>98</v>
      </c>
      <c r="I270" s="44" t="s">
        <v>15</v>
      </c>
      <c r="J270" s="44" t="s">
        <v>470</v>
      </c>
      <c r="K270" s="87" t="s">
        <v>475</v>
      </c>
      <c r="L270" s="49" t="s">
        <v>462</v>
      </c>
      <c r="M270" s="108">
        <v>338</v>
      </c>
      <c r="N270" s="108">
        <v>338</v>
      </c>
      <c r="O270" s="92">
        <v>300</v>
      </c>
      <c r="P270" s="44" t="s">
        <v>458</v>
      </c>
      <c r="Q270" s="44"/>
      <c r="R270" s="44"/>
      <c r="S270" s="44" t="s">
        <v>16</v>
      </c>
      <c r="T27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70" s="91"/>
      <c r="V270" s="91"/>
      <c r="W270" s="91">
        <v>1</v>
      </c>
      <c r="X270" s="92">
        <v>2006</v>
      </c>
      <c r="Y270" s="109">
        <v>0</v>
      </c>
      <c r="Z270" s="109">
        <v>0</v>
      </c>
      <c r="AA270" s="214">
        <v>2006</v>
      </c>
      <c r="AB270" s="67">
        <v>1</v>
      </c>
      <c r="AC270" s="115">
        <v>5</v>
      </c>
      <c r="AD270" s="115"/>
      <c r="AE270" s="109">
        <f>IFERROR(Table1[[#This Row],[ExpenditureDetails5]]*HLOOKUP([AssumedValue2],'Curr conv'!$B$17:$BF$56,16,FALSE), "No data")</f>
        <v>0</v>
      </c>
      <c r="AF270" s="108">
        <f>IFERROR([AssumedValue1]*HLOOKUP([AssumedValue2],'Curr conv'!$B$17:$BF$56,16,FALSE), "No data")</f>
        <v>0</v>
      </c>
      <c r="AG270" s="110">
        <f>IFERROR(Table1[[#This Row],[Calculation2]]/Exchange,"No data")</f>
        <v>0</v>
      </c>
      <c r="AH270" s="113">
        <f>IFERROR([AssumedValue1]*HLOOKUP([AssumedValue2],'Curr conv'!$B$17:$BF$56,16,FALSE)/Table1[[#This Row],[ExpenditureDetails3]], "No data")</f>
        <v>0</v>
      </c>
      <c r="AI270" s="114">
        <f>IFERROR(Table1[[#This Row],[Calculation4]]/Exchange,"No data")</f>
        <v>0</v>
      </c>
      <c r="AJ27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70" s="110">
        <f>IFERROR(Table1[[#This Row],[Calculation6]]/Exchange,"No data")</f>
        <v>0</v>
      </c>
      <c r="AL270" s="49" t="s">
        <v>465</v>
      </c>
      <c r="AM270" s="45"/>
      <c r="AN270" s="45"/>
      <c r="AO270" s="45"/>
      <c r="AP270" s="45"/>
      <c r="AQ270" s="45"/>
    </row>
    <row r="271" spans="2:43">
      <c r="B271" s="44" t="s">
        <v>120</v>
      </c>
      <c r="C271" s="66" t="s">
        <v>467</v>
      </c>
      <c r="D271" s="66" t="s">
        <v>472</v>
      </c>
      <c r="E271" s="66" t="s">
        <v>438</v>
      </c>
      <c r="F271" s="66" t="s">
        <v>352</v>
      </c>
      <c r="G271" s="44" t="s">
        <v>121</v>
      </c>
      <c r="H271" s="44" t="s">
        <v>98</v>
      </c>
      <c r="I271" s="44" t="s">
        <v>15</v>
      </c>
      <c r="J271" s="44" t="s">
        <v>470</v>
      </c>
      <c r="K271" s="87" t="s">
        <v>475</v>
      </c>
      <c r="L271" s="49" t="s">
        <v>462</v>
      </c>
      <c r="M271" s="108">
        <v>338</v>
      </c>
      <c r="N271" s="108">
        <v>338</v>
      </c>
      <c r="O271" s="92">
        <v>300</v>
      </c>
      <c r="P271" s="44" t="s">
        <v>458</v>
      </c>
      <c r="Q271" s="44"/>
      <c r="R271" s="44"/>
      <c r="S271" s="44" t="s">
        <v>16</v>
      </c>
      <c r="T27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71" s="91"/>
      <c r="V271" s="91"/>
      <c r="W271" s="91">
        <v>1</v>
      </c>
      <c r="X271" s="92">
        <v>2007</v>
      </c>
      <c r="Y271" s="109">
        <v>24</v>
      </c>
      <c r="Z271" s="109">
        <v>24</v>
      </c>
      <c r="AA271" s="214">
        <v>2007</v>
      </c>
      <c r="AB271" s="67">
        <v>1</v>
      </c>
      <c r="AC271" s="115">
        <v>5</v>
      </c>
      <c r="AD271" s="115"/>
      <c r="AE271" s="109">
        <f>IFERROR(Table1[[#This Row],[ExpenditureDetails5]]*HLOOKUP([AssumedValue2],'Curr conv'!$B$17:$BF$56,16,FALSE), "No data")</f>
        <v>39.154992364991507</v>
      </c>
      <c r="AF271" s="108">
        <f>IFERROR([AssumedValue1]*HLOOKUP([AssumedValue2],'Curr conv'!$B$17:$BF$56,16,FALSE), "No data")</f>
        <v>39.154992364991507</v>
      </c>
      <c r="AG271" s="110">
        <f>IFERROR(Table1[[#This Row],[Calculation2]]/Exchange,"No data")</f>
        <v>27.361501277050721</v>
      </c>
      <c r="AH271" s="113">
        <f>IFERROR([AssumedValue1]*HLOOKUP([AssumedValue2],'Curr conv'!$B$17:$BF$56,16,FALSE)/Table1[[#This Row],[ExpenditureDetails3]], "No data")</f>
        <v>39.154992364991507</v>
      </c>
      <c r="AI271" s="114">
        <f>IFERROR(Table1[[#This Row],[Calculation4]]/Exchange,"No data")</f>
        <v>27.361501277050721</v>
      </c>
      <c r="AJ27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7.8309984729983011</v>
      </c>
      <c r="AK271" s="110">
        <f>IFERROR(Table1[[#This Row],[Calculation6]]/Exchange,"No data")</f>
        <v>5.4723002554101443</v>
      </c>
      <c r="AL271" s="49" t="s">
        <v>465</v>
      </c>
      <c r="AM271" s="45"/>
      <c r="AN271" s="45"/>
      <c r="AO271" s="45"/>
      <c r="AP271" s="45"/>
      <c r="AQ271" s="45"/>
    </row>
    <row r="272" spans="2:43">
      <c r="B272" s="44" t="s">
        <v>120</v>
      </c>
      <c r="C272" s="66" t="s">
        <v>467</v>
      </c>
      <c r="D272" s="66" t="s">
        <v>472</v>
      </c>
      <c r="E272" s="66" t="s">
        <v>438</v>
      </c>
      <c r="F272" s="66" t="s">
        <v>352</v>
      </c>
      <c r="G272" s="44" t="s">
        <v>121</v>
      </c>
      <c r="H272" s="44" t="s">
        <v>98</v>
      </c>
      <c r="I272" s="44" t="s">
        <v>15</v>
      </c>
      <c r="J272" s="44" t="s">
        <v>470</v>
      </c>
      <c r="K272" s="87" t="s">
        <v>475</v>
      </c>
      <c r="L272" s="49" t="s">
        <v>462</v>
      </c>
      <c r="M272" s="108">
        <v>338</v>
      </c>
      <c r="N272" s="108">
        <v>338</v>
      </c>
      <c r="O272" s="92">
        <v>300</v>
      </c>
      <c r="P272" s="44" t="s">
        <v>458</v>
      </c>
      <c r="Q272" s="44"/>
      <c r="R272" s="44"/>
      <c r="S272" s="44" t="s">
        <v>16</v>
      </c>
      <c r="T27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72" s="91"/>
      <c r="V272" s="91"/>
      <c r="W272" s="91">
        <v>1</v>
      </c>
      <c r="X272" s="92">
        <v>2008</v>
      </c>
      <c r="Y272" s="109">
        <v>30</v>
      </c>
      <c r="Z272" s="109">
        <v>30</v>
      </c>
      <c r="AA272" s="214">
        <v>2008</v>
      </c>
      <c r="AB272" s="67">
        <v>1</v>
      </c>
      <c r="AC272" s="115">
        <v>5</v>
      </c>
      <c r="AD272" s="115"/>
      <c r="AE272" s="109">
        <f>IFERROR(Table1[[#This Row],[ExpenditureDetails5]]*HLOOKUP([AssumedValue2],'Curr conv'!$B$17:$BF$56,16,FALSE), "No data")</f>
        <v>42.0924924611123</v>
      </c>
      <c r="AF272" s="108">
        <f>IFERROR([AssumedValue1]*HLOOKUP([AssumedValue2],'Curr conv'!$B$17:$BF$56,16,FALSE), "No data")</f>
        <v>42.0924924611123</v>
      </c>
      <c r="AG272" s="110">
        <f>IFERROR(Table1[[#This Row],[Calculation2]]/Exchange,"No data")</f>
        <v>29.414225789984311</v>
      </c>
      <c r="AH272" s="113">
        <f>IFERROR([AssumedValue1]*HLOOKUP([AssumedValue2],'Curr conv'!$B$17:$BF$56,16,FALSE)/Table1[[#This Row],[ExpenditureDetails3]], "No data")</f>
        <v>42.0924924611123</v>
      </c>
      <c r="AI272" s="114">
        <f>IFERROR(Table1[[#This Row],[Calculation4]]/Exchange,"No data")</f>
        <v>29.414225789984311</v>
      </c>
      <c r="AJ27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8.4184984922224597</v>
      </c>
      <c r="AK272" s="110">
        <f>IFERROR(Table1[[#This Row],[Calculation6]]/Exchange,"No data")</f>
        <v>5.8828451579968624</v>
      </c>
      <c r="AL272" s="49" t="s">
        <v>465</v>
      </c>
      <c r="AM272" s="45"/>
      <c r="AN272" s="45"/>
      <c r="AO272" s="45"/>
      <c r="AP272" s="45"/>
      <c r="AQ272" s="45"/>
    </row>
    <row r="273" spans="2:43">
      <c r="B273" s="44" t="s">
        <v>120</v>
      </c>
      <c r="C273" s="66" t="s">
        <v>467</v>
      </c>
      <c r="D273" s="66" t="s">
        <v>472</v>
      </c>
      <c r="E273" s="66" t="s">
        <v>438</v>
      </c>
      <c r="F273" s="66" t="s">
        <v>352</v>
      </c>
      <c r="G273" s="44" t="s">
        <v>121</v>
      </c>
      <c r="H273" s="44" t="s">
        <v>98</v>
      </c>
      <c r="I273" s="44" t="s">
        <v>15</v>
      </c>
      <c r="J273" s="44" t="s">
        <v>470</v>
      </c>
      <c r="K273" s="87" t="s">
        <v>475</v>
      </c>
      <c r="L273" s="49" t="s">
        <v>462</v>
      </c>
      <c r="M273" s="108">
        <v>338</v>
      </c>
      <c r="N273" s="108">
        <v>338</v>
      </c>
      <c r="O273" s="92">
        <v>300</v>
      </c>
      <c r="P273" s="44" t="s">
        <v>458</v>
      </c>
      <c r="Q273" s="44"/>
      <c r="R273" s="44"/>
      <c r="S273" s="44" t="s">
        <v>16</v>
      </c>
      <c r="T27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73" s="91"/>
      <c r="V273" s="91"/>
      <c r="W273" s="91">
        <v>1</v>
      </c>
      <c r="X273" s="92">
        <v>2009</v>
      </c>
      <c r="Y273" s="109">
        <v>0</v>
      </c>
      <c r="Z273" s="109">
        <v>0</v>
      </c>
      <c r="AA273" s="214">
        <v>2009</v>
      </c>
      <c r="AB273" s="67">
        <v>1</v>
      </c>
      <c r="AC273" s="115">
        <v>5</v>
      </c>
      <c r="AD273" s="115"/>
      <c r="AE273" s="109">
        <f>IFERROR(Table1[[#This Row],[ExpenditureDetails5]]*HLOOKUP([AssumedValue2],'Curr conv'!$B$17:$BF$56,16,FALSE), "No data")</f>
        <v>0</v>
      </c>
      <c r="AF273" s="108">
        <f>IFERROR([AssumedValue1]*HLOOKUP([AssumedValue2],'Curr conv'!$B$17:$BF$56,16,FALSE), "No data")</f>
        <v>0</v>
      </c>
      <c r="AG273" s="110">
        <f>IFERROR(Table1[[#This Row],[Calculation2]]/Exchange,"No data")</f>
        <v>0</v>
      </c>
      <c r="AH273" s="113">
        <f>IFERROR([AssumedValue1]*HLOOKUP([AssumedValue2],'Curr conv'!$B$17:$BF$56,16,FALSE)/Table1[[#This Row],[ExpenditureDetails3]], "No data")</f>
        <v>0</v>
      </c>
      <c r="AI273" s="114">
        <f>IFERROR(Table1[[#This Row],[Calculation4]]/Exchange,"No data")</f>
        <v>0</v>
      </c>
      <c r="AJ27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73" s="110">
        <f>IFERROR(Table1[[#This Row],[Calculation6]]/Exchange,"No data")</f>
        <v>0</v>
      </c>
      <c r="AL273" s="49" t="s">
        <v>465</v>
      </c>
      <c r="AM273" s="45"/>
      <c r="AN273" s="45"/>
      <c r="AO273" s="45"/>
      <c r="AP273" s="45"/>
      <c r="AQ273" s="45"/>
    </row>
    <row r="274" spans="2:43">
      <c r="B274" s="44" t="s">
        <v>122</v>
      </c>
      <c r="C274" s="66" t="s">
        <v>467</v>
      </c>
      <c r="D274" s="66" t="s">
        <v>472</v>
      </c>
      <c r="E274" s="66" t="s">
        <v>438</v>
      </c>
      <c r="F274" s="66" t="s">
        <v>351</v>
      </c>
      <c r="G274" s="44" t="s">
        <v>123</v>
      </c>
      <c r="H274" s="44" t="s">
        <v>98</v>
      </c>
      <c r="I274" s="44" t="s">
        <v>15</v>
      </c>
      <c r="J274" s="44" t="s">
        <v>470</v>
      </c>
      <c r="K274" s="87" t="s">
        <v>475</v>
      </c>
      <c r="L274" s="49" t="s">
        <v>462</v>
      </c>
      <c r="M274" s="108">
        <v>2184</v>
      </c>
      <c r="N274" s="108">
        <v>436.8</v>
      </c>
      <c r="O274" s="92">
        <v>300</v>
      </c>
      <c r="P274" s="44" t="s">
        <v>458</v>
      </c>
      <c r="Q274" s="44"/>
      <c r="R274" s="44"/>
      <c r="S274" s="44" t="s">
        <v>16</v>
      </c>
      <c r="T27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74" s="91"/>
      <c r="V274" s="91"/>
      <c r="W274" s="91">
        <v>1</v>
      </c>
      <c r="X274" s="92">
        <v>2005</v>
      </c>
      <c r="Y274" s="109">
        <v>0</v>
      </c>
      <c r="Z274" s="109">
        <v>0</v>
      </c>
      <c r="AA274" s="214">
        <v>2005</v>
      </c>
      <c r="AB274" s="67">
        <v>1</v>
      </c>
      <c r="AC274" s="115">
        <v>5</v>
      </c>
      <c r="AD274" s="115"/>
      <c r="AE274" s="109">
        <f>IFERROR(Table1[[#This Row],[ExpenditureDetails5]]*HLOOKUP([AssumedValue2],'Curr conv'!$B$17:$BF$56,16,FALSE), "No data")</f>
        <v>0</v>
      </c>
      <c r="AF274" s="108">
        <f>IFERROR([AssumedValue1]*HLOOKUP([AssumedValue2],'Curr conv'!$B$17:$BF$56,16,FALSE), "No data")</f>
        <v>0</v>
      </c>
      <c r="AG274" s="110">
        <f>IFERROR(Table1[[#This Row],[Calculation2]]/Exchange,"No data")</f>
        <v>0</v>
      </c>
      <c r="AH274" s="113">
        <f>IFERROR([AssumedValue1]*HLOOKUP([AssumedValue2],'Curr conv'!$B$17:$BF$56,16,FALSE)/Table1[[#This Row],[ExpenditureDetails3]], "No data")</f>
        <v>0</v>
      </c>
      <c r="AI274" s="114">
        <f>IFERROR(Table1[[#This Row],[Calculation4]]/Exchange,"No data")</f>
        <v>0</v>
      </c>
      <c r="AJ27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74" s="110">
        <f>IFERROR(Table1[[#This Row],[Calculation6]]/Exchange,"No data")</f>
        <v>0</v>
      </c>
      <c r="AL274" s="49" t="s">
        <v>465</v>
      </c>
      <c r="AM274" s="45"/>
      <c r="AN274" s="45"/>
      <c r="AO274" s="45"/>
      <c r="AP274" s="45"/>
      <c r="AQ274" s="45"/>
    </row>
    <row r="275" spans="2:43">
      <c r="B275" s="44" t="s">
        <v>122</v>
      </c>
      <c r="C275" s="66" t="s">
        <v>467</v>
      </c>
      <c r="D275" s="66" t="s">
        <v>472</v>
      </c>
      <c r="E275" s="66" t="s">
        <v>438</v>
      </c>
      <c r="F275" s="66" t="s">
        <v>351</v>
      </c>
      <c r="G275" s="44" t="s">
        <v>123</v>
      </c>
      <c r="H275" s="44" t="s">
        <v>98</v>
      </c>
      <c r="I275" s="44" t="s">
        <v>15</v>
      </c>
      <c r="J275" s="44" t="s">
        <v>470</v>
      </c>
      <c r="K275" s="87" t="s">
        <v>475</v>
      </c>
      <c r="L275" s="49" t="s">
        <v>462</v>
      </c>
      <c r="M275" s="108">
        <v>2184</v>
      </c>
      <c r="N275" s="108">
        <v>436.8</v>
      </c>
      <c r="O275" s="92">
        <v>300</v>
      </c>
      <c r="P275" s="44" t="s">
        <v>458</v>
      </c>
      <c r="Q275" s="44"/>
      <c r="R275" s="44"/>
      <c r="S275" s="44" t="s">
        <v>16</v>
      </c>
      <c r="T27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75" s="91"/>
      <c r="V275" s="91"/>
      <c r="W275" s="91">
        <v>1</v>
      </c>
      <c r="X275" s="92">
        <v>2006</v>
      </c>
      <c r="Y275" s="109">
        <v>0</v>
      </c>
      <c r="Z275" s="109">
        <v>0</v>
      </c>
      <c r="AA275" s="214">
        <v>2006</v>
      </c>
      <c r="AB275" s="67">
        <v>1</v>
      </c>
      <c r="AC275" s="115">
        <v>5</v>
      </c>
      <c r="AD275" s="115"/>
      <c r="AE275" s="109">
        <f>IFERROR(Table1[[#This Row],[ExpenditureDetails5]]*HLOOKUP([AssumedValue2],'Curr conv'!$B$17:$BF$56,16,FALSE), "No data")</f>
        <v>0</v>
      </c>
      <c r="AF275" s="108">
        <f>IFERROR([AssumedValue1]*HLOOKUP([AssumedValue2],'Curr conv'!$B$17:$BF$56,16,FALSE), "No data")</f>
        <v>0</v>
      </c>
      <c r="AG275" s="110">
        <f>IFERROR(Table1[[#This Row],[Calculation2]]/Exchange,"No data")</f>
        <v>0</v>
      </c>
      <c r="AH275" s="113">
        <f>IFERROR([AssumedValue1]*HLOOKUP([AssumedValue2],'Curr conv'!$B$17:$BF$56,16,FALSE)/Table1[[#This Row],[ExpenditureDetails3]], "No data")</f>
        <v>0</v>
      </c>
      <c r="AI275" s="114">
        <f>IFERROR(Table1[[#This Row],[Calculation4]]/Exchange,"No data")</f>
        <v>0</v>
      </c>
      <c r="AJ27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75" s="110">
        <f>IFERROR(Table1[[#This Row],[Calculation6]]/Exchange,"No data")</f>
        <v>0</v>
      </c>
      <c r="AL275" s="49" t="s">
        <v>465</v>
      </c>
      <c r="AM275" s="45"/>
      <c r="AN275" s="45"/>
      <c r="AO275" s="45"/>
      <c r="AP275" s="45"/>
      <c r="AQ275" s="45"/>
    </row>
    <row r="276" spans="2:43">
      <c r="B276" s="44" t="s">
        <v>122</v>
      </c>
      <c r="C276" s="66" t="s">
        <v>467</v>
      </c>
      <c r="D276" s="66" t="s">
        <v>472</v>
      </c>
      <c r="E276" s="66" t="s">
        <v>438</v>
      </c>
      <c r="F276" s="66" t="s">
        <v>351</v>
      </c>
      <c r="G276" s="44" t="s">
        <v>123</v>
      </c>
      <c r="H276" s="44" t="s">
        <v>98</v>
      </c>
      <c r="I276" s="44" t="s">
        <v>15</v>
      </c>
      <c r="J276" s="44" t="s">
        <v>470</v>
      </c>
      <c r="K276" s="87" t="s">
        <v>475</v>
      </c>
      <c r="L276" s="49" t="s">
        <v>462</v>
      </c>
      <c r="M276" s="108">
        <v>2184</v>
      </c>
      <c r="N276" s="108">
        <v>436.8</v>
      </c>
      <c r="O276" s="92">
        <v>300</v>
      </c>
      <c r="P276" s="44" t="s">
        <v>458</v>
      </c>
      <c r="Q276" s="44"/>
      <c r="R276" s="44"/>
      <c r="S276" s="44" t="s">
        <v>16</v>
      </c>
      <c r="T27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76" s="91"/>
      <c r="V276" s="91"/>
      <c r="W276" s="91">
        <v>1</v>
      </c>
      <c r="X276" s="92">
        <v>2007</v>
      </c>
      <c r="Y276" s="109">
        <v>0</v>
      </c>
      <c r="Z276" s="109">
        <v>0</v>
      </c>
      <c r="AA276" s="214">
        <v>2007</v>
      </c>
      <c r="AB276" s="67">
        <v>1</v>
      </c>
      <c r="AC276" s="115">
        <v>5</v>
      </c>
      <c r="AD276" s="115"/>
      <c r="AE276" s="109">
        <f>IFERROR(Table1[[#This Row],[ExpenditureDetails5]]*HLOOKUP([AssumedValue2],'Curr conv'!$B$17:$BF$56,16,FALSE), "No data")</f>
        <v>0</v>
      </c>
      <c r="AF276" s="108">
        <f>IFERROR([AssumedValue1]*HLOOKUP([AssumedValue2],'Curr conv'!$B$17:$BF$56,16,FALSE), "No data")</f>
        <v>0</v>
      </c>
      <c r="AG276" s="110">
        <f>IFERROR(Table1[[#This Row],[Calculation2]]/Exchange,"No data")</f>
        <v>0</v>
      </c>
      <c r="AH276" s="113">
        <f>IFERROR([AssumedValue1]*HLOOKUP([AssumedValue2],'Curr conv'!$B$17:$BF$56,16,FALSE)/Table1[[#This Row],[ExpenditureDetails3]], "No data")</f>
        <v>0</v>
      </c>
      <c r="AI276" s="114">
        <f>IFERROR(Table1[[#This Row],[Calculation4]]/Exchange,"No data")</f>
        <v>0</v>
      </c>
      <c r="AJ27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76" s="110">
        <f>IFERROR(Table1[[#This Row],[Calculation6]]/Exchange,"No data")</f>
        <v>0</v>
      </c>
      <c r="AL276" s="49" t="s">
        <v>465</v>
      </c>
      <c r="AM276" s="45"/>
      <c r="AN276" s="45"/>
      <c r="AO276" s="45"/>
      <c r="AP276" s="45"/>
      <c r="AQ276" s="45"/>
    </row>
    <row r="277" spans="2:43">
      <c r="B277" s="44" t="s">
        <v>122</v>
      </c>
      <c r="C277" s="66" t="s">
        <v>467</v>
      </c>
      <c r="D277" s="66" t="s">
        <v>472</v>
      </c>
      <c r="E277" s="66" t="s">
        <v>438</v>
      </c>
      <c r="F277" s="66" t="s">
        <v>351</v>
      </c>
      <c r="G277" s="44" t="s">
        <v>123</v>
      </c>
      <c r="H277" s="44" t="s">
        <v>98</v>
      </c>
      <c r="I277" s="44" t="s">
        <v>15</v>
      </c>
      <c r="J277" s="44" t="s">
        <v>470</v>
      </c>
      <c r="K277" s="87" t="s">
        <v>475</v>
      </c>
      <c r="L277" s="49" t="s">
        <v>462</v>
      </c>
      <c r="M277" s="108">
        <v>2184</v>
      </c>
      <c r="N277" s="108">
        <v>436.8</v>
      </c>
      <c r="O277" s="92">
        <v>300</v>
      </c>
      <c r="P277" s="44" t="s">
        <v>458</v>
      </c>
      <c r="Q277" s="44"/>
      <c r="R277" s="44"/>
      <c r="S277" s="44" t="s">
        <v>16</v>
      </c>
      <c r="T27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77" s="91"/>
      <c r="V277" s="91"/>
      <c r="W277" s="91">
        <v>1</v>
      </c>
      <c r="X277" s="92">
        <v>2008</v>
      </c>
      <c r="Y277" s="109">
        <v>99.45</v>
      </c>
      <c r="Z277" s="109">
        <v>99.45</v>
      </c>
      <c r="AA277" s="214">
        <v>2008</v>
      </c>
      <c r="AB277" s="67">
        <v>1</v>
      </c>
      <c r="AC277" s="115">
        <v>5</v>
      </c>
      <c r="AD277" s="115"/>
      <c r="AE277" s="109">
        <f>IFERROR(Table1[[#This Row],[ExpenditureDetails5]]*HLOOKUP([AssumedValue2],'Curr conv'!$B$17:$BF$56,16,FALSE), "No data")</f>
        <v>139.5366125085873</v>
      </c>
      <c r="AF277" s="108">
        <f>IFERROR([AssumedValue1]*HLOOKUP([AssumedValue2],'Curr conv'!$B$17:$BF$56,16,FALSE), "No data")</f>
        <v>139.5366125085873</v>
      </c>
      <c r="AG277" s="110">
        <f>IFERROR(Table1[[#This Row],[Calculation2]]/Exchange,"No data")</f>
        <v>97.508158493798007</v>
      </c>
      <c r="AH277" s="113">
        <f>IFERROR([AssumedValue1]*HLOOKUP([AssumedValue2],'Curr conv'!$B$17:$BF$56,16,FALSE)/Table1[[#This Row],[ExpenditureDetails3]], "No data")</f>
        <v>139.5366125085873</v>
      </c>
      <c r="AI277" s="114">
        <f>IFERROR(Table1[[#This Row],[Calculation4]]/Exchange,"No data")</f>
        <v>97.508158493798007</v>
      </c>
      <c r="AJ27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27.907322501717459</v>
      </c>
      <c r="AK277" s="110">
        <f>IFERROR(Table1[[#This Row],[Calculation6]]/Exchange,"No data")</f>
        <v>19.501631698759603</v>
      </c>
      <c r="AL277" s="49" t="s">
        <v>465</v>
      </c>
      <c r="AM277" s="45"/>
      <c r="AN277" s="45"/>
      <c r="AO277" s="45"/>
      <c r="AP277" s="45"/>
      <c r="AQ277" s="45"/>
    </row>
    <row r="278" spans="2:43">
      <c r="B278" s="44" t="s">
        <v>122</v>
      </c>
      <c r="C278" s="66" t="s">
        <v>467</v>
      </c>
      <c r="D278" s="66" t="s">
        <v>472</v>
      </c>
      <c r="E278" s="66" t="s">
        <v>438</v>
      </c>
      <c r="F278" s="66" t="s">
        <v>351</v>
      </c>
      <c r="G278" s="44" t="s">
        <v>123</v>
      </c>
      <c r="H278" s="44" t="s">
        <v>98</v>
      </c>
      <c r="I278" s="44" t="s">
        <v>15</v>
      </c>
      <c r="J278" s="44" t="s">
        <v>470</v>
      </c>
      <c r="K278" s="87" t="s">
        <v>475</v>
      </c>
      <c r="L278" s="49" t="s">
        <v>462</v>
      </c>
      <c r="M278" s="108">
        <v>2184</v>
      </c>
      <c r="N278" s="108">
        <v>436.8</v>
      </c>
      <c r="O278" s="92">
        <v>300</v>
      </c>
      <c r="P278" s="44" t="s">
        <v>458</v>
      </c>
      <c r="Q278" s="44"/>
      <c r="R278" s="44"/>
      <c r="S278" s="44" t="s">
        <v>16</v>
      </c>
      <c r="T27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78" s="91"/>
      <c r="V278" s="91"/>
      <c r="W278" s="91">
        <v>1</v>
      </c>
      <c r="X278" s="92">
        <v>2009</v>
      </c>
      <c r="Y278" s="109">
        <v>0</v>
      </c>
      <c r="Z278" s="109">
        <v>0</v>
      </c>
      <c r="AA278" s="214">
        <v>2009</v>
      </c>
      <c r="AB278" s="67">
        <v>1</v>
      </c>
      <c r="AC278" s="115">
        <v>5</v>
      </c>
      <c r="AD278" s="115"/>
      <c r="AE278" s="109">
        <f>IFERROR(Table1[[#This Row],[ExpenditureDetails5]]*HLOOKUP([AssumedValue2],'Curr conv'!$B$17:$BF$56,16,FALSE), "No data")</f>
        <v>0</v>
      </c>
      <c r="AF278" s="108">
        <f>IFERROR([AssumedValue1]*HLOOKUP([AssumedValue2],'Curr conv'!$B$17:$BF$56,16,FALSE), "No data")</f>
        <v>0</v>
      </c>
      <c r="AG278" s="110">
        <f>IFERROR(Table1[[#This Row],[Calculation2]]/Exchange,"No data")</f>
        <v>0</v>
      </c>
      <c r="AH278" s="113">
        <f>IFERROR([AssumedValue1]*HLOOKUP([AssumedValue2],'Curr conv'!$B$17:$BF$56,16,FALSE)/Table1[[#This Row],[ExpenditureDetails3]], "No data")</f>
        <v>0</v>
      </c>
      <c r="AI278" s="114">
        <f>IFERROR(Table1[[#This Row],[Calculation4]]/Exchange,"No data")</f>
        <v>0</v>
      </c>
      <c r="AJ27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78" s="110">
        <f>IFERROR(Table1[[#This Row],[Calculation6]]/Exchange,"No data")</f>
        <v>0</v>
      </c>
      <c r="AL278" s="49" t="s">
        <v>465</v>
      </c>
      <c r="AM278" s="45"/>
      <c r="AN278" s="45"/>
      <c r="AO278" s="45"/>
      <c r="AP278" s="45"/>
      <c r="AQ278" s="45"/>
    </row>
    <row r="279" spans="2:43">
      <c r="B279" s="44" t="s">
        <v>124</v>
      </c>
      <c r="C279" s="66" t="s">
        <v>467</v>
      </c>
      <c r="D279" s="66" t="s">
        <v>472</v>
      </c>
      <c r="E279" s="66" t="s">
        <v>438</v>
      </c>
      <c r="F279" s="66" t="s">
        <v>351</v>
      </c>
      <c r="G279" s="44" t="s">
        <v>123</v>
      </c>
      <c r="H279" s="44" t="s">
        <v>111</v>
      </c>
      <c r="I279" s="44" t="s">
        <v>15</v>
      </c>
      <c r="J279" s="44" t="s">
        <v>470</v>
      </c>
      <c r="K279" s="87" t="s">
        <v>475</v>
      </c>
      <c r="L279" s="49" t="s">
        <v>462</v>
      </c>
      <c r="M279" s="108">
        <v>2184</v>
      </c>
      <c r="N279" s="108">
        <v>436.8</v>
      </c>
      <c r="O279" s="92">
        <v>300</v>
      </c>
      <c r="P279" s="44" t="s">
        <v>458</v>
      </c>
      <c r="Q279" s="44"/>
      <c r="R279" s="44"/>
      <c r="S279" s="44" t="s">
        <v>16</v>
      </c>
      <c r="T27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79" s="91"/>
      <c r="V279" s="91"/>
      <c r="W279" s="91">
        <v>1</v>
      </c>
      <c r="X279" s="92" t="s">
        <v>96</v>
      </c>
      <c r="Y279" s="109" t="s">
        <v>96</v>
      </c>
      <c r="Z279" s="109" t="s">
        <v>96</v>
      </c>
      <c r="AA279" s="214" t="s">
        <v>96</v>
      </c>
      <c r="AB279" s="67">
        <v>1</v>
      </c>
      <c r="AC279" s="115" t="s">
        <v>96</v>
      </c>
      <c r="AD279" s="115"/>
      <c r="AE279" s="109" t="str">
        <f>IFERROR(Table1[[#This Row],[ExpenditureDetails5]]*HLOOKUP([AssumedValue2],'Curr conv'!$B$17:$BF$56,16,FALSE), "No data")</f>
        <v>No data</v>
      </c>
      <c r="AF279" s="108" t="str">
        <f>IFERROR([AssumedValue1]*HLOOKUP([AssumedValue2],'Curr conv'!$B$17:$BF$56,16,FALSE), "No data")</f>
        <v>No data</v>
      </c>
      <c r="AG279" s="110" t="str">
        <f>IFERROR(Table1[[#This Row],[Calculation2]]/Exchange,"No data")</f>
        <v>No data</v>
      </c>
      <c r="AH279" s="113" t="str">
        <f>IFERROR([AssumedValue1]*HLOOKUP([AssumedValue2],'Curr conv'!$B$17:$BF$56,16,FALSE)/Table1[[#This Row],[ExpenditureDetails3]], "No data")</f>
        <v>No data</v>
      </c>
      <c r="AI279" s="114" t="str">
        <f>IFERROR(Table1[[#This Row],[Calculation4]]/Exchange,"No data")</f>
        <v>No data</v>
      </c>
      <c r="AJ27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279" s="110" t="str">
        <f>IFERROR(Table1[[#This Row],[Calculation6]]/Exchange,"No data")</f>
        <v>No data</v>
      </c>
      <c r="AL279" s="49" t="s">
        <v>465</v>
      </c>
      <c r="AM279" s="45"/>
      <c r="AN279" s="45"/>
      <c r="AO279" s="45"/>
      <c r="AP279" s="45"/>
      <c r="AQ279" s="45"/>
    </row>
    <row r="280" spans="2:43">
      <c r="B280" s="44" t="s">
        <v>125</v>
      </c>
      <c r="C280" s="66" t="s">
        <v>467</v>
      </c>
      <c r="D280" s="66" t="s">
        <v>472</v>
      </c>
      <c r="E280" s="66" t="s">
        <v>438</v>
      </c>
      <c r="F280" s="66" t="s">
        <v>351</v>
      </c>
      <c r="G280" s="44" t="s">
        <v>123</v>
      </c>
      <c r="H280" s="44" t="s">
        <v>101</v>
      </c>
      <c r="I280" s="44" t="s">
        <v>15</v>
      </c>
      <c r="J280" s="44" t="s">
        <v>470</v>
      </c>
      <c r="K280" s="87" t="s">
        <v>475</v>
      </c>
      <c r="L280" s="49" t="s">
        <v>462</v>
      </c>
      <c r="M280" s="108">
        <v>2184</v>
      </c>
      <c r="N280" s="108">
        <v>436.8</v>
      </c>
      <c r="O280" s="92">
        <v>300</v>
      </c>
      <c r="P280" s="44" t="s">
        <v>458</v>
      </c>
      <c r="Q280" s="44"/>
      <c r="R280" s="44"/>
      <c r="S280" s="44" t="s">
        <v>16</v>
      </c>
      <c r="T28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80" s="91"/>
      <c r="V280" s="91"/>
      <c r="W280" s="91">
        <v>1</v>
      </c>
      <c r="X280" s="92">
        <v>2007</v>
      </c>
      <c r="Y280" s="109">
        <v>12</v>
      </c>
      <c r="Z280" s="109">
        <v>12</v>
      </c>
      <c r="AA280" s="214">
        <v>2007</v>
      </c>
      <c r="AB280" s="67">
        <v>1</v>
      </c>
      <c r="AC280" s="115">
        <v>3</v>
      </c>
      <c r="AD280" s="115"/>
      <c r="AE280" s="109">
        <f>IFERROR(Table1[[#This Row],[ExpenditureDetails5]]*HLOOKUP([AssumedValue2],'Curr conv'!$B$17:$BF$56,16,FALSE), "No data")</f>
        <v>19.577496182495754</v>
      </c>
      <c r="AF280" s="108">
        <f>IFERROR([AssumedValue1]*HLOOKUP([AssumedValue2],'Curr conv'!$B$17:$BF$56,16,FALSE), "No data")</f>
        <v>19.577496182495754</v>
      </c>
      <c r="AG280" s="110">
        <f>IFERROR(Table1[[#This Row],[Calculation2]]/Exchange,"No data")</f>
        <v>13.68075063852536</v>
      </c>
      <c r="AH280" s="113">
        <f>IFERROR([AssumedValue1]*HLOOKUP([AssumedValue2],'Curr conv'!$B$17:$BF$56,16,FALSE)/Table1[[#This Row],[ExpenditureDetails3]], "No data")</f>
        <v>19.577496182495754</v>
      </c>
      <c r="AI280" s="114">
        <f>IFERROR(Table1[[#This Row],[Calculation4]]/Exchange,"No data")</f>
        <v>13.68075063852536</v>
      </c>
      <c r="AJ28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6.5258320608319176</v>
      </c>
      <c r="AK280" s="110">
        <f>IFERROR(Table1[[#This Row],[Calculation6]]/Exchange,"No data")</f>
        <v>4.5602502128417868</v>
      </c>
      <c r="AL280" s="49" t="s">
        <v>465</v>
      </c>
      <c r="AM280" s="45"/>
      <c r="AN280" s="45"/>
      <c r="AO280" s="45"/>
      <c r="AP280" s="45"/>
      <c r="AQ280" s="45"/>
    </row>
    <row r="281" spans="2:43">
      <c r="B281" s="44" t="s">
        <v>125</v>
      </c>
      <c r="C281" s="66" t="s">
        <v>467</v>
      </c>
      <c r="D281" s="66" t="s">
        <v>472</v>
      </c>
      <c r="E281" s="66" t="s">
        <v>438</v>
      </c>
      <c r="F281" s="66" t="s">
        <v>351</v>
      </c>
      <c r="G281" s="44" t="s">
        <v>123</v>
      </c>
      <c r="H281" s="44" t="s">
        <v>101</v>
      </c>
      <c r="I281" s="44" t="s">
        <v>15</v>
      </c>
      <c r="J281" s="44" t="s">
        <v>470</v>
      </c>
      <c r="K281" s="87" t="s">
        <v>475</v>
      </c>
      <c r="L281" s="49" t="s">
        <v>462</v>
      </c>
      <c r="M281" s="108">
        <v>2184</v>
      </c>
      <c r="N281" s="108">
        <v>436.8</v>
      </c>
      <c r="O281" s="92">
        <v>300</v>
      </c>
      <c r="P281" s="44" t="s">
        <v>458</v>
      </c>
      <c r="Q281" s="44"/>
      <c r="R281" s="44"/>
      <c r="S281" s="44" t="s">
        <v>16</v>
      </c>
      <c r="T28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81" s="91"/>
      <c r="V281" s="91"/>
      <c r="W281" s="91">
        <v>1</v>
      </c>
      <c r="X281" s="92">
        <v>2008</v>
      </c>
      <c r="Y281" s="109">
        <v>12</v>
      </c>
      <c r="Z281" s="109">
        <v>12</v>
      </c>
      <c r="AA281" s="214">
        <v>2008</v>
      </c>
      <c r="AB281" s="67">
        <v>1</v>
      </c>
      <c r="AC281" s="115">
        <v>3</v>
      </c>
      <c r="AD281" s="115"/>
      <c r="AE281" s="109">
        <f>IFERROR(Table1[[#This Row],[ExpenditureDetails5]]*HLOOKUP([AssumedValue2],'Curr conv'!$B$17:$BF$56,16,FALSE), "No data")</f>
        <v>16.836996984444923</v>
      </c>
      <c r="AF281" s="108">
        <f>IFERROR([AssumedValue1]*HLOOKUP([AssumedValue2],'Curr conv'!$B$17:$BF$56,16,FALSE), "No data")</f>
        <v>16.836996984444923</v>
      </c>
      <c r="AG281" s="110">
        <f>IFERROR(Table1[[#This Row],[Calculation2]]/Exchange,"No data")</f>
        <v>11.765690315993727</v>
      </c>
      <c r="AH281" s="113">
        <f>IFERROR([AssumedValue1]*HLOOKUP([AssumedValue2],'Curr conv'!$B$17:$BF$56,16,FALSE)/Table1[[#This Row],[ExpenditureDetails3]], "No data")</f>
        <v>16.836996984444923</v>
      </c>
      <c r="AI281" s="114">
        <f>IFERROR(Table1[[#This Row],[Calculation4]]/Exchange,"No data")</f>
        <v>11.765690315993727</v>
      </c>
      <c r="AJ28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5.612332328148308</v>
      </c>
      <c r="AK281" s="110">
        <f>IFERROR(Table1[[#This Row],[Calculation6]]/Exchange,"No data")</f>
        <v>3.921896771997909</v>
      </c>
      <c r="AL281" s="49" t="s">
        <v>465</v>
      </c>
      <c r="AM281" s="45"/>
      <c r="AN281" s="45"/>
      <c r="AO281" s="45"/>
      <c r="AP281" s="45"/>
      <c r="AQ281" s="45"/>
    </row>
    <row r="282" spans="2:43">
      <c r="B282" s="44" t="s">
        <v>125</v>
      </c>
      <c r="C282" s="66" t="s">
        <v>467</v>
      </c>
      <c r="D282" s="66" t="s">
        <v>472</v>
      </c>
      <c r="E282" s="66" t="s">
        <v>438</v>
      </c>
      <c r="F282" s="66" t="s">
        <v>351</v>
      </c>
      <c r="G282" s="44" t="s">
        <v>123</v>
      </c>
      <c r="H282" s="44" t="s">
        <v>101</v>
      </c>
      <c r="I282" s="44" t="s">
        <v>15</v>
      </c>
      <c r="J282" s="44" t="s">
        <v>470</v>
      </c>
      <c r="K282" s="87" t="s">
        <v>475</v>
      </c>
      <c r="L282" s="49" t="s">
        <v>462</v>
      </c>
      <c r="M282" s="108">
        <v>2184</v>
      </c>
      <c r="N282" s="108">
        <v>436.8</v>
      </c>
      <c r="O282" s="92">
        <v>300</v>
      </c>
      <c r="P282" s="44" t="s">
        <v>458</v>
      </c>
      <c r="Q282" s="44"/>
      <c r="R282" s="44"/>
      <c r="S282" s="44" t="s">
        <v>16</v>
      </c>
      <c r="T28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82" s="91"/>
      <c r="V282" s="91"/>
      <c r="W282" s="91">
        <v>1</v>
      </c>
      <c r="X282" s="92">
        <v>2009</v>
      </c>
      <c r="Y282" s="109">
        <v>12</v>
      </c>
      <c r="Z282" s="109">
        <v>12</v>
      </c>
      <c r="AA282" s="214">
        <v>2009</v>
      </c>
      <c r="AB282" s="67">
        <v>1</v>
      </c>
      <c r="AC282" s="115">
        <v>3</v>
      </c>
      <c r="AD282" s="115"/>
      <c r="AE282" s="109">
        <f>IFERROR(Table1[[#This Row],[ExpenditureDetails5]]*HLOOKUP([AssumedValue2],'Curr conv'!$B$17:$BF$56,16,FALSE), "No data")</f>
        <v>14.007240088077374</v>
      </c>
      <c r="AF282" s="108">
        <f>IFERROR([AssumedValue1]*HLOOKUP([AssumedValue2],'Curr conv'!$B$17:$BF$56,16,FALSE), "No data")</f>
        <v>14.007240088077374</v>
      </c>
      <c r="AG282" s="110">
        <f>IFERROR(Table1[[#This Row],[Calculation2]]/Exchange,"No data")</f>
        <v>9.7882567307191515</v>
      </c>
      <c r="AH282" s="113">
        <f>IFERROR([AssumedValue1]*HLOOKUP([AssumedValue2],'Curr conv'!$B$17:$BF$56,16,FALSE)/Table1[[#This Row],[ExpenditureDetails3]], "No data")</f>
        <v>14.007240088077374</v>
      </c>
      <c r="AI282" s="114">
        <f>IFERROR(Table1[[#This Row],[Calculation4]]/Exchange,"No data")</f>
        <v>9.7882567307191515</v>
      </c>
      <c r="AJ28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4.669080029359125</v>
      </c>
      <c r="AK282" s="110">
        <f>IFERROR(Table1[[#This Row],[Calculation6]]/Exchange,"No data")</f>
        <v>3.2627522435730509</v>
      </c>
      <c r="AL282" s="49" t="s">
        <v>465</v>
      </c>
      <c r="AM282" s="45"/>
      <c r="AN282" s="45"/>
      <c r="AO282" s="45"/>
      <c r="AP282" s="45"/>
      <c r="AQ282" s="45"/>
    </row>
    <row r="283" spans="2:43">
      <c r="B283" s="44" t="s">
        <v>126</v>
      </c>
      <c r="C283" s="66" t="s">
        <v>467</v>
      </c>
      <c r="D283" s="66" t="s">
        <v>472</v>
      </c>
      <c r="E283" s="66" t="s">
        <v>438</v>
      </c>
      <c r="F283" s="66" t="s">
        <v>351</v>
      </c>
      <c r="G283" s="44" t="s">
        <v>123</v>
      </c>
      <c r="H283" s="44" t="s">
        <v>103</v>
      </c>
      <c r="I283" s="44" t="s">
        <v>15</v>
      </c>
      <c r="J283" s="44" t="s">
        <v>470</v>
      </c>
      <c r="K283" s="87" t="s">
        <v>475</v>
      </c>
      <c r="L283" s="49" t="s">
        <v>462</v>
      </c>
      <c r="M283" s="108">
        <v>2184</v>
      </c>
      <c r="N283" s="108">
        <v>436.8</v>
      </c>
      <c r="O283" s="92">
        <v>300</v>
      </c>
      <c r="P283" s="44" t="s">
        <v>458</v>
      </c>
      <c r="Q283" s="44"/>
      <c r="R283" s="44"/>
      <c r="S283" s="44" t="s">
        <v>16</v>
      </c>
      <c r="T28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83" s="91"/>
      <c r="V283" s="91"/>
      <c r="W283" s="91">
        <v>1</v>
      </c>
      <c r="X283" s="92">
        <v>2003</v>
      </c>
      <c r="Y283" s="109">
        <v>20</v>
      </c>
      <c r="Z283" s="109">
        <v>20</v>
      </c>
      <c r="AA283" s="214">
        <v>2003</v>
      </c>
      <c r="AB283" s="67">
        <v>1</v>
      </c>
      <c r="AC283" s="115">
        <v>7</v>
      </c>
      <c r="AD283" s="115"/>
      <c r="AE283" s="109">
        <f>IFERROR(Table1[[#This Row],[ExpenditureDetails5]]*HLOOKUP([AssumedValue2],'Curr conv'!$B$17:$BF$56,16,FALSE), "No data")</f>
        <v>99.787352184511079</v>
      </c>
      <c r="AF283" s="108">
        <f>IFERROR([AssumedValue1]*HLOOKUP([AssumedValue2],'Curr conv'!$B$17:$BF$56,16,FALSE), "No data")</f>
        <v>99.787352184511079</v>
      </c>
      <c r="AG283" s="110">
        <f>IFERROR(Table1[[#This Row],[Calculation2]]/Exchange,"No data")</f>
        <v>69.731382879062963</v>
      </c>
      <c r="AH283" s="113">
        <f>IFERROR([AssumedValue1]*HLOOKUP([AssumedValue2],'Curr conv'!$B$17:$BF$56,16,FALSE)/Table1[[#This Row],[ExpenditureDetails3]], "No data")</f>
        <v>99.787352184511079</v>
      </c>
      <c r="AI283" s="114">
        <f>IFERROR(Table1[[#This Row],[Calculation4]]/Exchange,"No data")</f>
        <v>69.731382879062963</v>
      </c>
      <c r="AJ28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14.255336026358725</v>
      </c>
      <c r="AK283" s="110">
        <f>IFERROR(Table1[[#This Row],[Calculation6]]/Exchange,"No data")</f>
        <v>9.9616261255804233</v>
      </c>
      <c r="AL283" s="49" t="s">
        <v>465</v>
      </c>
      <c r="AM283" s="45"/>
      <c r="AN283" s="45"/>
      <c r="AO283" s="45"/>
      <c r="AP283" s="45"/>
      <c r="AQ283" s="45"/>
    </row>
    <row r="284" spans="2:43">
      <c r="B284" s="44" t="s">
        <v>126</v>
      </c>
      <c r="C284" s="66" t="s">
        <v>467</v>
      </c>
      <c r="D284" s="66" t="s">
        <v>472</v>
      </c>
      <c r="E284" s="66" t="s">
        <v>438</v>
      </c>
      <c r="F284" s="66" t="s">
        <v>351</v>
      </c>
      <c r="G284" s="44" t="s">
        <v>123</v>
      </c>
      <c r="H284" s="44" t="s">
        <v>103</v>
      </c>
      <c r="I284" s="44" t="s">
        <v>15</v>
      </c>
      <c r="J284" s="44" t="s">
        <v>470</v>
      </c>
      <c r="K284" s="87" t="s">
        <v>475</v>
      </c>
      <c r="L284" s="49" t="s">
        <v>462</v>
      </c>
      <c r="M284" s="108">
        <v>2184</v>
      </c>
      <c r="N284" s="108">
        <v>436.8</v>
      </c>
      <c r="O284" s="92">
        <v>300</v>
      </c>
      <c r="P284" s="44" t="s">
        <v>458</v>
      </c>
      <c r="Q284" s="44"/>
      <c r="R284" s="44"/>
      <c r="S284" s="44" t="s">
        <v>16</v>
      </c>
      <c r="T28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84" s="91"/>
      <c r="V284" s="91"/>
      <c r="W284" s="91">
        <v>1</v>
      </c>
      <c r="X284" s="92">
        <v>2004</v>
      </c>
      <c r="Y284" s="109">
        <v>20</v>
      </c>
      <c r="Z284" s="109">
        <v>20</v>
      </c>
      <c r="AA284" s="214">
        <v>2004</v>
      </c>
      <c r="AB284" s="67">
        <v>1</v>
      </c>
      <c r="AC284" s="115">
        <v>7</v>
      </c>
      <c r="AD284" s="115"/>
      <c r="AE284" s="109">
        <f>IFERROR(Table1[[#This Row],[ExpenditureDetails5]]*HLOOKUP([AssumedValue2],'Curr conv'!$B$17:$BF$56,16,FALSE), "No data")</f>
        <v>77.532195069756639</v>
      </c>
      <c r="AF284" s="108">
        <f>IFERROR([AssumedValue1]*HLOOKUP([AssumedValue2],'Curr conv'!$B$17:$BF$56,16,FALSE), "No data")</f>
        <v>77.532195069756639</v>
      </c>
      <c r="AG284" s="110">
        <f>IFERROR(Table1[[#This Row],[Calculation2]]/Exchange,"No data")</f>
        <v>54.179483286285453</v>
      </c>
      <c r="AH284" s="113">
        <f>IFERROR([AssumedValue1]*HLOOKUP([AssumedValue2],'Curr conv'!$B$17:$BF$56,16,FALSE)/Table1[[#This Row],[ExpenditureDetails3]], "No data")</f>
        <v>77.532195069756639</v>
      </c>
      <c r="AI284" s="114">
        <f>IFERROR(Table1[[#This Row],[Calculation4]]/Exchange,"No data")</f>
        <v>54.179483286285453</v>
      </c>
      <c r="AJ28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11.076027867108092</v>
      </c>
      <c r="AK284" s="110">
        <f>IFERROR(Table1[[#This Row],[Calculation6]]/Exchange,"No data")</f>
        <v>7.739926183755065</v>
      </c>
      <c r="AL284" s="49" t="s">
        <v>465</v>
      </c>
      <c r="AM284" s="45"/>
      <c r="AN284" s="45"/>
      <c r="AO284" s="45"/>
      <c r="AP284" s="45"/>
      <c r="AQ284" s="45"/>
    </row>
    <row r="285" spans="2:43">
      <c r="B285" s="44" t="s">
        <v>126</v>
      </c>
      <c r="C285" s="66" t="s">
        <v>467</v>
      </c>
      <c r="D285" s="66" t="s">
        <v>472</v>
      </c>
      <c r="E285" s="66" t="s">
        <v>438</v>
      </c>
      <c r="F285" s="66" t="s">
        <v>351</v>
      </c>
      <c r="G285" s="44" t="s">
        <v>123</v>
      </c>
      <c r="H285" s="44" t="s">
        <v>103</v>
      </c>
      <c r="I285" s="44" t="s">
        <v>15</v>
      </c>
      <c r="J285" s="44" t="s">
        <v>470</v>
      </c>
      <c r="K285" s="87" t="s">
        <v>475</v>
      </c>
      <c r="L285" s="49" t="s">
        <v>462</v>
      </c>
      <c r="M285" s="108">
        <v>2184</v>
      </c>
      <c r="N285" s="108">
        <v>436.8</v>
      </c>
      <c r="O285" s="92">
        <v>300</v>
      </c>
      <c r="P285" s="44" t="s">
        <v>458</v>
      </c>
      <c r="Q285" s="44"/>
      <c r="R285" s="44"/>
      <c r="S285" s="44" t="s">
        <v>16</v>
      </c>
      <c r="T28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85" s="91"/>
      <c r="V285" s="91"/>
      <c r="W285" s="91">
        <v>1</v>
      </c>
      <c r="X285" s="92">
        <v>2005</v>
      </c>
      <c r="Y285" s="109">
        <v>20</v>
      </c>
      <c r="Z285" s="109">
        <v>20</v>
      </c>
      <c r="AA285" s="214">
        <v>2005</v>
      </c>
      <c r="AB285" s="67">
        <v>1</v>
      </c>
      <c r="AC285" s="115">
        <v>7</v>
      </c>
      <c r="AD285" s="115"/>
      <c r="AE285" s="109">
        <f>IFERROR(Table1[[#This Row],[ExpenditureDetails5]]*HLOOKUP([AssumedValue2],'Curr conv'!$B$17:$BF$56,16,FALSE), "No data")</f>
        <v>67.802442160096575</v>
      </c>
      <c r="AF285" s="108">
        <f>IFERROR([AssumedValue1]*HLOOKUP([AssumedValue2],'Curr conv'!$B$17:$BF$56,16,FALSE), "No data")</f>
        <v>67.802442160096575</v>
      </c>
      <c r="AG285" s="110">
        <f>IFERROR(Table1[[#This Row],[Calculation2]]/Exchange,"No data")</f>
        <v>47.380333788785364</v>
      </c>
      <c r="AH285" s="113">
        <f>IFERROR([AssumedValue1]*HLOOKUP([AssumedValue2],'Curr conv'!$B$17:$BF$56,16,FALSE)/Table1[[#This Row],[ExpenditureDetails3]], "No data")</f>
        <v>67.802442160096575</v>
      </c>
      <c r="AI285" s="114">
        <f>IFERROR(Table1[[#This Row],[Calculation4]]/Exchange,"No data")</f>
        <v>47.380333788785364</v>
      </c>
      <c r="AJ28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9.6860631657280827</v>
      </c>
      <c r="AK285" s="110">
        <f>IFERROR(Table1[[#This Row],[Calculation6]]/Exchange,"No data")</f>
        <v>6.7686191126836235</v>
      </c>
      <c r="AL285" s="49" t="s">
        <v>465</v>
      </c>
      <c r="AM285" s="45"/>
      <c r="AN285" s="45"/>
      <c r="AO285" s="45"/>
      <c r="AP285" s="45"/>
      <c r="AQ285" s="45"/>
    </row>
    <row r="286" spans="2:43">
      <c r="B286" s="44" t="s">
        <v>126</v>
      </c>
      <c r="C286" s="66" t="s">
        <v>467</v>
      </c>
      <c r="D286" s="66" t="s">
        <v>472</v>
      </c>
      <c r="E286" s="66" t="s">
        <v>438</v>
      </c>
      <c r="F286" s="66" t="s">
        <v>351</v>
      </c>
      <c r="G286" s="44" t="s">
        <v>123</v>
      </c>
      <c r="H286" s="44" t="s">
        <v>103</v>
      </c>
      <c r="I286" s="44" t="s">
        <v>15</v>
      </c>
      <c r="J286" s="44" t="s">
        <v>470</v>
      </c>
      <c r="K286" s="87" t="s">
        <v>475</v>
      </c>
      <c r="L286" s="49" t="s">
        <v>462</v>
      </c>
      <c r="M286" s="108">
        <v>2184</v>
      </c>
      <c r="N286" s="108">
        <v>436.8</v>
      </c>
      <c r="O286" s="92">
        <v>300</v>
      </c>
      <c r="P286" s="44" t="s">
        <v>458</v>
      </c>
      <c r="Q286" s="44"/>
      <c r="R286" s="44"/>
      <c r="S286" s="44" t="s">
        <v>16</v>
      </c>
      <c r="T28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86" s="91"/>
      <c r="V286" s="91"/>
      <c r="W286" s="91">
        <v>1</v>
      </c>
      <c r="X286" s="92">
        <v>2006</v>
      </c>
      <c r="Y286" s="109">
        <v>0</v>
      </c>
      <c r="Z286" s="109">
        <v>0</v>
      </c>
      <c r="AA286" s="214">
        <v>2006</v>
      </c>
      <c r="AB286" s="67">
        <v>1</v>
      </c>
      <c r="AC286" s="115">
        <v>7</v>
      </c>
      <c r="AD286" s="115"/>
      <c r="AE286" s="109">
        <f>IFERROR(Table1[[#This Row],[ExpenditureDetails5]]*HLOOKUP([AssumedValue2],'Curr conv'!$B$17:$BF$56,16,FALSE), "No data")</f>
        <v>0</v>
      </c>
      <c r="AF286" s="108">
        <f>IFERROR([AssumedValue1]*HLOOKUP([AssumedValue2],'Curr conv'!$B$17:$BF$56,16,FALSE), "No data")</f>
        <v>0</v>
      </c>
      <c r="AG286" s="110">
        <f>IFERROR(Table1[[#This Row],[Calculation2]]/Exchange,"No data")</f>
        <v>0</v>
      </c>
      <c r="AH286" s="113">
        <f>IFERROR([AssumedValue1]*HLOOKUP([AssumedValue2],'Curr conv'!$B$17:$BF$56,16,FALSE)/Table1[[#This Row],[ExpenditureDetails3]], "No data")</f>
        <v>0</v>
      </c>
      <c r="AI286" s="114">
        <f>IFERROR(Table1[[#This Row],[Calculation4]]/Exchange,"No data")</f>
        <v>0</v>
      </c>
      <c r="AJ28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86" s="110">
        <f>IFERROR(Table1[[#This Row],[Calculation6]]/Exchange,"No data")</f>
        <v>0</v>
      </c>
      <c r="AL286" s="49" t="s">
        <v>465</v>
      </c>
      <c r="AM286" s="45"/>
      <c r="AN286" s="45"/>
      <c r="AO286" s="45"/>
      <c r="AP286" s="45"/>
      <c r="AQ286" s="45"/>
    </row>
    <row r="287" spans="2:43">
      <c r="B287" s="44" t="s">
        <v>126</v>
      </c>
      <c r="C287" s="66" t="s">
        <v>467</v>
      </c>
      <c r="D287" s="66" t="s">
        <v>472</v>
      </c>
      <c r="E287" s="66" t="s">
        <v>438</v>
      </c>
      <c r="F287" s="66" t="s">
        <v>351</v>
      </c>
      <c r="G287" s="44" t="s">
        <v>123</v>
      </c>
      <c r="H287" s="44" t="s">
        <v>103</v>
      </c>
      <c r="I287" s="44" t="s">
        <v>15</v>
      </c>
      <c r="J287" s="44" t="s">
        <v>470</v>
      </c>
      <c r="K287" s="87" t="s">
        <v>475</v>
      </c>
      <c r="L287" s="49" t="s">
        <v>462</v>
      </c>
      <c r="M287" s="108">
        <v>2184</v>
      </c>
      <c r="N287" s="108">
        <v>436.8</v>
      </c>
      <c r="O287" s="92">
        <v>300</v>
      </c>
      <c r="P287" s="44" t="s">
        <v>458</v>
      </c>
      <c r="Q287" s="44"/>
      <c r="R287" s="44"/>
      <c r="S287" s="44" t="s">
        <v>16</v>
      </c>
      <c r="T28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87" s="91"/>
      <c r="V287" s="91"/>
      <c r="W287" s="91">
        <v>1</v>
      </c>
      <c r="X287" s="92">
        <v>2007</v>
      </c>
      <c r="Y287" s="109">
        <v>0</v>
      </c>
      <c r="Z287" s="109">
        <v>0</v>
      </c>
      <c r="AA287" s="214">
        <v>2007</v>
      </c>
      <c r="AB287" s="67">
        <v>1</v>
      </c>
      <c r="AC287" s="115">
        <v>7</v>
      </c>
      <c r="AD287" s="115"/>
      <c r="AE287" s="109">
        <f>IFERROR(Table1[[#This Row],[ExpenditureDetails5]]*HLOOKUP([AssumedValue2],'Curr conv'!$B$17:$BF$56,16,FALSE), "No data")</f>
        <v>0</v>
      </c>
      <c r="AF287" s="108">
        <f>IFERROR([AssumedValue1]*HLOOKUP([AssumedValue2],'Curr conv'!$B$17:$BF$56,16,FALSE), "No data")</f>
        <v>0</v>
      </c>
      <c r="AG287" s="110">
        <f>IFERROR(Table1[[#This Row],[Calculation2]]/Exchange,"No data")</f>
        <v>0</v>
      </c>
      <c r="AH287" s="113">
        <f>IFERROR([AssumedValue1]*HLOOKUP([AssumedValue2],'Curr conv'!$B$17:$BF$56,16,FALSE)/Table1[[#This Row],[ExpenditureDetails3]], "No data")</f>
        <v>0</v>
      </c>
      <c r="AI287" s="114">
        <f>IFERROR(Table1[[#This Row],[Calculation4]]/Exchange,"No data")</f>
        <v>0</v>
      </c>
      <c r="AJ28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87" s="110">
        <f>IFERROR(Table1[[#This Row],[Calculation6]]/Exchange,"No data")</f>
        <v>0</v>
      </c>
      <c r="AL287" s="49" t="s">
        <v>465</v>
      </c>
      <c r="AM287" s="45"/>
      <c r="AN287" s="45"/>
      <c r="AO287" s="45"/>
      <c r="AP287" s="45"/>
      <c r="AQ287" s="45"/>
    </row>
    <row r="288" spans="2:43">
      <c r="B288" s="44" t="s">
        <v>126</v>
      </c>
      <c r="C288" s="66" t="s">
        <v>467</v>
      </c>
      <c r="D288" s="66" t="s">
        <v>472</v>
      </c>
      <c r="E288" s="66" t="s">
        <v>438</v>
      </c>
      <c r="F288" s="66" t="s">
        <v>351</v>
      </c>
      <c r="G288" s="44" t="s">
        <v>123</v>
      </c>
      <c r="H288" s="44" t="s">
        <v>103</v>
      </c>
      <c r="I288" s="44" t="s">
        <v>15</v>
      </c>
      <c r="J288" s="44" t="s">
        <v>470</v>
      </c>
      <c r="K288" s="87" t="s">
        <v>475</v>
      </c>
      <c r="L288" s="49" t="s">
        <v>462</v>
      </c>
      <c r="M288" s="108">
        <v>2184</v>
      </c>
      <c r="N288" s="108">
        <v>436.8</v>
      </c>
      <c r="O288" s="92">
        <v>300</v>
      </c>
      <c r="P288" s="44" t="s">
        <v>458</v>
      </c>
      <c r="Q288" s="44"/>
      <c r="R288" s="44"/>
      <c r="S288" s="44" t="s">
        <v>16</v>
      </c>
      <c r="T28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88" s="91"/>
      <c r="V288" s="91"/>
      <c r="W288" s="91">
        <v>1</v>
      </c>
      <c r="X288" s="92">
        <v>2008</v>
      </c>
      <c r="Y288" s="109">
        <v>0</v>
      </c>
      <c r="Z288" s="109">
        <v>0</v>
      </c>
      <c r="AA288" s="214">
        <v>2008</v>
      </c>
      <c r="AB288" s="67">
        <v>1</v>
      </c>
      <c r="AC288" s="115">
        <v>7</v>
      </c>
      <c r="AD288" s="115"/>
      <c r="AE288" s="109">
        <f>IFERROR(Table1[[#This Row],[ExpenditureDetails5]]*HLOOKUP([AssumedValue2],'Curr conv'!$B$17:$BF$56,16,FALSE), "No data")</f>
        <v>0</v>
      </c>
      <c r="AF288" s="108">
        <f>IFERROR([AssumedValue1]*HLOOKUP([AssumedValue2],'Curr conv'!$B$17:$BF$56,16,FALSE), "No data")</f>
        <v>0</v>
      </c>
      <c r="AG288" s="110">
        <f>IFERROR(Table1[[#This Row],[Calculation2]]/Exchange,"No data")</f>
        <v>0</v>
      </c>
      <c r="AH288" s="113">
        <f>IFERROR([AssumedValue1]*HLOOKUP([AssumedValue2],'Curr conv'!$B$17:$BF$56,16,FALSE)/Table1[[#This Row],[ExpenditureDetails3]], "No data")</f>
        <v>0</v>
      </c>
      <c r="AI288" s="114">
        <f>IFERROR(Table1[[#This Row],[Calculation4]]/Exchange,"No data")</f>
        <v>0</v>
      </c>
      <c r="AJ28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88" s="110">
        <f>IFERROR(Table1[[#This Row],[Calculation6]]/Exchange,"No data")</f>
        <v>0</v>
      </c>
      <c r="AL288" s="49" t="s">
        <v>465</v>
      </c>
      <c r="AM288" s="45"/>
      <c r="AN288" s="45"/>
      <c r="AO288" s="45"/>
      <c r="AP288" s="45"/>
      <c r="AQ288" s="45"/>
    </row>
    <row r="289" spans="2:43">
      <c r="B289" s="44" t="s">
        <v>126</v>
      </c>
      <c r="C289" s="66" t="s">
        <v>467</v>
      </c>
      <c r="D289" s="66" t="s">
        <v>472</v>
      </c>
      <c r="E289" s="66" t="s">
        <v>438</v>
      </c>
      <c r="F289" s="66" t="s">
        <v>351</v>
      </c>
      <c r="G289" s="44" t="s">
        <v>123</v>
      </c>
      <c r="H289" s="44" t="s">
        <v>103</v>
      </c>
      <c r="I289" s="44" t="s">
        <v>15</v>
      </c>
      <c r="J289" s="44" t="s">
        <v>470</v>
      </c>
      <c r="K289" s="87" t="s">
        <v>475</v>
      </c>
      <c r="L289" s="49" t="s">
        <v>462</v>
      </c>
      <c r="M289" s="108">
        <v>2184</v>
      </c>
      <c r="N289" s="108">
        <v>436.8</v>
      </c>
      <c r="O289" s="92">
        <v>300</v>
      </c>
      <c r="P289" s="44" t="s">
        <v>458</v>
      </c>
      <c r="Q289" s="44"/>
      <c r="R289" s="44"/>
      <c r="S289" s="44" t="s">
        <v>16</v>
      </c>
      <c r="T28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89" s="91"/>
      <c r="V289" s="91"/>
      <c r="W289" s="91">
        <v>1</v>
      </c>
      <c r="X289" s="92">
        <v>2009</v>
      </c>
      <c r="Y289" s="109">
        <v>0</v>
      </c>
      <c r="Z289" s="109">
        <v>0</v>
      </c>
      <c r="AA289" s="214">
        <v>2009</v>
      </c>
      <c r="AB289" s="67">
        <v>1</v>
      </c>
      <c r="AC289" s="115">
        <v>7</v>
      </c>
      <c r="AD289" s="115"/>
      <c r="AE289" s="109">
        <f>IFERROR(Table1[[#This Row],[ExpenditureDetails5]]*HLOOKUP([AssumedValue2],'Curr conv'!$B$17:$BF$56,16,FALSE), "No data")</f>
        <v>0</v>
      </c>
      <c r="AF289" s="108">
        <f>IFERROR([AssumedValue1]*HLOOKUP([AssumedValue2],'Curr conv'!$B$17:$BF$56,16,FALSE), "No data")</f>
        <v>0</v>
      </c>
      <c r="AG289" s="110">
        <f>IFERROR(Table1[[#This Row],[Calculation2]]/Exchange,"No data")</f>
        <v>0</v>
      </c>
      <c r="AH289" s="113">
        <f>IFERROR([AssumedValue1]*HLOOKUP([AssumedValue2],'Curr conv'!$B$17:$BF$56,16,FALSE)/Table1[[#This Row],[ExpenditureDetails3]], "No data")</f>
        <v>0</v>
      </c>
      <c r="AI289" s="114">
        <f>IFERROR(Table1[[#This Row],[Calculation4]]/Exchange,"No data")</f>
        <v>0</v>
      </c>
      <c r="AJ28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89" s="110">
        <f>IFERROR(Table1[[#This Row],[Calculation6]]/Exchange,"No data")</f>
        <v>0</v>
      </c>
      <c r="AL289" s="49" t="s">
        <v>465</v>
      </c>
      <c r="AM289" s="45"/>
      <c r="AN289" s="45"/>
      <c r="AO289" s="45"/>
      <c r="AP289" s="45"/>
      <c r="AQ289" s="45"/>
    </row>
    <row r="290" spans="2:43">
      <c r="B290" s="44" t="s">
        <v>127</v>
      </c>
      <c r="C290" s="66" t="s">
        <v>467</v>
      </c>
      <c r="D290" s="66" t="s">
        <v>472</v>
      </c>
      <c r="E290" s="66" t="s">
        <v>438</v>
      </c>
      <c r="F290" s="66" t="s">
        <v>351</v>
      </c>
      <c r="G290" s="44" t="s">
        <v>123</v>
      </c>
      <c r="H290" s="44" t="s">
        <v>128</v>
      </c>
      <c r="I290" s="44" t="s">
        <v>15</v>
      </c>
      <c r="J290" s="44" t="s">
        <v>470</v>
      </c>
      <c r="K290" s="87" t="s">
        <v>475</v>
      </c>
      <c r="L290" s="49" t="s">
        <v>462</v>
      </c>
      <c r="M290" s="108">
        <v>2184</v>
      </c>
      <c r="N290" s="108">
        <v>436.8</v>
      </c>
      <c r="O290" s="92">
        <v>300</v>
      </c>
      <c r="P290" s="44" t="s">
        <v>458</v>
      </c>
      <c r="Q290" s="44"/>
      <c r="R290" s="44"/>
      <c r="S290" s="44" t="s">
        <v>16</v>
      </c>
      <c r="T29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90" s="91"/>
      <c r="V290" s="91"/>
      <c r="W290" s="91">
        <v>1</v>
      </c>
      <c r="X290" s="92">
        <v>2003</v>
      </c>
      <c r="Y290" s="109">
        <v>4</v>
      </c>
      <c r="Z290" s="109">
        <v>4</v>
      </c>
      <c r="AA290" s="214">
        <v>2003</v>
      </c>
      <c r="AB290" s="67">
        <v>1</v>
      </c>
      <c r="AC290" s="115">
        <v>7</v>
      </c>
      <c r="AD290" s="115"/>
      <c r="AE290" s="109">
        <f>IFERROR(Table1[[#This Row],[ExpenditureDetails5]]*HLOOKUP([AssumedValue2],'Curr conv'!$B$17:$BF$56,16,FALSE), "No data")</f>
        <v>19.957470436902216</v>
      </c>
      <c r="AF290" s="108">
        <f>IFERROR([AssumedValue1]*HLOOKUP([AssumedValue2],'Curr conv'!$B$17:$BF$56,16,FALSE), "No data")</f>
        <v>19.957470436902216</v>
      </c>
      <c r="AG290" s="110">
        <f>IFERROR(Table1[[#This Row],[Calculation2]]/Exchange,"No data")</f>
        <v>13.946276575812593</v>
      </c>
      <c r="AH290" s="113">
        <f>IFERROR([AssumedValue1]*HLOOKUP([AssumedValue2],'Curr conv'!$B$17:$BF$56,16,FALSE)/Table1[[#This Row],[ExpenditureDetails3]], "No data")</f>
        <v>19.957470436902216</v>
      </c>
      <c r="AI290" s="114">
        <f>IFERROR(Table1[[#This Row],[Calculation4]]/Exchange,"No data")</f>
        <v>13.946276575812593</v>
      </c>
      <c r="AJ29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2.8510672052717454</v>
      </c>
      <c r="AK290" s="110">
        <f>IFERROR(Table1[[#This Row],[Calculation6]]/Exchange,"No data")</f>
        <v>1.992325225116085</v>
      </c>
      <c r="AL290" s="49" t="s">
        <v>465</v>
      </c>
      <c r="AM290" s="45"/>
      <c r="AN290" s="45"/>
      <c r="AO290" s="45"/>
      <c r="AP290" s="45"/>
      <c r="AQ290" s="45"/>
    </row>
    <row r="291" spans="2:43">
      <c r="B291" s="44" t="s">
        <v>127</v>
      </c>
      <c r="C291" s="66" t="s">
        <v>467</v>
      </c>
      <c r="D291" s="66" t="s">
        <v>472</v>
      </c>
      <c r="E291" s="66" t="s">
        <v>438</v>
      </c>
      <c r="F291" s="66" t="s">
        <v>351</v>
      </c>
      <c r="G291" s="44" t="s">
        <v>123</v>
      </c>
      <c r="H291" s="44" t="s">
        <v>128</v>
      </c>
      <c r="I291" s="44" t="s">
        <v>15</v>
      </c>
      <c r="J291" s="44" t="s">
        <v>470</v>
      </c>
      <c r="K291" s="87" t="s">
        <v>475</v>
      </c>
      <c r="L291" s="49" t="s">
        <v>462</v>
      </c>
      <c r="M291" s="108">
        <v>2184</v>
      </c>
      <c r="N291" s="108">
        <v>436.8</v>
      </c>
      <c r="O291" s="92">
        <v>300</v>
      </c>
      <c r="P291" s="44" t="s">
        <v>458</v>
      </c>
      <c r="Q291" s="44"/>
      <c r="R291" s="44"/>
      <c r="S291" s="44" t="s">
        <v>16</v>
      </c>
      <c r="T29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91" s="91"/>
      <c r="V291" s="91"/>
      <c r="W291" s="91">
        <v>1</v>
      </c>
      <c r="X291" s="92">
        <v>2004</v>
      </c>
      <c r="Y291" s="109">
        <v>4.3</v>
      </c>
      <c r="Z291" s="109">
        <v>4.3</v>
      </c>
      <c r="AA291" s="214">
        <v>2004</v>
      </c>
      <c r="AB291" s="67">
        <v>1</v>
      </c>
      <c r="AC291" s="115">
        <v>7</v>
      </c>
      <c r="AD291" s="115"/>
      <c r="AE291" s="109">
        <f>IFERROR(Table1[[#This Row],[ExpenditureDetails5]]*HLOOKUP([AssumedValue2],'Curr conv'!$B$17:$BF$56,16,FALSE), "No data")</f>
        <v>16.669421939997676</v>
      </c>
      <c r="AF291" s="108">
        <f>IFERROR([AssumedValue1]*HLOOKUP([AssumedValue2],'Curr conv'!$B$17:$BF$56,16,FALSE), "No data")</f>
        <v>16.669421939997676</v>
      </c>
      <c r="AG291" s="110">
        <f>IFERROR(Table1[[#This Row],[Calculation2]]/Exchange,"No data")</f>
        <v>11.648588906551371</v>
      </c>
      <c r="AH291" s="113">
        <f>IFERROR([AssumedValue1]*HLOOKUP([AssumedValue2],'Curr conv'!$B$17:$BF$56,16,FALSE)/Table1[[#This Row],[ExpenditureDetails3]], "No data")</f>
        <v>16.669421939997676</v>
      </c>
      <c r="AI291" s="114">
        <f>IFERROR(Table1[[#This Row],[Calculation4]]/Exchange,"No data")</f>
        <v>11.648588906551371</v>
      </c>
      <c r="AJ29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2.3813459914282396</v>
      </c>
      <c r="AK291" s="110">
        <f>IFERROR(Table1[[#This Row],[Calculation6]]/Exchange,"No data")</f>
        <v>1.6640841295073387</v>
      </c>
      <c r="AL291" s="49" t="s">
        <v>465</v>
      </c>
      <c r="AM291" s="45"/>
      <c r="AN291" s="45"/>
      <c r="AO291" s="45"/>
      <c r="AP291" s="45"/>
      <c r="AQ291" s="45"/>
    </row>
    <row r="292" spans="2:43">
      <c r="B292" s="44" t="s">
        <v>127</v>
      </c>
      <c r="C292" s="66" t="s">
        <v>467</v>
      </c>
      <c r="D292" s="66" t="s">
        <v>472</v>
      </c>
      <c r="E292" s="66" t="s">
        <v>438</v>
      </c>
      <c r="F292" s="66" t="s">
        <v>351</v>
      </c>
      <c r="G292" s="44" t="s">
        <v>123</v>
      </c>
      <c r="H292" s="44" t="s">
        <v>128</v>
      </c>
      <c r="I292" s="44" t="s">
        <v>15</v>
      </c>
      <c r="J292" s="44" t="s">
        <v>470</v>
      </c>
      <c r="K292" s="87" t="s">
        <v>475</v>
      </c>
      <c r="L292" s="49" t="s">
        <v>462</v>
      </c>
      <c r="M292" s="108">
        <v>2184</v>
      </c>
      <c r="N292" s="108">
        <v>436.8</v>
      </c>
      <c r="O292" s="92">
        <v>300</v>
      </c>
      <c r="P292" s="44" t="s">
        <v>458</v>
      </c>
      <c r="Q292" s="44"/>
      <c r="R292" s="44"/>
      <c r="S292" s="44" t="s">
        <v>16</v>
      </c>
      <c r="T29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92" s="91"/>
      <c r="V292" s="91"/>
      <c r="W292" s="91">
        <v>1</v>
      </c>
      <c r="X292" s="92">
        <v>2005</v>
      </c>
      <c r="Y292" s="109">
        <v>25.7</v>
      </c>
      <c r="Z292" s="109">
        <v>25.7</v>
      </c>
      <c r="AA292" s="214">
        <v>2005</v>
      </c>
      <c r="AB292" s="67">
        <v>1</v>
      </c>
      <c r="AC292" s="115">
        <v>7</v>
      </c>
      <c r="AD292" s="115"/>
      <c r="AE292" s="109">
        <f>IFERROR(Table1[[#This Row],[ExpenditureDetails5]]*HLOOKUP([AssumedValue2],'Curr conv'!$B$17:$BF$56,16,FALSE), "No data")</f>
        <v>87.126138175724108</v>
      </c>
      <c r="AF292" s="108">
        <f>IFERROR([AssumedValue1]*HLOOKUP([AssumedValue2],'Curr conv'!$B$17:$BF$56,16,FALSE), "No data")</f>
        <v>87.126138175724108</v>
      </c>
      <c r="AG292" s="110">
        <f>IFERROR(Table1[[#This Row],[Calculation2]]/Exchange,"No data")</f>
        <v>60.883728918589199</v>
      </c>
      <c r="AH292" s="113">
        <f>IFERROR([AssumedValue1]*HLOOKUP([AssumedValue2],'Curr conv'!$B$17:$BF$56,16,FALSE)/Table1[[#This Row],[ExpenditureDetails3]], "No data")</f>
        <v>87.126138175724108</v>
      </c>
      <c r="AI292" s="114">
        <f>IFERROR(Table1[[#This Row],[Calculation4]]/Exchange,"No data")</f>
        <v>60.883728918589199</v>
      </c>
      <c r="AJ29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12.446591167960587</v>
      </c>
      <c r="AK292" s="110">
        <f>IFERROR(Table1[[#This Row],[Calculation6]]/Exchange,"No data")</f>
        <v>8.6976755597984567</v>
      </c>
      <c r="AL292" s="49" t="s">
        <v>465</v>
      </c>
      <c r="AM292" s="45"/>
      <c r="AN292" s="45"/>
      <c r="AO292" s="45"/>
      <c r="AP292" s="45"/>
      <c r="AQ292" s="45"/>
    </row>
    <row r="293" spans="2:43">
      <c r="B293" s="44" t="s">
        <v>127</v>
      </c>
      <c r="C293" s="66" t="s">
        <v>467</v>
      </c>
      <c r="D293" s="66" t="s">
        <v>472</v>
      </c>
      <c r="E293" s="66" t="s">
        <v>438</v>
      </c>
      <c r="F293" s="66" t="s">
        <v>351</v>
      </c>
      <c r="G293" s="44" t="s">
        <v>123</v>
      </c>
      <c r="H293" s="44" t="s">
        <v>128</v>
      </c>
      <c r="I293" s="44" t="s">
        <v>15</v>
      </c>
      <c r="J293" s="44" t="s">
        <v>470</v>
      </c>
      <c r="K293" s="87" t="s">
        <v>475</v>
      </c>
      <c r="L293" s="49" t="s">
        <v>462</v>
      </c>
      <c r="M293" s="108">
        <v>2184</v>
      </c>
      <c r="N293" s="108">
        <v>436.8</v>
      </c>
      <c r="O293" s="92">
        <v>300</v>
      </c>
      <c r="P293" s="44" t="s">
        <v>458</v>
      </c>
      <c r="Q293" s="44"/>
      <c r="R293" s="44"/>
      <c r="S293" s="44" t="s">
        <v>16</v>
      </c>
      <c r="T29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93" s="91"/>
      <c r="V293" s="91"/>
      <c r="W293" s="91">
        <v>1</v>
      </c>
      <c r="X293" s="92">
        <v>2006</v>
      </c>
      <c r="Y293" s="109">
        <v>4.5999999999999996</v>
      </c>
      <c r="Z293" s="109">
        <v>4.5999999999999996</v>
      </c>
      <c r="AA293" s="214">
        <v>2006</v>
      </c>
      <c r="AB293" s="67">
        <v>1</v>
      </c>
      <c r="AC293" s="115">
        <v>7</v>
      </c>
      <c r="AD293" s="115"/>
      <c r="AE293" s="109">
        <f>IFERROR(Table1[[#This Row],[ExpenditureDetails5]]*HLOOKUP([AssumedValue2],'Curr conv'!$B$17:$BF$56,16,FALSE), "No data")</f>
        <v>13.564768013463882</v>
      </c>
      <c r="AF293" s="108">
        <f>IFERROR([AssumedValue1]*HLOOKUP([AssumedValue2],'Curr conv'!$B$17:$BF$56,16,FALSE), "No data")</f>
        <v>13.564768013463882</v>
      </c>
      <c r="AG293" s="110">
        <f>IFERROR(Table1[[#This Row],[Calculation2]]/Exchange,"No data")</f>
        <v>9.4790573284630817</v>
      </c>
      <c r="AH293" s="113">
        <f>IFERROR([AssumedValue1]*HLOOKUP([AssumedValue2],'Curr conv'!$B$17:$BF$56,16,FALSE)/Table1[[#This Row],[ExpenditureDetails3]], "No data")</f>
        <v>13.564768013463882</v>
      </c>
      <c r="AI293" s="114">
        <f>IFERROR(Table1[[#This Row],[Calculation4]]/Exchange,"No data")</f>
        <v>9.4790573284630817</v>
      </c>
      <c r="AJ29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1.9378240019234116</v>
      </c>
      <c r="AK293" s="110">
        <f>IFERROR(Table1[[#This Row],[Calculation6]]/Exchange,"No data")</f>
        <v>1.3541510469232974</v>
      </c>
      <c r="AL293" s="49" t="s">
        <v>465</v>
      </c>
      <c r="AM293" s="45"/>
      <c r="AN293" s="45"/>
      <c r="AO293" s="45"/>
      <c r="AP293" s="45"/>
      <c r="AQ293" s="45"/>
    </row>
    <row r="294" spans="2:43">
      <c r="B294" s="44" t="s">
        <v>127</v>
      </c>
      <c r="C294" s="66" t="s">
        <v>467</v>
      </c>
      <c r="D294" s="66" t="s">
        <v>472</v>
      </c>
      <c r="E294" s="66" t="s">
        <v>438</v>
      </c>
      <c r="F294" s="66" t="s">
        <v>351</v>
      </c>
      <c r="G294" s="44" t="s">
        <v>123</v>
      </c>
      <c r="H294" s="44" t="s">
        <v>128</v>
      </c>
      <c r="I294" s="44" t="s">
        <v>15</v>
      </c>
      <c r="J294" s="44" t="s">
        <v>470</v>
      </c>
      <c r="K294" s="87" t="s">
        <v>475</v>
      </c>
      <c r="L294" s="49" t="s">
        <v>462</v>
      </c>
      <c r="M294" s="108">
        <v>2184</v>
      </c>
      <c r="N294" s="108">
        <v>436.8</v>
      </c>
      <c r="O294" s="92">
        <v>300</v>
      </c>
      <c r="P294" s="44" t="s">
        <v>458</v>
      </c>
      <c r="Q294" s="44"/>
      <c r="R294" s="44"/>
      <c r="S294" s="44" t="s">
        <v>16</v>
      </c>
      <c r="T29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94" s="91"/>
      <c r="V294" s="91"/>
      <c r="W294" s="91">
        <v>1</v>
      </c>
      <c r="X294" s="92">
        <v>2007</v>
      </c>
      <c r="Y294" s="109">
        <v>6</v>
      </c>
      <c r="Z294" s="109">
        <v>6</v>
      </c>
      <c r="AA294" s="214">
        <v>2007</v>
      </c>
      <c r="AB294" s="67">
        <v>1</v>
      </c>
      <c r="AC294" s="115">
        <v>7</v>
      </c>
      <c r="AD294" s="115"/>
      <c r="AE294" s="109">
        <f>IFERROR(Table1[[#This Row],[ExpenditureDetails5]]*HLOOKUP([AssumedValue2],'Curr conv'!$B$17:$BF$56,16,FALSE), "No data")</f>
        <v>9.7887480912478768</v>
      </c>
      <c r="AF294" s="108">
        <f>IFERROR([AssumedValue1]*HLOOKUP([AssumedValue2],'Curr conv'!$B$17:$BF$56,16,FALSE), "No data")</f>
        <v>9.7887480912478768</v>
      </c>
      <c r="AG294" s="110">
        <f>IFERROR(Table1[[#This Row],[Calculation2]]/Exchange,"No data")</f>
        <v>6.8403753192626802</v>
      </c>
      <c r="AH294" s="113">
        <f>IFERROR([AssumedValue1]*HLOOKUP([AssumedValue2],'Curr conv'!$B$17:$BF$56,16,FALSE)/Table1[[#This Row],[ExpenditureDetails3]], "No data")</f>
        <v>9.7887480912478768</v>
      </c>
      <c r="AI294" s="114">
        <f>IFERROR(Table1[[#This Row],[Calculation4]]/Exchange,"No data")</f>
        <v>6.8403753192626802</v>
      </c>
      <c r="AJ29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1.3983925844639824</v>
      </c>
      <c r="AK294" s="110">
        <f>IFERROR(Table1[[#This Row],[Calculation6]]/Exchange,"No data")</f>
        <v>0.97719647418038291</v>
      </c>
      <c r="AL294" s="49" t="s">
        <v>465</v>
      </c>
      <c r="AM294" s="45"/>
      <c r="AN294" s="45"/>
      <c r="AO294" s="45"/>
      <c r="AP294" s="45"/>
      <c r="AQ294" s="45"/>
    </row>
    <row r="295" spans="2:43">
      <c r="B295" s="44" t="s">
        <v>127</v>
      </c>
      <c r="C295" s="66" t="s">
        <v>467</v>
      </c>
      <c r="D295" s="66" t="s">
        <v>472</v>
      </c>
      <c r="E295" s="66" t="s">
        <v>438</v>
      </c>
      <c r="F295" s="66" t="s">
        <v>351</v>
      </c>
      <c r="G295" s="44" t="s">
        <v>123</v>
      </c>
      <c r="H295" s="44" t="s">
        <v>128</v>
      </c>
      <c r="I295" s="44" t="s">
        <v>15</v>
      </c>
      <c r="J295" s="44" t="s">
        <v>470</v>
      </c>
      <c r="K295" s="87" t="s">
        <v>475</v>
      </c>
      <c r="L295" s="49" t="s">
        <v>462</v>
      </c>
      <c r="M295" s="108">
        <v>2184</v>
      </c>
      <c r="N295" s="108">
        <v>436.8</v>
      </c>
      <c r="O295" s="92">
        <v>300</v>
      </c>
      <c r="P295" s="44" t="s">
        <v>458</v>
      </c>
      <c r="Q295" s="44"/>
      <c r="R295" s="44"/>
      <c r="S295" s="44" t="s">
        <v>16</v>
      </c>
      <c r="T29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95" s="91"/>
      <c r="V295" s="91"/>
      <c r="W295" s="91">
        <v>1</v>
      </c>
      <c r="X295" s="92">
        <v>2008</v>
      </c>
      <c r="Y295" s="109">
        <v>38</v>
      </c>
      <c r="Z295" s="109">
        <v>38</v>
      </c>
      <c r="AA295" s="214">
        <v>2008</v>
      </c>
      <c r="AB295" s="67">
        <v>1</v>
      </c>
      <c r="AC295" s="115">
        <v>7</v>
      </c>
      <c r="AD295" s="115"/>
      <c r="AE295" s="109">
        <f>IFERROR(Table1[[#This Row],[ExpenditureDetails5]]*HLOOKUP([AssumedValue2],'Curr conv'!$B$17:$BF$56,16,FALSE), "No data")</f>
        <v>53.317157117408918</v>
      </c>
      <c r="AF295" s="108">
        <f>IFERROR([AssumedValue1]*HLOOKUP([AssumedValue2],'Curr conv'!$B$17:$BF$56,16,FALSE), "No data")</f>
        <v>53.317157117408918</v>
      </c>
      <c r="AG295" s="110">
        <f>IFERROR(Table1[[#This Row],[Calculation2]]/Exchange,"No data")</f>
        <v>37.25801933398013</v>
      </c>
      <c r="AH295" s="113">
        <f>IFERROR([AssumedValue1]*HLOOKUP([AssumedValue2],'Curr conv'!$B$17:$BF$56,16,FALSE)/Table1[[#This Row],[ExpenditureDetails3]], "No data")</f>
        <v>53.317157117408918</v>
      </c>
      <c r="AI295" s="114">
        <f>IFERROR(Table1[[#This Row],[Calculation4]]/Exchange,"No data")</f>
        <v>37.25801933398013</v>
      </c>
      <c r="AJ29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7.6167367310584169</v>
      </c>
      <c r="AK295" s="110">
        <f>IFERROR(Table1[[#This Row],[Calculation6]]/Exchange,"No data")</f>
        <v>5.3225741905685906</v>
      </c>
      <c r="AL295" s="49" t="s">
        <v>465</v>
      </c>
      <c r="AM295" s="45"/>
      <c r="AN295" s="45"/>
      <c r="AO295" s="45"/>
      <c r="AP295" s="45"/>
      <c r="AQ295" s="45"/>
    </row>
    <row r="296" spans="2:43">
      <c r="B296" s="44" t="s">
        <v>127</v>
      </c>
      <c r="C296" s="66" t="s">
        <v>467</v>
      </c>
      <c r="D296" s="66" t="s">
        <v>472</v>
      </c>
      <c r="E296" s="66" t="s">
        <v>438</v>
      </c>
      <c r="F296" s="66" t="s">
        <v>351</v>
      </c>
      <c r="G296" s="44" t="s">
        <v>123</v>
      </c>
      <c r="H296" s="44" t="s">
        <v>128</v>
      </c>
      <c r="I296" s="44" t="s">
        <v>15</v>
      </c>
      <c r="J296" s="44" t="s">
        <v>470</v>
      </c>
      <c r="K296" s="87" t="s">
        <v>475</v>
      </c>
      <c r="L296" s="49" t="s">
        <v>462</v>
      </c>
      <c r="M296" s="108">
        <v>2184</v>
      </c>
      <c r="N296" s="108">
        <v>436.8</v>
      </c>
      <c r="O296" s="92">
        <v>300</v>
      </c>
      <c r="P296" s="44" t="s">
        <v>458</v>
      </c>
      <c r="Q296" s="44"/>
      <c r="R296" s="44"/>
      <c r="S296" s="44" t="s">
        <v>16</v>
      </c>
      <c r="T29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96" s="91"/>
      <c r="V296" s="91"/>
      <c r="W296" s="91">
        <v>1</v>
      </c>
      <c r="X296" s="92">
        <v>2009</v>
      </c>
      <c r="Y296" s="109">
        <v>0</v>
      </c>
      <c r="Z296" s="109">
        <v>0</v>
      </c>
      <c r="AA296" s="214">
        <v>2009</v>
      </c>
      <c r="AB296" s="67">
        <v>1</v>
      </c>
      <c r="AC296" s="115">
        <v>7</v>
      </c>
      <c r="AD296" s="115"/>
      <c r="AE296" s="109">
        <f>IFERROR(Table1[[#This Row],[ExpenditureDetails5]]*HLOOKUP([AssumedValue2],'Curr conv'!$B$17:$BF$56,16,FALSE), "No data")</f>
        <v>0</v>
      </c>
      <c r="AF296" s="108">
        <f>IFERROR([AssumedValue1]*HLOOKUP([AssumedValue2],'Curr conv'!$B$17:$BF$56,16,FALSE), "No data")</f>
        <v>0</v>
      </c>
      <c r="AG296" s="110">
        <f>IFERROR(Table1[[#This Row],[Calculation2]]/Exchange,"No data")</f>
        <v>0</v>
      </c>
      <c r="AH296" s="113">
        <f>IFERROR([AssumedValue1]*HLOOKUP([AssumedValue2],'Curr conv'!$B$17:$BF$56,16,FALSE)/Table1[[#This Row],[ExpenditureDetails3]], "No data")</f>
        <v>0</v>
      </c>
      <c r="AI296" s="114">
        <f>IFERROR(Table1[[#This Row],[Calculation4]]/Exchange,"No data")</f>
        <v>0</v>
      </c>
      <c r="AJ29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96" s="110">
        <f>IFERROR(Table1[[#This Row],[Calculation6]]/Exchange,"No data")</f>
        <v>0</v>
      </c>
      <c r="AL296" s="49" t="s">
        <v>465</v>
      </c>
      <c r="AM296" s="45"/>
      <c r="AN296" s="45"/>
      <c r="AO296" s="45"/>
      <c r="AP296" s="45"/>
      <c r="AQ296" s="45"/>
    </row>
    <row r="297" spans="2:43">
      <c r="B297" s="44" t="s">
        <v>129</v>
      </c>
      <c r="C297" s="66" t="s">
        <v>467</v>
      </c>
      <c r="D297" s="66" t="s">
        <v>473</v>
      </c>
      <c r="E297" s="66" t="s">
        <v>445</v>
      </c>
      <c r="F297" s="66" t="s">
        <v>358</v>
      </c>
      <c r="G297" s="44" t="s">
        <v>130</v>
      </c>
      <c r="H297" s="44" t="s">
        <v>98</v>
      </c>
      <c r="I297" s="44" t="s">
        <v>15</v>
      </c>
      <c r="J297" s="44" t="s">
        <v>470</v>
      </c>
      <c r="K297" s="87" t="s">
        <v>475</v>
      </c>
      <c r="L297" s="49" t="s">
        <v>462</v>
      </c>
      <c r="M297" s="108">
        <v>1240</v>
      </c>
      <c r="N297" s="108">
        <v>413.33333333333331</v>
      </c>
      <c r="O297" s="92">
        <v>300</v>
      </c>
      <c r="P297" s="44" t="s">
        <v>458</v>
      </c>
      <c r="Q297" s="44"/>
      <c r="R297" s="44"/>
      <c r="S297" s="44" t="s">
        <v>16</v>
      </c>
      <c r="T29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97" s="91"/>
      <c r="V297" s="91"/>
      <c r="W297" s="91">
        <v>1</v>
      </c>
      <c r="X297" s="92">
        <v>2009</v>
      </c>
      <c r="Y297" s="109">
        <v>32.5</v>
      </c>
      <c r="Z297" s="109">
        <v>32.5</v>
      </c>
      <c r="AA297" s="214">
        <v>2009</v>
      </c>
      <c r="AB297" s="67">
        <v>1</v>
      </c>
      <c r="AC297" s="115">
        <v>1</v>
      </c>
      <c r="AD297" s="115"/>
      <c r="AE297" s="109">
        <f>IFERROR(Table1[[#This Row],[ExpenditureDetails5]]*HLOOKUP([AssumedValue2],'Curr conv'!$B$17:$BF$56,16,FALSE), "No data")</f>
        <v>37.936275238542891</v>
      </c>
      <c r="AF297" s="108">
        <f>IFERROR([AssumedValue1]*HLOOKUP([AssumedValue2],'Curr conv'!$B$17:$BF$56,16,FALSE), "No data")</f>
        <v>37.936275238542891</v>
      </c>
      <c r="AG297" s="110">
        <f>IFERROR(Table1[[#This Row],[Calculation2]]/Exchange,"No data")</f>
        <v>26.509861979031037</v>
      </c>
      <c r="AH297" s="113">
        <f>IFERROR([AssumedValue1]*HLOOKUP([AssumedValue2],'Curr conv'!$B$17:$BF$56,16,FALSE)/Table1[[#This Row],[ExpenditureDetails3]], "No data")</f>
        <v>37.936275238542891</v>
      </c>
      <c r="AI297" s="114">
        <f>IFERROR(Table1[[#This Row],[Calculation4]]/Exchange,"No data")</f>
        <v>26.509861979031037</v>
      </c>
      <c r="AJ29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37.936275238542891</v>
      </c>
      <c r="AK297" s="110">
        <f>IFERROR(Table1[[#This Row],[Calculation6]]/Exchange,"No data")</f>
        <v>26.509861979031037</v>
      </c>
      <c r="AL297" s="49" t="s">
        <v>465</v>
      </c>
      <c r="AM297" s="45"/>
      <c r="AN297" s="45"/>
      <c r="AO297" s="45"/>
      <c r="AP297" s="45"/>
      <c r="AQ297" s="45"/>
    </row>
    <row r="298" spans="2:43">
      <c r="B298" s="44" t="s">
        <v>132</v>
      </c>
      <c r="C298" s="66" t="s">
        <v>467</v>
      </c>
      <c r="D298" s="66" t="s">
        <v>473</v>
      </c>
      <c r="E298" s="66" t="s">
        <v>445</v>
      </c>
      <c r="F298" s="66" t="s">
        <v>358</v>
      </c>
      <c r="G298" s="44" t="s">
        <v>130</v>
      </c>
      <c r="H298" s="44" t="s">
        <v>111</v>
      </c>
      <c r="I298" s="44" t="s">
        <v>15</v>
      </c>
      <c r="J298" s="44" t="s">
        <v>470</v>
      </c>
      <c r="K298" s="87" t="s">
        <v>475</v>
      </c>
      <c r="L298" s="49" t="s">
        <v>462</v>
      </c>
      <c r="M298" s="108">
        <v>1240</v>
      </c>
      <c r="N298" s="108">
        <v>413.33333333333331</v>
      </c>
      <c r="O298" s="92">
        <v>300</v>
      </c>
      <c r="P298" s="44" t="s">
        <v>458</v>
      </c>
      <c r="Q298" s="44"/>
      <c r="R298" s="44"/>
      <c r="S298" s="44" t="s">
        <v>16</v>
      </c>
      <c r="T29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98" s="91"/>
      <c r="V298" s="91"/>
      <c r="W298" s="91">
        <v>1</v>
      </c>
      <c r="X298" s="92">
        <v>2004</v>
      </c>
      <c r="Y298" s="109">
        <v>62</v>
      </c>
      <c r="Z298" s="109">
        <v>62</v>
      </c>
      <c r="AA298" s="214">
        <v>2004</v>
      </c>
      <c r="AB298" s="67">
        <v>1</v>
      </c>
      <c r="AC298" s="115">
        <v>3</v>
      </c>
      <c r="AD298" s="115"/>
      <c r="AE298" s="109">
        <f>IFERROR(Table1[[#This Row],[ExpenditureDetails5]]*HLOOKUP([AssumedValue2],'Curr conv'!$B$17:$BF$56,16,FALSE), "No data")</f>
        <v>240.34980471624559</v>
      </c>
      <c r="AF298" s="108">
        <f>IFERROR([AssumedValue1]*HLOOKUP([AssumedValue2],'Curr conv'!$B$17:$BF$56,16,FALSE), "No data")</f>
        <v>240.34980471624559</v>
      </c>
      <c r="AG298" s="110">
        <f>IFERROR(Table1[[#This Row],[Calculation2]]/Exchange,"No data")</f>
        <v>167.95639818748489</v>
      </c>
      <c r="AH298" s="113">
        <f>IFERROR([AssumedValue1]*HLOOKUP([AssumedValue2],'Curr conv'!$B$17:$BF$56,16,FALSE)/Table1[[#This Row],[ExpenditureDetails3]], "No data")</f>
        <v>240.34980471624559</v>
      </c>
      <c r="AI298" s="114">
        <f>IFERROR(Table1[[#This Row],[Calculation4]]/Exchange,"No data")</f>
        <v>167.95639818748489</v>
      </c>
      <c r="AJ29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80.116601572081862</v>
      </c>
      <c r="AK298" s="110">
        <f>IFERROR(Table1[[#This Row],[Calculation6]]/Exchange,"No data")</f>
        <v>55.985466062494972</v>
      </c>
      <c r="AL298" s="49" t="s">
        <v>465</v>
      </c>
      <c r="AM298" s="45"/>
      <c r="AN298" s="45"/>
      <c r="AO298" s="45"/>
      <c r="AP298" s="45"/>
      <c r="AQ298" s="45"/>
    </row>
    <row r="299" spans="2:43">
      <c r="B299" s="44" t="s">
        <v>132</v>
      </c>
      <c r="C299" s="66" t="s">
        <v>467</v>
      </c>
      <c r="D299" s="66" t="s">
        <v>473</v>
      </c>
      <c r="E299" s="66" t="s">
        <v>445</v>
      </c>
      <c r="F299" s="66" t="s">
        <v>358</v>
      </c>
      <c r="G299" s="44" t="s">
        <v>130</v>
      </c>
      <c r="H299" s="44" t="s">
        <v>111</v>
      </c>
      <c r="I299" s="44" t="s">
        <v>15</v>
      </c>
      <c r="J299" s="44" t="s">
        <v>470</v>
      </c>
      <c r="K299" s="87" t="s">
        <v>475</v>
      </c>
      <c r="L299" s="49" t="s">
        <v>462</v>
      </c>
      <c r="M299" s="108">
        <v>1240</v>
      </c>
      <c r="N299" s="108">
        <v>413.33333333333331</v>
      </c>
      <c r="O299" s="92">
        <v>300</v>
      </c>
      <c r="P299" s="44" t="s">
        <v>458</v>
      </c>
      <c r="Q299" s="44"/>
      <c r="R299" s="44"/>
      <c r="S299" s="44" t="s">
        <v>16</v>
      </c>
      <c r="T29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299" s="91"/>
      <c r="V299" s="91"/>
      <c r="W299" s="91">
        <v>1</v>
      </c>
      <c r="X299" s="92">
        <v>2005</v>
      </c>
      <c r="Y299" s="109">
        <v>0</v>
      </c>
      <c r="Z299" s="109">
        <v>0</v>
      </c>
      <c r="AA299" s="214">
        <v>2005</v>
      </c>
      <c r="AB299" s="67">
        <v>1</v>
      </c>
      <c r="AC299" s="115">
        <v>3</v>
      </c>
      <c r="AD299" s="115"/>
      <c r="AE299" s="109">
        <f>IFERROR(Table1[[#This Row],[ExpenditureDetails5]]*HLOOKUP([AssumedValue2],'Curr conv'!$B$17:$BF$56,16,FALSE), "No data")</f>
        <v>0</v>
      </c>
      <c r="AF299" s="108">
        <f>IFERROR([AssumedValue1]*HLOOKUP([AssumedValue2],'Curr conv'!$B$17:$BF$56,16,FALSE), "No data")</f>
        <v>0</v>
      </c>
      <c r="AG299" s="110">
        <f>IFERROR(Table1[[#This Row],[Calculation2]]/Exchange,"No data")</f>
        <v>0</v>
      </c>
      <c r="AH299" s="113">
        <f>IFERROR([AssumedValue1]*HLOOKUP([AssumedValue2],'Curr conv'!$B$17:$BF$56,16,FALSE)/Table1[[#This Row],[ExpenditureDetails3]], "No data")</f>
        <v>0</v>
      </c>
      <c r="AI299" s="114">
        <f>IFERROR(Table1[[#This Row],[Calculation4]]/Exchange,"No data")</f>
        <v>0</v>
      </c>
      <c r="AJ29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299" s="110">
        <f>IFERROR(Table1[[#This Row],[Calculation6]]/Exchange,"No data")</f>
        <v>0</v>
      </c>
      <c r="AL299" s="49" t="s">
        <v>465</v>
      </c>
      <c r="AM299" s="45"/>
      <c r="AN299" s="45"/>
      <c r="AO299" s="45"/>
      <c r="AP299" s="45"/>
      <c r="AQ299" s="45"/>
    </row>
    <row r="300" spans="2:43">
      <c r="B300" s="44" t="s">
        <v>132</v>
      </c>
      <c r="C300" s="66" t="s">
        <v>467</v>
      </c>
      <c r="D300" s="66" t="s">
        <v>473</v>
      </c>
      <c r="E300" s="66" t="s">
        <v>445</v>
      </c>
      <c r="F300" s="66" t="s">
        <v>358</v>
      </c>
      <c r="G300" s="44" t="s">
        <v>130</v>
      </c>
      <c r="H300" s="44" t="s">
        <v>111</v>
      </c>
      <c r="I300" s="44" t="s">
        <v>15</v>
      </c>
      <c r="J300" s="44" t="s">
        <v>470</v>
      </c>
      <c r="K300" s="87" t="s">
        <v>475</v>
      </c>
      <c r="L300" s="49" t="s">
        <v>462</v>
      </c>
      <c r="M300" s="108">
        <v>1240</v>
      </c>
      <c r="N300" s="108">
        <v>413.33333333333331</v>
      </c>
      <c r="O300" s="92">
        <v>300</v>
      </c>
      <c r="P300" s="44" t="s">
        <v>458</v>
      </c>
      <c r="Q300" s="44"/>
      <c r="R300" s="44"/>
      <c r="S300" s="44" t="s">
        <v>16</v>
      </c>
      <c r="T30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00" s="91"/>
      <c r="V300" s="91"/>
      <c r="W300" s="91">
        <v>1</v>
      </c>
      <c r="X300" s="92">
        <v>2006</v>
      </c>
      <c r="Y300" s="109">
        <v>0</v>
      </c>
      <c r="Z300" s="109">
        <v>0</v>
      </c>
      <c r="AA300" s="214">
        <v>2006</v>
      </c>
      <c r="AB300" s="67">
        <v>1</v>
      </c>
      <c r="AC300" s="115">
        <v>3</v>
      </c>
      <c r="AD300" s="115"/>
      <c r="AE300" s="109">
        <f>IFERROR(Table1[[#This Row],[ExpenditureDetails5]]*HLOOKUP([AssumedValue2],'Curr conv'!$B$17:$BF$56,16,FALSE), "No data")</f>
        <v>0</v>
      </c>
      <c r="AF300" s="108">
        <f>IFERROR([AssumedValue1]*HLOOKUP([AssumedValue2],'Curr conv'!$B$17:$BF$56,16,FALSE), "No data")</f>
        <v>0</v>
      </c>
      <c r="AG300" s="110">
        <f>IFERROR(Table1[[#This Row],[Calculation2]]/Exchange,"No data")</f>
        <v>0</v>
      </c>
      <c r="AH300" s="113">
        <f>IFERROR([AssumedValue1]*HLOOKUP([AssumedValue2],'Curr conv'!$B$17:$BF$56,16,FALSE)/Table1[[#This Row],[ExpenditureDetails3]], "No data")</f>
        <v>0</v>
      </c>
      <c r="AI300" s="114">
        <f>IFERROR(Table1[[#This Row],[Calculation4]]/Exchange,"No data")</f>
        <v>0</v>
      </c>
      <c r="AJ30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00" s="110">
        <f>IFERROR(Table1[[#This Row],[Calculation6]]/Exchange,"No data")</f>
        <v>0</v>
      </c>
      <c r="AL300" s="49" t="s">
        <v>465</v>
      </c>
      <c r="AM300" s="45"/>
      <c r="AN300" s="45"/>
      <c r="AO300" s="45"/>
      <c r="AP300" s="45"/>
      <c r="AQ300" s="45"/>
    </row>
    <row r="301" spans="2:43">
      <c r="B301" s="44" t="s">
        <v>133</v>
      </c>
      <c r="C301" s="66" t="s">
        <v>467</v>
      </c>
      <c r="D301" s="66" t="s">
        <v>473</v>
      </c>
      <c r="E301" s="66" t="s">
        <v>445</v>
      </c>
      <c r="F301" s="66" t="s">
        <v>358</v>
      </c>
      <c r="G301" s="44" t="s">
        <v>130</v>
      </c>
      <c r="H301" s="44" t="s">
        <v>101</v>
      </c>
      <c r="I301" s="44" t="s">
        <v>15</v>
      </c>
      <c r="J301" s="44" t="s">
        <v>470</v>
      </c>
      <c r="K301" s="87" t="s">
        <v>475</v>
      </c>
      <c r="L301" s="49" t="s">
        <v>462</v>
      </c>
      <c r="M301" s="108">
        <v>1240</v>
      </c>
      <c r="N301" s="108">
        <v>413.33333333333331</v>
      </c>
      <c r="O301" s="92">
        <v>300</v>
      </c>
      <c r="P301" s="44" t="s">
        <v>458</v>
      </c>
      <c r="Q301" s="44"/>
      <c r="R301" s="44"/>
      <c r="S301" s="44" t="s">
        <v>16</v>
      </c>
      <c r="T30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01" s="91"/>
      <c r="V301" s="91"/>
      <c r="W301" s="91">
        <v>1</v>
      </c>
      <c r="X301" s="92">
        <v>2004</v>
      </c>
      <c r="Y301" s="109">
        <v>19</v>
      </c>
      <c r="Z301" s="109">
        <v>19</v>
      </c>
      <c r="AA301" s="214">
        <v>2004</v>
      </c>
      <c r="AB301" s="67">
        <v>2</v>
      </c>
      <c r="AC301" s="115">
        <v>3</v>
      </c>
      <c r="AD301" s="115"/>
      <c r="AE301" s="109">
        <f>IFERROR(Table1[[#This Row],[ExpenditureDetails5]]*HLOOKUP([AssumedValue2],'Curr conv'!$B$17:$BF$56,16,FALSE), "No data")</f>
        <v>73.655585316268812</v>
      </c>
      <c r="AF301" s="108">
        <f>IFERROR([AssumedValue1]*HLOOKUP([AssumedValue2],'Curr conv'!$B$17:$BF$56,16,FALSE), "No data")</f>
        <v>73.655585316268812</v>
      </c>
      <c r="AG301" s="110">
        <f>IFERROR(Table1[[#This Row],[Calculation2]]/Exchange,"No data")</f>
        <v>51.470509121971183</v>
      </c>
      <c r="AH301" s="113">
        <f>IFERROR([AssumedValue1]*HLOOKUP([AssumedValue2],'Curr conv'!$B$17:$BF$56,16,FALSE)/Table1[[#This Row],[ExpenditureDetails3]], "No data")</f>
        <v>73.655585316268812</v>
      </c>
      <c r="AI301" s="114">
        <f>IFERROR(Table1[[#This Row],[Calculation4]]/Exchange,"No data")</f>
        <v>51.470509121971183</v>
      </c>
      <c r="AJ30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24.551861772089605</v>
      </c>
      <c r="AK301" s="110">
        <f>IFERROR(Table1[[#This Row],[Calculation6]]/Exchange,"No data")</f>
        <v>17.156836373990394</v>
      </c>
      <c r="AL301" s="49" t="s">
        <v>465</v>
      </c>
      <c r="AM301" s="45"/>
      <c r="AN301" s="45"/>
      <c r="AO301" s="45"/>
      <c r="AP301" s="45"/>
      <c r="AQ301" s="45"/>
    </row>
    <row r="302" spans="2:43">
      <c r="B302" s="44" t="s">
        <v>133</v>
      </c>
      <c r="C302" s="66" t="s">
        <v>467</v>
      </c>
      <c r="D302" s="66" t="s">
        <v>473</v>
      </c>
      <c r="E302" s="66" t="s">
        <v>445</v>
      </c>
      <c r="F302" s="66" t="s">
        <v>358</v>
      </c>
      <c r="G302" s="44" t="s">
        <v>130</v>
      </c>
      <c r="H302" s="44" t="s">
        <v>101</v>
      </c>
      <c r="I302" s="44" t="s">
        <v>15</v>
      </c>
      <c r="J302" s="44" t="s">
        <v>470</v>
      </c>
      <c r="K302" s="87" t="s">
        <v>475</v>
      </c>
      <c r="L302" s="49" t="s">
        <v>462</v>
      </c>
      <c r="M302" s="108">
        <v>1240</v>
      </c>
      <c r="N302" s="108">
        <v>413.33333333333331</v>
      </c>
      <c r="O302" s="92">
        <v>300</v>
      </c>
      <c r="P302" s="44" t="s">
        <v>458</v>
      </c>
      <c r="Q302" s="44"/>
      <c r="R302" s="44"/>
      <c r="S302" s="44" t="s">
        <v>16</v>
      </c>
      <c r="T30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02" s="91"/>
      <c r="V302" s="91"/>
      <c r="W302" s="91">
        <v>1</v>
      </c>
      <c r="X302" s="92">
        <v>2005</v>
      </c>
      <c r="Y302" s="109">
        <v>5</v>
      </c>
      <c r="Z302" s="109">
        <v>5</v>
      </c>
      <c r="AA302" s="214">
        <v>2005</v>
      </c>
      <c r="AB302" s="67">
        <v>2</v>
      </c>
      <c r="AC302" s="115">
        <v>3</v>
      </c>
      <c r="AD302" s="115"/>
      <c r="AE302" s="109">
        <f>IFERROR(Table1[[#This Row],[ExpenditureDetails5]]*HLOOKUP([AssumedValue2],'Curr conv'!$B$17:$BF$56,16,FALSE), "No data")</f>
        <v>16.950610540024144</v>
      </c>
      <c r="AF302" s="108">
        <f>IFERROR([AssumedValue1]*HLOOKUP([AssumedValue2],'Curr conv'!$B$17:$BF$56,16,FALSE), "No data")</f>
        <v>16.950610540024144</v>
      </c>
      <c r="AG302" s="110">
        <f>IFERROR(Table1[[#This Row],[Calculation2]]/Exchange,"No data")</f>
        <v>11.845083447196341</v>
      </c>
      <c r="AH302" s="113">
        <f>IFERROR([AssumedValue1]*HLOOKUP([AssumedValue2],'Curr conv'!$B$17:$BF$56,16,FALSE)/Table1[[#This Row],[ExpenditureDetails3]], "No data")</f>
        <v>16.950610540024144</v>
      </c>
      <c r="AI302" s="114">
        <f>IFERROR(Table1[[#This Row],[Calculation4]]/Exchange,"No data")</f>
        <v>11.845083447196341</v>
      </c>
      <c r="AJ30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5.6502035133413813</v>
      </c>
      <c r="AK302" s="110">
        <f>IFERROR(Table1[[#This Row],[Calculation6]]/Exchange,"No data")</f>
        <v>3.9483611490654469</v>
      </c>
      <c r="AL302" s="49" t="s">
        <v>465</v>
      </c>
      <c r="AM302" s="45"/>
      <c r="AN302" s="45"/>
      <c r="AO302" s="45"/>
      <c r="AP302" s="45"/>
      <c r="AQ302" s="45"/>
    </row>
    <row r="303" spans="2:43">
      <c r="B303" s="44" t="s">
        <v>133</v>
      </c>
      <c r="C303" s="66" t="s">
        <v>467</v>
      </c>
      <c r="D303" s="66" t="s">
        <v>473</v>
      </c>
      <c r="E303" s="66" t="s">
        <v>445</v>
      </c>
      <c r="F303" s="66" t="s">
        <v>358</v>
      </c>
      <c r="G303" s="44" t="s">
        <v>130</v>
      </c>
      <c r="H303" s="44" t="s">
        <v>101</v>
      </c>
      <c r="I303" s="44" t="s">
        <v>15</v>
      </c>
      <c r="J303" s="44" t="s">
        <v>470</v>
      </c>
      <c r="K303" s="87" t="s">
        <v>475</v>
      </c>
      <c r="L303" s="49" t="s">
        <v>462</v>
      </c>
      <c r="M303" s="108">
        <v>1240</v>
      </c>
      <c r="N303" s="108">
        <v>413.33333333333331</v>
      </c>
      <c r="O303" s="92">
        <v>300</v>
      </c>
      <c r="P303" s="44" t="s">
        <v>458</v>
      </c>
      <c r="Q303" s="44"/>
      <c r="R303" s="44"/>
      <c r="S303" s="44" t="s">
        <v>16</v>
      </c>
      <c r="T30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03" s="91"/>
      <c r="V303" s="91"/>
      <c r="W303" s="91">
        <v>1</v>
      </c>
      <c r="X303" s="92">
        <v>2006</v>
      </c>
      <c r="Y303" s="109">
        <v>5</v>
      </c>
      <c r="Z303" s="109">
        <v>5</v>
      </c>
      <c r="AA303" s="214">
        <v>2006</v>
      </c>
      <c r="AB303" s="67">
        <v>2</v>
      </c>
      <c r="AC303" s="115">
        <v>3</v>
      </c>
      <c r="AD303" s="115"/>
      <c r="AE303" s="109">
        <f>IFERROR(Table1[[#This Row],[ExpenditureDetails5]]*HLOOKUP([AssumedValue2],'Curr conv'!$B$17:$BF$56,16,FALSE), "No data")</f>
        <v>14.744313058112917</v>
      </c>
      <c r="AF303" s="108">
        <f>IFERROR([AssumedValue1]*HLOOKUP([AssumedValue2],'Curr conv'!$B$17:$BF$56,16,FALSE), "No data")</f>
        <v>14.744313058112917</v>
      </c>
      <c r="AG303" s="110">
        <f>IFERROR(Table1[[#This Row],[Calculation2]]/Exchange,"No data")</f>
        <v>10.303323183112047</v>
      </c>
      <c r="AH303" s="113">
        <f>IFERROR([AssumedValue1]*HLOOKUP([AssumedValue2],'Curr conv'!$B$17:$BF$56,16,FALSE)/Table1[[#This Row],[ExpenditureDetails3]], "No data")</f>
        <v>14.744313058112917</v>
      </c>
      <c r="AI303" s="114">
        <f>IFERROR(Table1[[#This Row],[Calculation4]]/Exchange,"No data")</f>
        <v>10.303323183112047</v>
      </c>
      <c r="AJ30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4.9147710193709724</v>
      </c>
      <c r="AK303" s="110">
        <f>IFERROR(Table1[[#This Row],[Calculation6]]/Exchange,"No data")</f>
        <v>3.434441061037349</v>
      </c>
      <c r="AL303" s="49" t="s">
        <v>465</v>
      </c>
      <c r="AM303" s="45"/>
      <c r="AN303" s="45"/>
      <c r="AO303" s="45"/>
      <c r="AP303" s="45"/>
      <c r="AQ303" s="45"/>
    </row>
    <row r="304" spans="2:43">
      <c r="B304" s="44" t="s">
        <v>134</v>
      </c>
      <c r="C304" s="66" t="s">
        <v>467</v>
      </c>
      <c r="D304" s="66" t="s">
        <v>473</v>
      </c>
      <c r="E304" s="66" t="s">
        <v>445</v>
      </c>
      <c r="F304" s="66" t="s">
        <v>358</v>
      </c>
      <c r="G304" s="44" t="s">
        <v>130</v>
      </c>
      <c r="H304" s="44" t="s">
        <v>103</v>
      </c>
      <c r="I304" s="44" t="s">
        <v>15</v>
      </c>
      <c r="J304" s="44" t="s">
        <v>470</v>
      </c>
      <c r="K304" s="87" t="s">
        <v>475</v>
      </c>
      <c r="L304" s="49" t="s">
        <v>462</v>
      </c>
      <c r="M304" s="108">
        <v>1240</v>
      </c>
      <c r="N304" s="108">
        <v>413.33333333333331</v>
      </c>
      <c r="O304" s="92">
        <v>300</v>
      </c>
      <c r="P304" s="44" t="s">
        <v>458</v>
      </c>
      <c r="Q304" s="44"/>
      <c r="R304" s="44"/>
      <c r="S304" s="44" t="s">
        <v>16</v>
      </c>
      <c r="T30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04" s="91"/>
      <c r="V304" s="91"/>
      <c r="W304" s="91">
        <v>1</v>
      </c>
      <c r="X304" s="92" t="s">
        <v>96</v>
      </c>
      <c r="Y304" s="109" t="s">
        <v>96</v>
      </c>
      <c r="Z304" s="109" t="s">
        <v>96</v>
      </c>
      <c r="AA304" s="214" t="s">
        <v>96</v>
      </c>
      <c r="AB304" s="67">
        <v>1</v>
      </c>
      <c r="AC304" s="115" t="s">
        <v>96</v>
      </c>
      <c r="AD304" s="115"/>
      <c r="AE304" s="109" t="str">
        <f>IFERROR(Table1[[#This Row],[ExpenditureDetails5]]*HLOOKUP([AssumedValue2],'Curr conv'!$B$17:$BF$56,16,FALSE), "No data")</f>
        <v>No data</v>
      </c>
      <c r="AF304" s="108" t="str">
        <f>IFERROR([AssumedValue1]*HLOOKUP([AssumedValue2],'Curr conv'!$B$17:$BF$56,16,FALSE), "No data")</f>
        <v>No data</v>
      </c>
      <c r="AG304" s="110" t="str">
        <f>IFERROR(Table1[[#This Row],[Calculation2]]/Exchange,"No data")</f>
        <v>No data</v>
      </c>
      <c r="AH304" s="113" t="str">
        <f>IFERROR([AssumedValue1]*HLOOKUP([AssumedValue2],'Curr conv'!$B$17:$BF$56,16,FALSE)/Table1[[#This Row],[ExpenditureDetails3]], "No data")</f>
        <v>No data</v>
      </c>
      <c r="AI304" s="114" t="str">
        <f>IFERROR(Table1[[#This Row],[Calculation4]]/Exchange,"No data")</f>
        <v>No data</v>
      </c>
      <c r="AJ30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304" s="110" t="str">
        <f>IFERROR(Table1[[#This Row],[Calculation6]]/Exchange,"No data")</f>
        <v>No data</v>
      </c>
      <c r="AL304" s="49" t="s">
        <v>465</v>
      </c>
      <c r="AM304" s="45"/>
      <c r="AN304" s="45"/>
      <c r="AO304" s="45"/>
      <c r="AP304" s="45"/>
      <c r="AQ304" s="45"/>
    </row>
    <row r="305" spans="2:43">
      <c r="B305" s="44" t="s">
        <v>135</v>
      </c>
      <c r="C305" s="66" t="s">
        <v>467</v>
      </c>
      <c r="D305" s="66" t="s">
        <v>472</v>
      </c>
      <c r="E305" s="66" t="s">
        <v>438</v>
      </c>
      <c r="F305" s="66" t="s">
        <v>347</v>
      </c>
      <c r="G305" s="44" t="s">
        <v>136</v>
      </c>
      <c r="H305" s="44" t="s">
        <v>98</v>
      </c>
      <c r="I305" s="44" t="s">
        <v>15</v>
      </c>
      <c r="J305" s="44" t="s">
        <v>470</v>
      </c>
      <c r="K305" s="87" t="s">
        <v>475</v>
      </c>
      <c r="L305" s="49" t="s">
        <v>462</v>
      </c>
      <c r="M305" s="108">
        <v>498</v>
      </c>
      <c r="N305" s="108">
        <v>166</v>
      </c>
      <c r="O305" s="92">
        <v>300</v>
      </c>
      <c r="P305" s="44" t="s">
        <v>458</v>
      </c>
      <c r="Q305" s="44"/>
      <c r="R305" s="44"/>
      <c r="S305" s="44" t="s">
        <v>16</v>
      </c>
      <c r="T30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05" s="91"/>
      <c r="V305" s="91"/>
      <c r="W305" s="91">
        <v>1</v>
      </c>
      <c r="X305" s="92" t="s">
        <v>96</v>
      </c>
      <c r="Y305" s="109" t="s">
        <v>96</v>
      </c>
      <c r="Z305" s="109" t="s">
        <v>96</v>
      </c>
      <c r="AA305" s="214" t="s">
        <v>96</v>
      </c>
      <c r="AB305" s="67">
        <v>1</v>
      </c>
      <c r="AC305" s="115" t="s">
        <v>96</v>
      </c>
      <c r="AD305" s="115"/>
      <c r="AE305" s="109" t="str">
        <f>IFERROR(Table1[[#This Row],[ExpenditureDetails5]]*HLOOKUP([AssumedValue2],'Curr conv'!$B$17:$BF$56,16,FALSE), "No data")</f>
        <v>No data</v>
      </c>
      <c r="AF305" s="108" t="str">
        <f>IFERROR([AssumedValue1]*HLOOKUP([AssumedValue2],'Curr conv'!$B$17:$BF$56,16,FALSE), "No data")</f>
        <v>No data</v>
      </c>
      <c r="AG305" s="110" t="str">
        <f>IFERROR(Table1[[#This Row],[Calculation2]]/Exchange,"No data")</f>
        <v>No data</v>
      </c>
      <c r="AH305" s="113" t="str">
        <f>IFERROR([AssumedValue1]*HLOOKUP([AssumedValue2],'Curr conv'!$B$17:$BF$56,16,FALSE)/Table1[[#This Row],[ExpenditureDetails3]], "No data")</f>
        <v>No data</v>
      </c>
      <c r="AI305" s="114" t="str">
        <f>IFERROR(Table1[[#This Row],[Calculation4]]/Exchange,"No data")</f>
        <v>No data</v>
      </c>
      <c r="AJ30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305" s="110" t="str">
        <f>IFERROR(Table1[[#This Row],[Calculation6]]/Exchange,"No data")</f>
        <v>No data</v>
      </c>
      <c r="AL305" s="49" t="s">
        <v>465</v>
      </c>
      <c r="AM305" s="45"/>
      <c r="AN305" s="45"/>
      <c r="AO305" s="45"/>
      <c r="AP305" s="45"/>
      <c r="AQ305" s="45"/>
    </row>
    <row r="306" spans="2:43">
      <c r="B306" s="44" t="s">
        <v>137</v>
      </c>
      <c r="C306" s="66" t="s">
        <v>467</v>
      </c>
      <c r="D306" s="66" t="s">
        <v>472</v>
      </c>
      <c r="E306" s="66" t="s">
        <v>438</v>
      </c>
      <c r="F306" s="66" t="s">
        <v>347</v>
      </c>
      <c r="G306" s="44" t="s">
        <v>136</v>
      </c>
      <c r="H306" s="44" t="s">
        <v>111</v>
      </c>
      <c r="I306" s="44" t="s">
        <v>15</v>
      </c>
      <c r="J306" s="44" t="s">
        <v>470</v>
      </c>
      <c r="K306" s="87" t="s">
        <v>475</v>
      </c>
      <c r="L306" s="49" t="s">
        <v>462</v>
      </c>
      <c r="M306" s="108">
        <v>498</v>
      </c>
      <c r="N306" s="108">
        <v>166</v>
      </c>
      <c r="O306" s="92">
        <v>300</v>
      </c>
      <c r="P306" s="44" t="s">
        <v>458</v>
      </c>
      <c r="Q306" s="44"/>
      <c r="R306" s="44"/>
      <c r="S306" s="44" t="s">
        <v>16</v>
      </c>
      <c r="T30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06" s="91"/>
      <c r="V306" s="91"/>
      <c r="W306" s="91">
        <v>1</v>
      </c>
      <c r="X306" s="92" t="s">
        <v>96</v>
      </c>
      <c r="Y306" s="109" t="s">
        <v>96</v>
      </c>
      <c r="Z306" s="109" t="s">
        <v>96</v>
      </c>
      <c r="AA306" s="214" t="s">
        <v>96</v>
      </c>
      <c r="AB306" s="67">
        <v>1</v>
      </c>
      <c r="AC306" s="115" t="s">
        <v>96</v>
      </c>
      <c r="AD306" s="115"/>
      <c r="AE306" s="109" t="str">
        <f>IFERROR(Table1[[#This Row],[ExpenditureDetails5]]*HLOOKUP([AssumedValue2],'Curr conv'!$B$17:$BF$56,16,FALSE), "No data")</f>
        <v>No data</v>
      </c>
      <c r="AF306" s="108" t="str">
        <f>IFERROR([AssumedValue1]*HLOOKUP([AssumedValue2],'Curr conv'!$B$17:$BF$56,16,FALSE), "No data")</f>
        <v>No data</v>
      </c>
      <c r="AG306" s="110" t="str">
        <f>IFERROR(Table1[[#This Row],[Calculation2]]/Exchange,"No data")</f>
        <v>No data</v>
      </c>
      <c r="AH306" s="113" t="str">
        <f>IFERROR([AssumedValue1]*HLOOKUP([AssumedValue2],'Curr conv'!$B$17:$BF$56,16,FALSE)/Table1[[#This Row],[ExpenditureDetails3]], "No data")</f>
        <v>No data</v>
      </c>
      <c r="AI306" s="114" t="str">
        <f>IFERROR(Table1[[#This Row],[Calculation4]]/Exchange,"No data")</f>
        <v>No data</v>
      </c>
      <c r="AJ30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306" s="110" t="str">
        <f>IFERROR(Table1[[#This Row],[Calculation6]]/Exchange,"No data")</f>
        <v>No data</v>
      </c>
      <c r="AL306" s="49" t="s">
        <v>465</v>
      </c>
      <c r="AM306" s="45"/>
      <c r="AN306" s="45"/>
      <c r="AO306" s="45"/>
      <c r="AP306" s="45"/>
      <c r="AQ306" s="45"/>
    </row>
    <row r="307" spans="2:43">
      <c r="B307" s="44" t="s">
        <v>138</v>
      </c>
      <c r="C307" s="66" t="s">
        <v>467</v>
      </c>
      <c r="D307" s="66" t="s">
        <v>472</v>
      </c>
      <c r="E307" s="66" t="s">
        <v>438</v>
      </c>
      <c r="F307" s="66" t="s">
        <v>347</v>
      </c>
      <c r="G307" s="44" t="s">
        <v>136</v>
      </c>
      <c r="H307" s="44" t="s">
        <v>101</v>
      </c>
      <c r="I307" s="44" t="s">
        <v>15</v>
      </c>
      <c r="J307" s="44" t="s">
        <v>470</v>
      </c>
      <c r="K307" s="87" t="s">
        <v>475</v>
      </c>
      <c r="L307" s="49" t="s">
        <v>462</v>
      </c>
      <c r="M307" s="108">
        <v>498</v>
      </c>
      <c r="N307" s="108">
        <v>166</v>
      </c>
      <c r="O307" s="92">
        <v>300</v>
      </c>
      <c r="P307" s="44" t="s">
        <v>458</v>
      </c>
      <c r="Q307" s="44"/>
      <c r="R307" s="44"/>
      <c r="S307" s="44" t="s">
        <v>16</v>
      </c>
      <c r="T30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07" s="91"/>
      <c r="V307" s="91"/>
      <c r="W307" s="91">
        <v>1</v>
      </c>
      <c r="X307" s="92" t="s">
        <v>96</v>
      </c>
      <c r="Y307" s="109" t="s">
        <v>96</v>
      </c>
      <c r="Z307" s="109" t="s">
        <v>96</v>
      </c>
      <c r="AA307" s="214" t="s">
        <v>96</v>
      </c>
      <c r="AB307" s="67">
        <v>1</v>
      </c>
      <c r="AC307" s="115" t="s">
        <v>96</v>
      </c>
      <c r="AD307" s="115"/>
      <c r="AE307" s="109" t="str">
        <f>IFERROR(Table1[[#This Row],[ExpenditureDetails5]]*HLOOKUP([AssumedValue2],'Curr conv'!$B$17:$BF$56,16,FALSE), "No data")</f>
        <v>No data</v>
      </c>
      <c r="AF307" s="108" t="str">
        <f>IFERROR([AssumedValue1]*HLOOKUP([AssumedValue2],'Curr conv'!$B$17:$BF$56,16,FALSE), "No data")</f>
        <v>No data</v>
      </c>
      <c r="AG307" s="110" t="str">
        <f>IFERROR(Table1[[#This Row],[Calculation2]]/Exchange,"No data")</f>
        <v>No data</v>
      </c>
      <c r="AH307" s="113" t="str">
        <f>IFERROR([AssumedValue1]*HLOOKUP([AssumedValue2],'Curr conv'!$B$17:$BF$56,16,FALSE)/Table1[[#This Row],[ExpenditureDetails3]], "No data")</f>
        <v>No data</v>
      </c>
      <c r="AI307" s="114" t="str">
        <f>IFERROR(Table1[[#This Row],[Calculation4]]/Exchange,"No data")</f>
        <v>No data</v>
      </c>
      <c r="AJ30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307" s="110" t="str">
        <f>IFERROR(Table1[[#This Row],[Calculation6]]/Exchange,"No data")</f>
        <v>No data</v>
      </c>
      <c r="AL307" s="49" t="s">
        <v>465</v>
      </c>
      <c r="AM307" s="45"/>
      <c r="AN307" s="45"/>
      <c r="AO307" s="45"/>
      <c r="AP307" s="45"/>
      <c r="AQ307" s="45"/>
    </row>
    <row r="308" spans="2:43">
      <c r="B308" s="44" t="s">
        <v>139</v>
      </c>
      <c r="C308" s="66" t="s">
        <v>467</v>
      </c>
      <c r="D308" s="66" t="s">
        <v>472</v>
      </c>
      <c r="E308" s="66" t="s">
        <v>438</v>
      </c>
      <c r="F308" s="66" t="s">
        <v>348</v>
      </c>
      <c r="G308" s="44" t="s">
        <v>140</v>
      </c>
      <c r="H308" s="44" t="s">
        <v>98</v>
      </c>
      <c r="I308" s="44" t="s">
        <v>15</v>
      </c>
      <c r="J308" s="44" t="s">
        <v>470</v>
      </c>
      <c r="K308" s="87" t="s">
        <v>475</v>
      </c>
      <c r="L308" s="49" t="s">
        <v>462</v>
      </c>
      <c r="M308" s="108">
        <v>1812</v>
      </c>
      <c r="N308" s="108">
        <v>1812</v>
      </c>
      <c r="O308" s="92">
        <v>300</v>
      </c>
      <c r="P308" s="44" t="s">
        <v>458</v>
      </c>
      <c r="Q308" s="44"/>
      <c r="R308" s="44"/>
      <c r="S308" s="44" t="s">
        <v>16</v>
      </c>
      <c r="T30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08" s="91"/>
      <c r="V308" s="91"/>
      <c r="W308" s="91">
        <v>1</v>
      </c>
      <c r="X308" s="92" t="s">
        <v>96</v>
      </c>
      <c r="Y308" s="109" t="s">
        <v>96</v>
      </c>
      <c r="Z308" s="109" t="s">
        <v>96</v>
      </c>
      <c r="AA308" s="214" t="s">
        <v>96</v>
      </c>
      <c r="AB308" s="67">
        <v>1</v>
      </c>
      <c r="AC308" s="115" t="s">
        <v>96</v>
      </c>
      <c r="AD308" s="115"/>
      <c r="AE308" s="109" t="str">
        <f>IFERROR(Table1[[#This Row],[ExpenditureDetails5]]*HLOOKUP([AssumedValue2],'Curr conv'!$B$17:$BF$56,16,FALSE), "No data")</f>
        <v>No data</v>
      </c>
      <c r="AF308" s="108" t="str">
        <f>IFERROR([AssumedValue1]*HLOOKUP([AssumedValue2],'Curr conv'!$B$17:$BF$56,16,FALSE), "No data")</f>
        <v>No data</v>
      </c>
      <c r="AG308" s="110" t="str">
        <f>IFERROR(Table1[[#This Row],[Calculation2]]/Exchange,"No data")</f>
        <v>No data</v>
      </c>
      <c r="AH308" s="113" t="str">
        <f>IFERROR([AssumedValue1]*HLOOKUP([AssumedValue2],'Curr conv'!$B$17:$BF$56,16,FALSE)/Table1[[#This Row],[ExpenditureDetails3]], "No data")</f>
        <v>No data</v>
      </c>
      <c r="AI308" s="114" t="str">
        <f>IFERROR(Table1[[#This Row],[Calculation4]]/Exchange,"No data")</f>
        <v>No data</v>
      </c>
      <c r="AJ30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308" s="110" t="str">
        <f>IFERROR(Table1[[#This Row],[Calculation6]]/Exchange,"No data")</f>
        <v>No data</v>
      </c>
      <c r="AL308" s="49" t="s">
        <v>465</v>
      </c>
      <c r="AM308" s="45"/>
      <c r="AN308" s="45"/>
      <c r="AO308" s="45"/>
      <c r="AP308" s="45"/>
      <c r="AQ308" s="45"/>
    </row>
    <row r="309" spans="2:43">
      <c r="B309" s="44" t="s">
        <v>141</v>
      </c>
      <c r="C309" s="66" t="s">
        <v>467</v>
      </c>
      <c r="D309" s="66" t="s">
        <v>473</v>
      </c>
      <c r="E309" s="66" t="s">
        <v>445</v>
      </c>
      <c r="F309" s="66" t="s">
        <v>357</v>
      </c>
      <c r="G309" s="44" t="s">
        <v>142</v>
      </c>
      <c r="H309" s="44" t="s">
        <v>101</v>
      </c>
      <c r="I309" s="44" t="s">
        <v>15</v>
      </c>
      <c r="J309" s="44" t="s">
        <v>470</v>
      </c>
      <c r="K309" s="87" t="s">
        <v>475</v>
      </c>
      <c r="L309" s="49" t="s">
        <v>462</v>
      </c>
      <c r="M309" s="108">
        <v>136</v>
      </c>
      <c r="N309" s="108">
        <v>136</v>
      </c>
      <c r="O309" s="92">
        <v>300</v>
      </c>
      <c r="P309" s="44" t="s">
        <v>458</v>
      </c>
      <c r="Q309" s="44"/>
      <c r="R309" s="44"/>
      <c r="S309" s="44" t="s">
        <v>16</v>
      </c>
      <c r="T30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09" s="91"/>
      <c r="V309" s="91"/>
      <c r="W309" s="91">
        <v>1</v>
      </c>
      <c r="X309" s="92" t="s">
        <v>96</v>
      </c>
      <c r="Y309" s="109" t="s">
        <v>96</v>
      </c>
      <c r="Z309" s="109" t="s">
        <v>96</v>
      </c>
      <c r="AA309" s="214" t="s">
        <v>96</v>
      </c>
      <c r="AB309" s="67">
        <v>1</v>
      </c>
      <c r="AC309" s="115" t="s">
        <v>96</v>
      </c>
      <c r="AD309" s="115"/>
      <c r="AE309" s="109" t="str">
        <f>IFERROR(Table1[[#This Row],[ExpenditureDetails5]]*HLOOKUP([AssumedValue2],'Curr conv'!$B$17:$BF$56,16,FALSE), "No data")</f>
        <v>No data</v>
      </c>
      <c r="AF309" s="108" t="str">
        <f>IFERROR([AssumedValue1]*HLOOKUP([AssumedValue2],'Curr conv'!$B$17:$BF$56,16,FALSE), "No data")</f>
        <v>No data</v>
      </c>
      <c r="AG309" s="110" t="str">
        <f>IFERROR(Table1[[#This Row],[Calculation2]]/Exchange,"No data")</f>
        <v>No data</v>
      </c>
      <c r="AH309" s="113" t="str">
        <f>IFERROR([AssumedValue1]*HLOOKUP([AssumedValue2],'Curr conv'!$B$17:$BF$56,16,FALSE)/Table1[[#This Row],[ExpenditureDetails3]], "No data")</f>
        <v>No data</v>
      </c>
      <c r="AI309" s="114" t="str">
        <f>IFERROR(Table1[[#This Row],[Calculation4]]/Exchange,"No data")</f>
        <v>No data</v>
      </c>
      <c r="AJ30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309" s="110" t="str">
        <f>IFERROR(Table1[[#This Row],[Calculation6]]/Exchange,"No data")</f>
        <v>No data</v>
      </c>
      <c r="AL309" s="49" t="s">
        <v>465</v>
      </c>
      <c r="AM309" s="45"/>
      <c r="AN309" s="45"/>
      <c r="AO309" s="45"/>
      <c r="AP309" s="45"/>
      <c r="AQ309" s="45"/>
    </row>
    <row r="310" spans="2:43">
      <c r="B310" s="44" t="s">
        <v>143</v>
      </c>
      <c r="C310" s="66" t="s">
        <v>467</v>
      </c>
      <c r="D310" s="87" t="s">
        <v>439</v>
      </c>
      <c r="E310" s="87" t="s">
        <v>437</v>
      </c>
      <c r="F310" s="66" t="s">
        <v>339</v>
      </c>
      <c r="G310" s="44" t="s">
        <v>144</v>
      </c>
      <c r="H310" s="44" t="s">
        <v>98</v>
      </c>
      <c r="I310" s="44" t="s">
        <v>15</v>
      </c>
      <c r="J310" s="44" t="s">
        <v>470</v>
      </c>
      <c r="K310" s="87" t="s">
        <v>475</v>
      </c>
      <c r="L310" s="49" t="s">
        <v>462</v>
      </c>
      <c r="M310" s="108">
        <v>1050</v>
      </c>
      <c r="N310" s="108">
        <v>525</v>
      </c>
      <c r="O310" s="92">
        <v>300</v>
      </c>
      <c r="P310" s="44" t="s">
        <v>458</v>
      </c>
      <c r="Q310" s="44"/>
      <c r="R310" s="44"/>
      <c r="S310" s="44" t="s">
        <v>16</v>
      </c>
      <c r="T31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10" s="91"/>
      <c r="V310" s="91"/>
      <c r="W310" s="91">
        <v>1</v>
      </c>
      <c r="X310" s="92">
        <v>2007</v>
      </c>
      <c r="Y310" s="109">
        <v>0</v>
      </c>
      <c r="Z310" s="109">
        <v>0</v>
      </c>
      <c r="AA310" s="214">
        <v>2007</v>
      </c>
      <c r="AB310" s="67">
        <v>1</v>
      </c>
      <c r="AC310" s="115">
        <v>3</v>
      </c>
      <c r="AD310" s="115"/>
      <c r="AE310" s="109">
        <f>IFERROR(Table1[[#This Row],[ExpenditureDetails5]]*HLOOKUP([AssumedValue2],'Curr conv'!$B$17:$BF$56,16,FALSE), "No data")</f>
        <v>0</v>
      </c>
      <c r="AF310" s="108">
        <f>IFERROR([AssumedValue1]*HLOOKUP([AssumedValue2],'Curr conv'!$B$17:$BF$56,16,FALSE), "No data")</f>
        <v>0</v>
      </c>
      <c r="AG310" s="110">
        <f>IFERROR(Table1[[#This Row],[Calculation2]]/Exchange,"No data")</f>
        <v>0</v>
      </c>
      <c r="AH310" s="113">
        <f>IFERROR([AssumedValue1]*HLOOKUP([AssumedValue2],'Curr conv'!$B$17:$BF$56,16,FALSE)/Table1[[#This Row],[ExpenditureDetails3]], "No data")</f>
        <v>0</v>
      </c>
      <c r="AI310" s="114">
        <f>IFERROR(Table1[[#This Row],[Calculation4]]/Exchange,"No data")</f>
        <v>0</v>
      </c>
      <c r="AJ31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10" s="110">
        <f>IFERROR(Table1[[#This Row],[Calculation6]]/Exchange,"No data")</f>
        <v>0</v>
      </c>
      <c r="AL310" s="49" t="s">
        <v>465</v>
      </c>
      <c r="AM310" s="45"/>
      <c r="AN310" s="45"/>
      <c r="AO310" s="45"/>
      <c r="AP310" s="45"/>
      <c r="AQ310" s="45"/>
    </row>
    <row r="311" spans="2:43">
      <c r="B311" s="44" t="s">
        <v>143</v>
      </c>
      <c r="C311" s="66" t="s">
        <v>467</v>
      </c>
      <c r="D311" s="87" t="s">
        <v>439</v>
      </c>
      <c r="E311" s="87" t="s">
        <v>437</v>
      </c>
      <c r="F311" s="66" t="s">
        <v>339</v>
      </c>
      <c r="G311" s="44" t="s">
        <v>144</v>
      </c>
      <c r="H311" s="44" t="s">
        <v>98</v>
      </c>
      <c r="I311" s="44" t="s">
        <v>15</v>
      </c>
      <c r="J311" s="44" t="s">
        <v>470</v>
      </c>
      <c r="K311" s="87" t="s">
        <v>475</v>
      </c>
      <c r="L311" s="49" t="s">
        <v>462</v>
      </c>
      <c r="M311" s="108">
        <v>1050</v>
      </c>
      <c r="N311" s="108">
        <v>525</v>
      </c>
      <c r="O311" s="92">
        <v>300</v>
      </c>
      <c r="P311" s="44" t="s">
        <v>458</v>
      </c>
      <c r="Q311" s="44"/>
      <c r="R311" s="44"/>
      <c r="S311" s="44" t="s">
        <v>16</v>
      </c>
      <c r="T31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11" s="91"/>
      <c r="V311" s="91"/>
      <c r="W311" s="91">
        <v>1</v>
      </c>
      <c r="X311" s="92">
        <v>2008</v>
      </c>
      <c r="Y311" s="109">
        <v>200</v>
      </c>
      <c r="Z311" s="109">
        <v>200</v>
      </c>
      <c r="AA311" s="214">
        <v>2008</v>
      </c>
      <c r="AB311" s="67">
        <v>1</v>
      </c>
      <c r="AC311" s="115">
        <v>3</v>
      </c>
      <c r="AD311" s="115"/>
      <c r="AE311" s="109">
        <f>IFERROR(Table1[[#This Row],[ExpenditureDetails5]]*HLOOKUP([AssumedValue2],'Curr conv'!$B$17:$BF$56,16,FALSE), "No data")</f>
        <v>280.61661640741534</v>
      </c>
      <c r="AF311" s="108">
        <f>IFERROR([AssumedValue1]*HLOOKUP([AssumedValue2],'Curr conv'!$B$17:$BF$56,16,FALSE), "No data")</f>
        <v>280.61661640741534</v>
      </c>
      <c r="AG311" s="110">
        <f>IFERROR(Table1[[#This Row],[Calculation2]]/Exchange,"No data")</f>
        <v>196.09483859989541</v>
      </c>
      <c r="AH311" s="113">
        <f>IFERROR([AssumedValue1]*HLOOKUP([AssumedValue2],'Curr conv'!$B$17:$BF$56,16,FALSE)/Table1[[#This Row],[ExpenditureDetails3]], "No data")</f>
        <v>280.61661640741534</v>
      </c>
      <c r="AI311" s="114">
        <f>IFERROR(Table1[[#This Row],[Calculation4]]/Exchange,"No data")</f>
        <v>196.09483859989541</v>
      </c>
      <c r="AJ31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93.538872135805107</v>
      </c>
      <c r="AK311" s="110">
        <f>IFERROR(Table1[[#This Row],[Calculation6]]/Exchange,"No data")</f>
        <v>65.364946199965132</v>
      </c>
      <c r="AL311" s="49" t="s">
        <v>465</v>
      </c>
      <c r="AM311" s="45"/>
      <c r="AN311" s="45"/>
      <c r="AO311" s="45"/>
      <c r="AP311" s="45"/>
      <c r="AQ311" s="45"/>
    </row>
    <row r="312" spans="2:43">
      <c r="B312" s="44" t="s">
        <v>143</v>
      </c>
      <c r="C312" s="66" t="s">
        <v>467</v>
      </c>
      <c r="D312" s="87" t="s">
        <v>439</v>
      </c>
      <c r="E312" s="87" t="s">
        <v>437</v>
      </c>
      <c r="F312" s="66" t="s">
        <v>339</v>
      </c>
      <c r="G312" s="44" t="s">
        <v>144</v>
      </c>
      <c r="H312" s="44" t="s">
        <v>98</v>
      </c>
      <c r="I312" s="44" t="s">
        <v>15</v>
      </c>
      <c r="J312" s="44" t="s">
        <v>470</v>
      </c>
      <c r="K312" s="87" t="s">
        <v>475</v>
      </c>
      <c r="L312" s="49" t="s">
        <v>462</v>
      </c>
      <c r="M312" s="108">
        <v>1050</v>
      </c>
      <c r="N312" s="108">
        <v>525</v>
      </c>
      <c r="O312" s="92">
        <v>300</v>
      </c>
      <c r="P312" s="44" t="s">
        <v>458</v>
      </c>
      <c r="Q312" s="44"/>
      <c r="R312" s="44"/>
      <c r="S312" s="44" t="s">
        <v>16</v>
      </c>
      <c r="T31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12" s="91"/>
      <c r="V312" s="91"/>
      <c r="W312" s="91">
        <v>1</v>
      </c>
      <c r="X312" s="92">
        <v>2009</v>
      </c>
      <c r="Y312" s="109">
        <v>25</v>
      </c>
      <c r="Z312" s="109">
        <v>25</v>
      </c>
      <c r="AA312" s="214">
        <v>2009</v>
      </c>
      <c r="AB312" s="67">
        <v>1</v>
      </c>
      <c r="AC312" s="115">
        <v>3</v>
      </c>
      <c r="AD312" s="115"/>
      <c r="AE312" s="109">
        <f>IFERROR(Table1[[#This Row],[ExpenditureDetails5]]*HLOOKUP([AssumedValue2],'Curr conv'!$B$17:$BF$56,16,FALSE), "No data")</f>
        <v>29.181750183494533</v>
      </c>
      <c r="AF312" s="108">
        <f>IFERROR([AssumedValue1]*HLOOKUP([AssumedValue2],'Curr conv'!$B$17:$BF$56,16,FALSE), "No data")</f>
        <v>29.181750183494533</v>
      </c>
      <c r="AG312" s="110">
        <f>IFERROR(Table1[[#This Row],[Calculation2]]/Exchange,"No data")</f>
        <v>20.392201522331568</v>
      </c>
      <c r="AH312" s="113">
        <f>IFERROR([AssumedValue1]*HLOOKUP([AssumedValue2],'Curr conv'!$B$17:$BF$56,16,FALSE)/Table1[[#This Row],[ExpenditureDetails3]], "No data")</f>
        <v>29.181750183494533</v>
      </c>
      <c r="AI312" s="114">
        <f>IFERROR(Table1[[#This Row],[Calculation4]]/Exchange,"No data")</f>
        <v>20.392201522331568</v>
      </c>
      <c r="AJ31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9.7272500611648436</v>
      </c>
      <c r="AK312" s="110">
        <f>IFERROR(Table1[[#This Row],[Calculation6]]/Exchange,"No data")</f>
        <v>6.7974005074438555</v>
      </c>
      <c r="AL312" s="49" t="s">
        <v>465</v>
      </c>
      <c r="AM312" s="45"/>
      <c r="AN312" s="45"/>
      <c r="AO312" s="45"/>
      <c r="AP312" s="45"/>
      <c r="AQ312" s="45"/>
    </row>
    <row r="313" spans="2:43">
      <c r="B313" s="44" t="s">
        <v>145</v>
      </c>
      <c r="C313" s="66" t="s">
        <v>467</v>
      </c>
      <c r="D313" s="87" t="s">
        <v>439</v>
      </c>
      <c r="E313" s="87" t="s">
        <v>437</v>
      </c>
      <c r="F313" s="66" t="s">
        <v>339</v>
      </c>
      <c r="G313" s="44" t="s">
        <v>144</v>
      </c>
      <c r="H313" s="44" t="s">
        <v>111</v>
      </c>
      <c r="I313" s="44" t="s">
        <v>15</v>
      </c>
      <c r="J313" s="44" t="s">
        <v>470</v>
      </c>
      <c r="K313" s="87" t="s">
        <v>475</v>
      </c>
      <c r="L313" s="49" t="s">
        <v>462</v>
      </c>
      <c r="M313" s="108">
        <v>1050</v>
      </c>
      <c r="N313" s="108">
        <v>525</v>
      </c>
      <c r="O313" s="92">
        <v>300</v>
      </c>
      <c r="P313" s="44" t="s">
        <v>458</v>
      </c>
      <c r="Q313" s="44"/>
      <c r="R313" s="44"/>
      <c r="S313" s="44" t="s">
        <v>16</v>
      </c>
      <c r="T31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13" s="91"/>
      <c r="V313" s="91"/>
      <c r="W313" s="91">
        <v>1</v>
      </c>
      <c r="X313" s="92">
        <v>2003</v>
      </c>
      <c r="Y313" s="109">
        <v>0</v>
      </c>
      <c r="Z313" s="109">
        <v>0</v>
      </c>
      <c r="AA313" s="214">
        <v>2003</v>
      </c>
      <c r="AB313" s="67">
        <v>1</v>
      </c>
      <c r="AC313" s="115">
        <v>7</v>
      </c>
      <c r="AD313" s="115"/>
      <c r="AE313" s="109">
        <f>IFERROR(Table1[[#This Row],[ExpenditureDetails5]]*HLOOKUP([AssumedValue2],'Curr conv'!$B$17:$BF$56,16,FALSE), "No data")</f>
        <v>0</v>
      </c>
      <c r="AF313" s="108">
        <f>IFERROR([AssumedValue1]*HLOOKUP([AssumedValue2],'Curr conv'!$B$17:$BF$56,16,FALSE), "No data")</f>
        <v>0</v>
      </c>
      <c r="AG313" s="110">
        <f>IFERROR(Table1[[#This Row],[Calculation2]]/Exchange,"No data")</f>
        <v>0</v>
      </c>
      <c r="AH313" s="113">
        <f>IFERROR([AssumedValue1]*HLOOKUP([AssumedValue2],'Curr conv'!$B$17:$BF$56,16,FALSE)/Table1[[#This Row],[ExpenditureDetails3]], "No data")</f>
        <v>0</v>
      </c>
      <c r="AI313" s="114">
        <f>IFERROR(Table1[[#This Row],[Calculation4]]/Exchange,"No data")</f>
        <v>0</v>
      </c>
      <c r="AJ31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13" s="110">
        <f>IFERROR(Table1[[#This Row],[Calculation6]]/Exchange,"No data")</f>
        <v>0</v>
      </c>
      <c r="AL313" s="49" t="s">
        <v>465</v>
      </c>
      <c r="AM313" s="45"/>
      <c r="AN313" s="45"/>
      <c r="AO313" s="45"/>
      <c r="AP313" s="45"/>
      <c r="AQ313" s="45"/>
    </row>
    <row r="314" spans="2:43">
      <c r="B314" s="44" t="s">
        <v>145</v>
      </c>
      <c r="C314" s="66" t="s">
        <v>467</v>
      </c>
      <c r="D314" s="87" t="s">
        <v>439</v>
      </c>
      <c r="E314" s="87" t="s">
        <v>437</v>
      </c>
      <c r="F314" s="66" t="s">
        <v>339</v>
      </c>
      <c r="G314" s="44" t="s">
        <v>144</v>
      </c>
      <c r="H314" s="44" t="s">
        <v>111</v>
      </c>
      <c r="I314" s="44" t="s">
        <v>15</v>
      </c>
      <c r="J314" s="44" t="s">
        <v>470</v>
      </c>
      <c r="K314" s="87" t="s">
        <v>475</v>
      </c>
      <c r="L314" s="49" t="s">
        <v>462</v>
      </c>
      <c r="M314" s="108">
        <v>1050</v>
      </c>
      <c r="N314" s="108">
        <v>525</v>
      </c>
      <c r="O314" s="92">
        <v>300</v>
      </c>
      <c r="P314" s="44" t="s">
        <v>458</v>
      </c>
      <c r="Q314" s="44"/>
      <c r="R314" s="44"/>
      <c r="S314" s="44" t="s">
        <v>16</v>
      </c>
      <c r="T31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14" s="91"/>
      <c r="V314" s="91"/>
      <c r="W314" s="91">
        <v>1</v>
      </c>
      <c r="X314" s="92">
        <v>2004</v>
      </c>
      <c r="Y314" s="109">
        <v>0</v>
      </c>
      <c r="Z314" s="109">
        <v>0</v>
      </c>
      <c r="AA314" s="214">
        <v>2004</v>
      </c>
      <c r="AB314" s="67">
        <v>1</v>
      </c>
      <c r="AC314" s="115">
        <v>7</v>
      </c>
      <c r="AD314" s="115"/>
      <c r="AE314" s="109">
        <f>IFERROR(Table1[[#This Row],[ExpenditureDetails5]]*HLOOKUP([AssumedValue2],'Curr conv'!$B$17:$BF$56,16,FALSE), "No data")</f>
        <v>0</v>
      </c>
      <c r="AF314" s="108">
        <f>IFERROR([AssumedValue1]*HLOOKUP([AssumedValue2],'Curr conv'!$B$17:$BF$56,16,FALSE), "No data")</f>
        <v>0</v>
      </c>
      <c r="AG314" s="110">
        <f>IFERROR(Table1[[#This Row],[Calculation2]]/Exchange,"No data")</f>
        <v>0</v>
      </c>
      <c r="AH314" s="113">
        <f>IFERROR([AssumedValue1]*HLOOKUP([AssumedValue2],'Curr conv'!$B$17:$BF$56,16,FALSE)/Table1[[#This Row],[ExpenditureDetails3]], "No data")</f>
        <v>0</v>
      </c>
      <c r="AI314" s="114">
        <f>IFERROR(Table1[[#This Row],[Calculation4]]/Exchange,"No data")</f>
        <v>0</v>
      </c>
      <c r="AJ31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14" s="110">
        <f>IFERROR(Table1[[#This Row],[Calculation6]]/Exchange,"No data")</f>
        <v>0</v>
      </c>
      <c r="AL314" s="49" t="s">
        <v>465</v>
      </c>
      <c r="AM314" s="45"/>
      <c r="AN314" s="45"/>
      <c r="AO314" s="45"/>
      <c r="AP314" s="45"/>
      <c r="AQ314" s="45"/>
    </row>
    <row r="315" spans="2:43">
      <c r="B315" s="44" t="s">
        <v>145</v>
      </c>
      <c r="C315" s="66" t="s">
        <v>467</v>
      </c>
      <c r="D315" s="87" t="s">
        <v>439</v>
      </c>
      <c r="E315" s="87" t="s">
        <v>437</v>
      </c>
      <c r="F315" s="66" t="s">
        <v>339</v>
      </c>
      <c r="G315" s="44" t="s">
        <v>144</v>
      </c>
      <c r="H315" s="44" t="s">
        <v>111</v>
      </c>
      <c r="I315" s="44" t="s">
        <v>15</v>
      </c>
      <c r="J315" s="44" t="s">
        <v>470</v>
      </c>
      <c r="K315" s="87" t="s">
        <v>475</v>
      </c>
      <c r="L315" s="49" t="s">
        <v>462</v>
      </c>
      <c r="M315" s="108">
        <v>1050</v>
      </c>
      <c r="N315" s="108">
        <v>525</v>
      </c>
      <c r="O315" s="92">
        <v>300</v>
      </c>
      <c r="P315" s="44" t="s">
        <v>458</v>
      </c>
      <c r="Q315" s="44"/>
      <c r="R315" s="44"/>
      <c r="S315" s="44" t="s">
        <v>16</v>
      </c>
      <c r="T31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15" s="91"/>
      <c r="V315" s="91"/>
      <c r="W315" s="91">
        <v>1</v>
      </c>
      <c r="X315" s="92">
        <v>2005</v>
      </c>
      <c r="Y315" s="109">
        <v>0</v>
      </c>
      <c r="Z315" s="109">
        <v>0</v>
      </c>
      <c r="AA315" s="214">
        <v>2005</v>
      </c>
      <c r="AB315" s="67">
        <v>1</v>
      </c>
      <c r="AC315" s="115">
        <v>7</v>
      </c>
      <c r="AD315" s="115"/>
      <c r="AE315" s="109">
        <f>IFERROR(Table1[[#This Row],[ExpenditureDetails5]]*HLOOKUP([AssumedValue2],'Curr conv'!$B$17:$BF$56,16,FALSE), "No data")</f>
        <v>0</v>
      </c>
      <c r="AF315" s="108">
        <f>IFERROR([AssumedValue1]*HLOOKUP([AssumedValue2],'Curr conv'!$B$17:$BF$56,16,FALSE), "No data")</f>
        <v>0</v>
      </c>
      <c r="AG315" s="110">
        <f>IFERROR(Table1[[#This Row],[Calculation2]]/Exchange,"No data")</f>
        <v>0</v>
      </c>
      <c r="AH315" s="113">
        <f>IFERROR([AssumedValue1]*HLOOKUP([AssumedValue2],'Curr conv'!$B$17:$BF$56,16,FALSE)/Table1[[#This Row],[ExpenditureDetails3]], "No data")</f>
        <v>0</v>
      </c>
      <c r="AI315" s="114">
        <f>IFERROR(Table1[[#This Row],[Calculation4]]/Exchange,"No data")</f>
        <v>0</v>
      </c>
      <c r="AJ31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15" s="110">
        <f>IFERROR(Table1[[#This Row],[Calculation6]]/Exchange,"No data")</f>
        <v>0</v>
      </c>
      <c r="AL315" s="49" t="s">
        <v>465</v>
      </c>
      <c r="AM315" s="45"/>
      <c r="AN315" s="45"/>
      <c r="AO315" s="45"/>
      <c r="AP315" s="45"/>
      <c r="AQ315" s="45"/>
    </row>
    <row r="316" spans="2:43">
      <c r="B316" s="44" t="s">
        <v>145</v>
      </c>
      <c r="C316" s="66" t="s">
        <v>467</v>
      </c>
      <c r="D316" s="87" t="s">
        <v>439</v>
      </c>
      <c r="E316" s="87" t="s">
        <v>437</v>
      </c>
      <c r="F316" s="66" t="s">
        <v>339</v>
      </c>
      <c r="G316" s="44" t="s">
        <v>144</v>
      </c>
      <c r="H316" s="44" t="s">
        <v>111</v>
      </c>
      <c r="I316" s="44" t="s">
        <v>15</v>
      </c>
      <c r="J316" s="44" t="s">
        <v>470</v>
      </c>
      <c r="K316" s="87" t="s">
        <v>475</v>
      </c>
      <c r="L316" s="49" t="s">
        <v>462</v>
      </c>
      <c r="M316" s="108">
        <v>1050</v>
      </c>
      <c r="N316" s="108">
        <v>525</v>
      </c>
      <c r="O316" s="92">
        <v>300</v>
      </c>
      <c r="P316" s="44" t="s">
        <v>458</v>
      </c>
      <c r="Q316" s="44"/>
      <c r="R316" s="44"/>
      <c r="S316" s="44" t="s">
        <v>16</v>
      </c>
      <c r="T31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16" s="91"/>
      <c r="V316" s="91"/>
      <c r="W316" s="91">
        <v>1</v>
      </c>
      <c r="X316" s="92">
        <v>2006</v>
      </c>
      <c r="Y316" s="109">
        <v>0</v>
      </c>
      <c r="Z316" s="109">
        <v>0</v>
      </c>
      <c r="AA316" s="214">
        <v>2006</v>
      </c>
      <c r="AB316" s="67">
        <v>1</v>
      </c>
      <c r="AC316" s="115">
        <v>7</v>
      </c>
      <c r="AD316" s="115"/>
      <c r="AE316" s="109">
        <f>IFERROR(Table1[[#This Row],[ExpenditureDetails5]]*HLOOKUP([AssumedValue2],'Curr conv'!$B$17:$BF$56,16,FALSE), "No data")</f>
        <v>0</v>
      </c>
      <c r="AF316" s="108">
        <f>IFERROR([AssumedValue1]*HLOOKUP([AssumedValue2],'Curr conv'!$B$17:$BF$56,16,FALSE), "No data")</f>
        <v>0</v>
      </c>
      <c r="AG316" s="110">
        <f>IFERROR(Table1[[#This Row],[Calculation2]]/Exchange,"No data")</f>
        <v>0</v>
      </c>
      <c r="AH316" s="113">
        <f>IFERROR([AssumedValue1]*HLOOKUP([AssumedValue2],'Curr conv'!$B$17:$BF$56,16,FALSE)/Table1[[#This Row],[ExpenditureDetails3]], "No data")</f>
        <v>0</v>
      </c>
      <c r="AI316" s="114">
        <f>IFERROR(Table1[[#This Row],[Calculation4]]/Exchange,"No data")</f>
        <v>0</v>
      </c>
      <c r="AJ31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16" s="110">
        <f>IFERROR(Table1[[#This Row],[Calculation6]]/Exchange,"No data")</f>
        <v>0</v>
      </c>
      <c r="AL316" s="49" t="s">
        <v>465</v>
      </c>
      <c r="AM316" s="45"/>
      <c r="AN316" s="45"/>
      <c r="AO316" s="45"/>
      <c r="AP316" s="45"/>
      <c r="AQ316" s="45"/>
    </row>
    <row r="317" spans="2:43">
      <c r="B317" s="44" t="s">
        <v>145</v>
      </c>
      <c r="C317" s="66" t="s">
        <v>467</v>
      </c>
      <c r="D317" s="87" t="s">
        <v>439</v>
      </c>
      <c r="E317" s="87" t="s">
        <v>437</v>
      </c>
      <c r="F317" s="66" t="s">
        <v>339</v>
      </c>
      <c r="G317" s="44" t="s">
        <v>144</v>
      </c>
      <c r="H317" s="44" t="s">
        <v>111</v>
      </c>
      <c r="I317" s="44" t="s">
        <v>15</v>
      </c>
      <c r="J317" s="44" t="s">
        <v>470</v>
      </c>
      <c r="K317" s="87" t="s">
        <v>475</v>
      </c>
      <c r="L317" s="49" t="s">
        <v>462</v>
      </c>
      <c r="M317" s="108">
        <v>1050</v>
      </c>
      <c r="N317" s="108">
        <v>525</v>
      </c>
      <c r="O317" s="92">
        <v>300</v>
      </c>
      <c r="P317" s="44" t="s">
        <v>458</v>
      </c>
      <c r="Q317" s="44"/>
      <c r="R317" s="44"/>
      <c r="S317" s="44" t="s">
        <v>16</v>
      </c>
      <c r="T31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17" s="91"/>
      <c r="V317" s="91"/>
      <c r="W317" s="91">
        <v>1</v>
      </c>
      <c r="X317" s="92">
        <v>2007</v>
      </c>
      <c r="Y317" s="109">
        <v>0</v>
      </c>
      <c r="Z317" s="109">
        <v>0</v>
      </c>
      <c r="AA317" s="214">
        <v>2007</v>
      </c>
      <c r="AB317" s="67">
        <v>1</v>
      </c>
      <c r="AC317" s="115">
        <v>7</v>
      </c>
      <c r="AD317" s="115"/>
      <c r="AE317" s="109">
        <f>IFERROR(Table1[[#This Row],[ExpenditureDetails5]]*HLOOKUP([AssumedValue2],'Curr conv'!$B$17:$BF$56,16,FALSE), "No data")</f>
        <v>0</v>
      </c>
      <c r="AF317" s="108">
        <f>IFERROR([AssumedValue1]*HLOOKUP([AssumedValue2],'Curr conv'!$B$17:$BF$56,16,FALSE), "No data")</f>
        <v>0</v>
      </c>
      <c r="AG317" s="110">
        <f>IFERROR(Table1[[#This Row],[Calculation2]]/Exchange,"No data")</f>
        <v>0</v>
      </c>
      <c r="AH317" s="113">
        <f>IFERROR([AssumedValue1]*HLOOKUP([AssumedValue2],'Curr conv'!$B$17:$BF$56,16,FALSE)/Table1[[#This Row],[ExpenditureDetails3]], "No data")</f>
        <v>0</v>
      </c>
      <c r="AI317" s="114">
        <f>IFERROR(Table1[[#This Row],[Calculation4]]/Exchange,"No data")</f>
        <v>0</v>
      </c>
      <c r="AJ31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17" s="110">
        <f>IFERROR(Table1[[#This Row],[Calculation6]]/Exchange,"No data")</f>
        <v>0</v>
      </c>
      <c r="AL317" s="49" t="s">
        <v>465</v>
      </c>
      <c r="AM317" s="45"/>
      <c r="AN317" s="45"/>
      <c r="AO317" s="45"/>
      <c r="AP317" s="45"/>
      <c r="AQ317" s="45"/>
    </row>
    <row r="318" spans="2:43">
      <c r="B318" s="44" t="s">
        <v>145</v>
      </c>
      <c r="C318" s="66" t="s">
        <v>467</v>
      </c>
      <c r="D318" s="87" t="s">
        <v>439</v>
      </c>
      <c r="E318" s="87" t="s">
        <v>437</v>
      </c>
      <c r="F318" s="66" t="s">
        <v>339</v>
      </c>
      <c r="G318" s="44" t="s">
        <v>144</v>
      </c>
      <c r="H318" s="44" t="s">
        <v>111</v>
      </c>
      <c r="I318" s="44" t="s">
        <v>15</v>
      </c>
      <c r="J318" s="44" t="s">
        <v>470</v>
      </c>
      <c r="K318" s="87" t="s">
        <v>475</v>
      </c>
      <c r="L318" s="49" t="s">
        <v>462</v>
      </c>
      <c r="M318" s="108">
        <v>1050</v>
      </c>
      <c r="N318" s="108">
        <v>525</v>
      </c>
      <c r="O318" s="92">
        <v>300</v>
      </c>
      <c r="P318" s="44" t="s">
        <v>458</v>
      </c>
      <c r="Q318" s="44"/>
      <c r="R318" s="44"/>
      <c r="S318" s="44" t="s">
        <v>16</v>
      </c>
      <c r="T31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18" s="91"/>
      <c r="V318" s="91"/>
      <c r="W318" s="91">
        <v>1</v>
      </c>
      <c r="X318" s="92">
        <v>2008</v>
      </c>
      <c r="Y318" s="109">
        <v>160</v>
      </c>
      <c r="Z318" s="109">
        <v>160</v>
      </c>
      <c r="AA318" s="214">
        <v>2008</v>
      </c>
      <c r="AB318" s="67">
        <v>1</v>
      </c>
      <c r="AC318" s="115">
        <v>7</v>
      </c>
      <c r="AD318" s="115"/>
      <c r="AE318" s="109">
        <f>IFERROR(Table1[[#This Row],[ExpenditureDetails5]]*HLOOKUP([AssumedValue2],'Curr conv'!$B$17:$BF$56,16,FALSE), "No data")</f>
        <v>224.49329312593227</v>
      </c>
      <c r="AF318" s="108">
        <f>IFERROR([AssumedValue1]*HLOOKUP([AssumedValue2],'Curr conv'!$B$17:$BF$56,16,FALSE), "No data")</f>
        <v>224.49329312593227</v>
      </c>
      <c r="AG318" s="110">
        <f>IFERROR(Table1[[#This Row],[Calculation2]]/Exchange,"No data")</f>
        <v>156.87587087991633</v>
      </c>
      <c r="AH318" s="113">
        <f>IFERROR([AssumedValue1]*HLOOKUP([AssumedValue2],'Curr conv'!$B$17:$BF$56,16,FALSE)/Table1[[#This Row],[ExpenditureDetails3]], "No data")</f>
        <v>224.49329312593227</v>
      </c>
      <c r="AI318" s="114">
        <f>IFERROR(Table1[[#This Row],[Calculation4]]/Exchange,"No data")</f>
        <v>156.87587087991633</v>
      </c>
      <c r="AJ31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32.07047044656175</v>
      </c>
      <c r="AK318" s="110">
        <f>IFERROR(Table1[[#This Row],[Calculation6]]/Exchange,"No data")</f>
        <v>22.410838697130902</v>
      </c>
      <c r="AL318" s="49" t="s">
        <v>465</v>
      </c>
      <c r="AM318" s="45"/>
      <c r="AN318" s="45"/>
      <c r="AO318" s="45"/>
      <c r="AP318" s="45"/>
      <c r="AQ318" s="45"/>
    </row>
    <row r="319" spans="2:43">
      <c r="B319" s="44" t="s">
        <v>145</v>
      </c>
      <c r="C319" s="66" t="s">
        <v>467</v>
      </c>
      <c r="D319" s="87" t="s">
        <v>439</v>
      </c>
      <c r="E319" s="87" t="s">
        <v>437</v>
      </c>
      <c r="F319" s="66" t="s">
        <v>339</v>
      </c>
      <c r="G319" s="44" t="s">
        <v>144</v>
      </c>
      <c r="H319" s="44" t="s">
        <v>111</v>
      </c>
      <c r="I319" s="44" t="s">
        <v>15</v>
      </c>
      <c r="J319" s="44" t="s">
        <v>470</v>
      </c>
      <c r="K319" s="87" t="s">
        <v>475</v>
      </c>
      <c r="L319" s="49" t="s">
        <v>462</v>
      </c>
      <c r="M319" s="108">
        <v>1050</v>
      </c>
      <c r="N319" s="108">
        <v>525</v>
      </c>
      <c r="O319" s="92">
        <v>300</v>
      </c>
      <c r="P319" s="44" t="s">
        <v>458</v>
      </c>
      <c r="Q319" s="44"/>
      <c r="R319" s="44"/>
      <c r="S319" s="44" t="s">
        <v>16</v>
      </c>
      <c r="T31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19" s="91"/>
      <c r="V319" s="91"/>
      <c r="W319" s="91">
        <v>1</v>
      </c>
      <c r="X319" s="92">
        <v>2009</v>
      </c>
      <c r="Y319" s="109">
        <v>150</v>
      </c>
      <c r="Z319" s="109">
        <v>150</v>
      </c>
      <c r="AA319" s="214">
        <v>2009</v>
      </c>
      <c r="AB319" s="67">
        <v>1</v>
      </c>
      <c r="AC319" s="115">
        <v>7</v>
      </c>
      <c r="AD319" s="115"/>
      <c r="AE319" s="109">
        <f>IFERROR(Table1[[#This Row],[ExpenditureDetails5]]*HLOOKUP([AssumedValue2],'Curr conv'!$B$17:$BF$56,16,FALSE), "No data")</f>
        <v>175.0905011009672</v>
      </c>
      <c r="AF319" s="108">
        <f>IFERROR([AssumedValue1]*HLOOKUP([AssumedValue2],'Curr conv'!$B$17:$BF$56,16,FALSE), "No data")</f>
        <v>175.0905011009672</v>
      </c>
      <c r="AG319" s="110">
        <f>IFERROR(Table1[[#This Row],[Calculation2]]/Exchange,"No data")</f>
        <v>122.35320913398941</v>
      </c>
      <c r="AH319" s="113">
        <f>IFERROR([AssumedValue1]*HLOOKUP([AssumedValue2],'Curr conv'!$B$17:$BF$56,16,FALSE)/Table1[[#This Row],[ExpenditureDetails3]], "No data")</f>
        <v>175.0905011009672</v>
      </c>
      <c r="AI319" s="114">
        <f>IFERROR(Table1[[#This Row],[Calculation4]]/Exchange,"No data")</f>
        <v>122.35320913398941</v>
      </c>
      <c r="AJ31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25.0129287287096</v>
      </c>
      <c r="AK319" s="110">
        <f>IFERROR(Table1[[#This Row],[Calculation6]]/Exchange,"No data")</f>
        <v>17.479029876284201</v>
      </c>
      <c r="AL319" s="49" t="s">
        <v>465</v>
      </c>
      <c r="AM319" s="45"/>
      <c r="AN319" s="45"/>
      <c r="AO319" s="45"/>
      <c r="AP319" s="45"/>
      <c r="AQ319" s="45"/>
    </row>
    <row r="320" spans="2:43">
      <c r="B320" s="44" t="s">
        <v>146</v>
      </c>
      <c r="C320" s="66" t="s">
        <v>467</v>
      </c>
      <c r="D320" s="87" t="s">
        <v>439</v>
      </c>
      <c r="E320" s="87" t="s">
        <v>437</v>
      </c>
      <c r="F320" s="66" t="s">
        <v>343</v>
      </c>
      <c r="G320" s="44" t="s">
        <v>147</v>
      </c>
      <c r="H320" s="44" t="s">
        <v>98</v>
      </c>
      <c r="I320" s="44" t="s">
        <v>15</v>
      </c>
      <c r="J320" s="44" t="s">
        <v>470</v>
      </c>
      <c r="K320" s="87" t="s">
        <v>475</v>
      </c>
      <c r="L320" s="49" t="s">
        <v>462</v>
      </c>
      <c r="M320" s="108">
        <v>897</v>
      </c>
      <c r="N320" s="108">
        <v>224.25</v>
      </c>
      <c r="O320" s="92">
        <v>300</v>
      </c>
      <c r="P320" s="44" t="s">
        <v>458</v>
      </c>
      <c r="Q320" s="44"/>
      <c r="R320" s="44"/>
      <c r="S320" s="44" t="s">
        <v>16</v>
      </c>
      <c r="T32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20" s="91"/>
      <c r="V320" s="91"/>
      <c r="W320" s="91">
        <v>1</v>
      </c>
      <c r="X320" s="92">
        <v>2001</v>
      </c>
      <c r="Y320" s="109">
        <v>0</v>
      </c>
      <c r="Z320" s="109">
        <v>0</v>
      </c>
      <c r="AA320" s="214">
        <v>2001</v>
      </c>
      <c r="AB320" s="67">
        <v>1</v>
      </c>
      <c r="AC320" s="115">
        <v>9</v>
      </c>
      <c r="AD320" s="115"/>
      <c r="AE320" s="109">
        <f>IFERROR(Table1[[#This Row],[ExpenditureDetails5]]*HLOOKUP([AssumedValue2],'Curr conv'!$B$17:$BF$56,16,FALSE), "No data")</f>
        <v>0</v>
      </c>
      <c r="AF320" s="108">
        <f>IFERROR([AssumedValue1]*HLOOKUP([AssumedValue2],'Curr conv'!$B$17:$BF$56,16,FALSE), "No data")</f>
        <v>0</v>
      </c>
      <c r="AG320" s="110">
        <f>IFERROR(Table1[[#This Row],[Calculation2]]/Exchange,"No data")</f>
        <v>0</v>
      </c>
      <c r="AH320" s="113">
        <f>IFERROR([AssumedValue1]*HLOOKUP([AssumedValue2],'Curr conv'!$B$17:$BF$56,16,FALSE)/Table1[[#This Row],[ExpenditureDetails3]], "No data")</f>
        <v>0</v>
      </c>
      <c r="AI320" s="114">
        <f>IFERROR(Table1[[#This Row],[Calculation4]]/Exchange,"No data")</f>
        <v>0</v>
      </c>
      <c r="AJ32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20" s="110">
        <f>IFERROR(Table1[[#This Row],[Calculation6]]/Exchange,"No data")</f>
        <v>0</v>
      </c>
      <c r="AL320" s="49" t="s">
        <v>465</v>
      </c>
      <c r="AM320" s="45"/>
      <c r="AN320" s="45"/>
      <c r="AO320" s="45"/>
      <c r="AP320" s="45"/>
      <c r="AQ320" s="45"/>
    </row>
    <row r="321" spans="2:43">
      <c r="B321" s="44" t="s">
        <v>146</v>
      </c>
      <c r="C321" s="66" t="s">
        <v>467</v>
      </c>
      <c r="D321" s="87" t="s">
        <v>439</v>
      </c>
      <c r="E321" s="87" t="s">
        <v>437</v>
      </c>
      <c r="F321" s="66" t="s">
        <v>343</v>
      </c>
      <c r="G321" s="44" t="s">
        <v>147</v>
      </c>
      <c r="H321" s="44" t="s">
        <v>98</v>
      </c>
      <c r="I321" s="44" t="s">
        <v>15</v>
      </c>
      <c r="J321" s="44" t="s">
        <v>470</v>
      </c>
      <c r="K321" s="87" t="s">
        <v>475</v>
      </c>
      <c r="L321" s="49" t="s">
        <v>462</v>
      </c>
      <c r="M321" s="108">
        <v>897</v>
      </c>
      <c r="N321" s="108">
        <v>224.25</v>
      </c>
      <c r="O321" s="92">
        <v>300</v>
      </c>
      <c r="P321" s="44" t="s">
        <v>458</v>
      </c>
      <c r="Q321" s="44"/>
      <c r="R321" s="44"/>
      <c r="S321" s="44" t="s">
        <v>16</v>
      </c>
      <c r="T32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21" s="91"/>
      <c r="V321" s="91"/>
      <c r="W321" s="91">
        <v>1</v>
      </c>
      <c r="X321" s="92">
        <v>2002</v>
      </c>
      <c r="Y321" s="109">
        <v>0</v>
      </c>
      <c r="Z321" s="109">
        <v>0</v>
      </c>
      <c r="AA321" s="214">
        <v>2002</v>
      </c>
      <c r="AB321" s="67">
        <v>1</v>
      </c>
      <c r="AC321" s="115">
        <v>9</v>
      </c>
      <c r="AD321" s="115"/>
      <c r="AE321" s="109">
        <f>IFERROR(Table1[[#This Row],[ExpenditureDetails5]]*HLOOKUP([AssumedValue2],'Curr conv'!$B$17:$BF$56,16,FALSE), "No data")</f>
        <v>0</v>
      </c>
      <c r="AF321" s="108">
        <f>IFERROR([AssumedValue1]*HLOOKUP([AssumedValue2],'Curr conv'!$B$17:$BF$56,16,FALSE), "No data")</f>
        <v>0</v>
      </c>
      <c r="AG321" s="110">
        <f>IFERROR(Table1[[#This Row],[Calculation2]]/Exchange,"No data")</f>
        <v>0</v>
      </c>
      <c r="AH321" s="113">
        <f>IFERROR([AssumedValue1]*HLOOKUP([AssumedValue2],'Curr conv'!$B$17:$BF$56,16,FALSE)/Table1[[#This Row],[ExpenditureDetails3]], "No data")</f>
        <v>0</v>
      </c>
      <c r="AI321" s="114">
        <f>IFERROR(Table1[[#This Row],[Calculation4]]/Exchange,"No data")</f>
        <v>0</v>
      </c>
      <c r="AJ32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21" s="110">
        <f>IFERROR(Table1[[#This Row],[Calculation6]]/Exchange,"No data")</f>
        <v>0</v>
      </c>
      <c r="AL321" s="49" t="s">
        <v>465</v>
      </c>
      <c r="AM321" s="45"/>
      <c r="AN321" s="45"/>
      <c r="AO321" s="45"/>
      <c r="AP321" s="45"/>
      <c r="AQ321" s="45"/>
    </row>
    <row r="322" spans="2:43">
      <c r="B322" s="44" t="s">
        <v>146</v>
      </c>
      <c r="C322" s="66" t="s">
        <v>467</v>
      </c>
      <c r="D322" s="87" t="s">
        <v>439</v>
      </c>
      <c r="E322" s="87" t="s">
        <v>437</v>
      </c>
      <c r="F322" s="66" t="s">
        <v>343</v>
      </c>
      <c r="G322" s="44" t="s">
        <v>147</v>
      </c>
      <c r="H322" s="44" t="s">
        <v>98</v>
      </c>
      <c r="I322" s="44" t="s">
        <v>15</v>
      </c>
      <c r="J322" s="44" t="s">
        <v>470</v>
      </c>
      <c r="K322" s="87" t="s">
        <v>475</v>
      </c>
      <c r="L322" s="49" t="s">
        <v>462</v>
      </c>
      <c r="M322" s="108">
        <v>897</v>
      </c>
      <c r="N322" s="108">
        <v>224.25</v>
      </c>
      <c r="O322" s="92">
        <v>300</v>
      </c>
      <c r="P322" s="44" t="s">
        <v>458</v>
      </c>
      <c r="Q322" s="44"/>
      <c r="R322" s="44"/>
      <c r="S322" s="44" t="s">
        <v>16</v>
      </c>
      <c r="T32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22" s="91"/>
      <c r="V322" s="91"/>
      <c r="W322" s="91">
        <v>1</v>
      </c>
      <c r="X322" s="92">
        <v>2003</v>
      </c>
      <c r="Y322" s="109">
        <v>0</v>
      </c>
      <c r="Z322" s="109">
        <v>0</v>
      </c>
      <c r="AA322" s="214">
        <v>2003</v>
      </c>
      <c r="AB322" s="67">
        <v>1</v>
      </c>
      <c r="AC322" s="115">
        <v>9</v>
      </c>
      <c r="AD322" s="115"/>
      <c r="AE322" s="109">
        <f>IFERROR(Table1[[#This Row],[ExpenditureDetails5]]*HLOOKUP([AssumedValue2],'Curr conv'!$B$17:$BF$56,16,FALSE), "No data")</f>
        <v>0</v>
      </c>
      <c r="AF322" s="108">
        <f>IFERROR([AssumedValue1]*HLOOKUP([AssumedValue2],'Curr conv'!$B$17:$BF$56,16,FALSE), "No data")</f>
        <v>0</v>
      </c>
      <c r="AG322" s="110">
        <f>IFERROR(Table1[[#This Row],[Calculation2]]/Exchange,"No data")</f>
        <v>0</v>
      </c>
      <c r="AH322" s="113">
        <f>IFERROR([AssumedValue1]*HLOOKUP([AssumedValue2],'Curr conv'!$B$17:$BF$56,16,FALSE)/Table1[[#This Row],[ExpenditureDetails3]], "No data")</f>
        <v>0</v>
      </c>
      <c r="AI322" s="114">
        <f>IFERROR(Table1[[#This Row],[Calculation4]]/Exchange,"No data")</f>
        <v>0</v>
      </c>
      <c r="AJ32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22" s="110">
        <f>IFERROR(Table1[[#This Row],[Calculation6]]/Exchange,"No data")</f>
        <v>0</v>
      </c>
      <c r="AL322" s="49" t="s">
        <v>465</v>
      </c>
      <c r="AM322" s="45"/>
      <c r="AN322" s="45"/>
      <c r="AO322" s="45"/>
      <c r="AP322" s="45"/>
      <c r="AQ322" s="45"/>
    </row>
    <row r="323" spans="2:43">
      <c r="B323" s="44" t="s">
        <v>146</v>
      </c>
      <c r="C323" s="66" t="s">
        <v>467</v>
      </c>
      <c r="D323" s="87" t="s">
        <v>439</v>
      </c>
      <c r="E323" s="87" t="s">
        <v>437</v>
      </c>
      <c r="F323" s="66" t="s">
        <v>343</v>
      </c>
      <c r="G323" s="44" t="s">
        <v>147</v>
      </c>
      <c r="H323" s="44" t="s">
        <v>98</v>
      </c>
      <c r="I323" s="44" t="s">
        <v>15</v>
      </c>
      <c r="J323" s="44" t="s">
        <v>470</v>
      </c>
      <c r="K323" s="87" t="s">
        <v>475</v>
      </c>
      <c r="L323" s="49" t="s">
        <v>462</v>
      </c>
      <c r="M323" s="108">
        <v>897</v>
      </c>
      <c r="N323" s="108">
        <v>224.25</v>
      </c>
      <c r="O323" s="92">
        <v>300</v>
      </c>
      <c r="P323" s="44" t="s">
        <v>458</v>
      </c>
      <c r="Q323" s="44"/>
      <c r="R323" s="44"/>
      <c r="S323" s="44" t="s">
        <v>16</v>
      </c>
      <c r="T32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23" s="91"/>
      <c r="V323" s="91"/>
      <c r="W323" s="91">
        <v>1</v>
      </c>
      <c r="X323" s="92">
        <v>2004</v>
      </c>
      <c r="Y323" s="109">
        <v>0</v>
      </c>
      <c r="Z323" s="109">
        <v>0</v>
      </c>
      <c r="AA323" s="214">
        <v>2004</v>
      </c>
      <c r="AB323" s="67">
        <v>1</v>
      </c>
      <c r="AC323" s="115">
        <v>9</v>
      </c>
      <c r="AD323" s="115"/>
      <c r="AE323" s="109">
        <f>IFERROR(Table1[[#This Row],[ExpenditureDetails5]]*HLOOKUP([AssumedValue2],'Curr conv'!$B$17:$BF$56,16,FALSE), "No data")</f>
        <v>0</v>
      </c>
      <c r="AF323" s="108">
        <f>IFERROR([AssumedValue1]*HLOOKUP([AssumedValue2],'Curr conv'!$B$17:$BF$56,16,FALSE), "No data")</f>
        <v>0</v>
      </c>
      <c r="AG323" s="110">
        <f>IFERROR(Table1[[#This Row],[Calculation2]]/Exchange,"No data")</f>
        <v>0</v>
      </c>
      <c r="AH323" s="113">
        <f>IFERROR([AssumedValue1]*HLOOKUP([AssumedValue2],'Curr conv'!$B$17:$BF$56,16,FALSE)/Table1[[#This Row],[ExpenditureDetails3]], "No data")</f>
        <v>0</v>
      </c>
      <c r="AI323" s="114">
        <f>IFERROR(Table1[[#This Row],[Calculation4]]/Exchange,"No data")</f>
        <v>0</v>
      </c>
      <c r="AJ32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23" s="110">
        <f>IFERROR(Table1[[#This Row],[Calculation6]]/Exchange,"No data")</f>
        <v>0</v>
      </c>
      <c r="AL323" s="49" t="s">
        <v>465</v>
      </c>
      <c r="AM323" s="45"/>
      <c r="AN323" s="45"/>
      <c r="AO323" s="45"/>
      <c r="AP323" s="45"/>
      <c r="AQ323" s="45"/>
    </row>
    <row r="324" spans="2:43">
      <c r="B324" s="44" t="s">
        <v>146</v>
      </c>
      <c r="C324" s="66" t="s">
        <v>467</v>
      </c>
      <c r="D324" s="87" t="s">
        <v>439</v>
      </c>
      <c r="E324" s="87" t="s">
        <v>437</v>
      </c>
      <c r="F324" s="66" t="s">
        <v>343</v>
      </c>
      <c r="G324" s="44" t="s">
        <v>147</v>
      </c>
      <c r="H324" s="44" t="s">
        <v>98</v>
      </c>
      <c r="I324" s="44" t="s">
        <v>15</v>
      </c>
      <c r="J324" s="44" t="s">
        <v>470</v>
      </c>
      <c r="K324" s="87" t="s">
        <v>475</v>
      </c>
      <c r="L324" s="49" t="s">
        <v>462</v>
      </c>
      <c r="M324" s="108">
        <v>897</v>
      </c>
      <c r="N324" s="108">
        <v>224.25</v>
      </c>
      <c r="O324" s="92">
        <v>300</v>
      </c>
      <c r="P324" s="44" t="s">
        <v>458</v>
      </c>
      <c r="Q324" s="44"/>
      <c r="R324" s="44"/>
      <c r="S324" s="44" t="s">
        <v>16</v>
      </c>
      <c r="T32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24" s="91"/>
      <c r="V324" s="91"/>
      <c r="W324" s="91">
        <v>1</v>
      </c>
      <c r="X324" s="92">
        <v>2005</v>
      </c>
      <c r="Y324" s="109">
        <v>0</v>
      </c>
      <c r="Z324" s="109">
        <v>0</v>
      </c>
      <c r="AA324" s="214">
        <v>2005</v>
      </c>
      <c r="AB324" s="67">
        <v>1</v>
      </c>
      <c r="AC324" s="115">
        <v>9</v>
      </c>
      <c r="AD324" s="115"/>
      <c r="AE324" s="109">
        <f>IFERROR(Table1[[#This Row],[ExpenditureDetails5]]*HLOOKUP([AssumedValue2],'Curr conv'!$B$17:$BF$56,16,FALSE), "No data")</f>
        <v>0</v>
      </c>
      <c r="AF324" s="108">
        <f>IFERROR([AssumedValue1]*HLOOKUP([AssumedValue2],'Curr conv'!$B$17:$BF$56,16,FALSE), "No data")</f>
        <v>0</v>
      </c>
      <c r="AG324" s="110">
        <f>IFERROR(Table1[[#This Row],[Calculation2]]/Exchange,"No data")</f>
        <v>0</v>
      </c>
      <c r="AH324" s="113">
        <f>IFERROR([AssumedValue1]*HLOOKUP([AssumedValue2],'Curr conv'!$B$17:$BF$56,16,FALSE)/Table1[[#This Row],[ExpenditureDetails3]], "No data")</f>
        <v>0</v>
      </c>
      <c r="AI324" s="114">
        <f>IFERROR(Table1[[#This Row],[Calculation4]]/Exchange,"No data")</f>
        <v>0</v>
      </c>
      <c r="AJ32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24" s="110">
        <f>IFERROR(Table1[[#This Row],[Calculation6]]/Exchange,"No data")</f>
        <v>0</v>
      </c>
      <c r="AL324" s="49" t="s">
        <v>465</v>
      </c>
      <c r="AM324" s="45"/>
      <c r="AN324" s="45"/>
      <c r="AO324" s="45"/>
      <c r="AP324" s="45"/>
      <c r="AQ324" s="45"/>
    </row>
    <row r="325" spans="2:43">
      <c r="B325" s="44" t="s">
        <v>146</v>
      </c>
      <c r="C325" s="66" t="s">
        <v>467</v>
      </c>
      <c r="D325" s="87" t="s">
        <v>439</v>
      </c>
      <c r="E325" s="87" t="s">
        <v>437</v>
      </c>
      <c r="F325" s="66" t="s">
        <v>343</v>
      </c>
      <c r="G325" s="44" t="s">
        <v>147</v>
      </c>
      <c r="H325" s="44" t="s">
        <v>98</v>
      </c>
      <c r="I325" s="44" t="s">
        <v>15</v>
      </c>
      <c r="J325" s="44" t="s">
        <v>470</v>
      </c>
      <c r="K325" s="87" t="s">
        <v>475</v>
      </c>
      <c r="L325" s="49" t="s">
        <v>462</v>
      </c>
      <c r="M325" s="108">
        <v>897</v>
      </c>
      <c r="N325" s="108">
        <v>224.25</v>
      </c>
      <c r="O325" s="92">
        <v>300</v>
      </c>
      <c r="P325" s="44" t="s">
        <v>458</v>
      </c>
      <c r="Q325" s="44"/>
      <c r="R325" s="44"/>
      <c r="S325" s="44" t="s">
        <v>16</v>
      </c>
      <c r="T32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25" s="91"/>
      <c r="V325" s="91"/>
      <c r="W325" s="91">
        <v>1</v>
      </c>
      <c r="X325" s="92">
        <v>2006</v>
      </c>
      <c r="Y325" s="109">
        <v>0</v>
      </c>
      <c r="Z325" s="109">
        <v>0</v>
      </c>
      <c r="AA325" s="214">
        <v>2006</v>
      </c>
      <c r="AB325" s="67">
        <v>1</v>
      </c>
      <c r="AC325" s="115">
        <v>9</v>
      </c>
      <c r="AD325" s="115"/>
      <c r="AE325" s="109">
        <f>IFERROR(Table1[[#This Row],[ExpenditureDetails5]]*HLOOKUP([AssumedValue2],'Curr conv'!$B$17:$BF$56,16,FALSE), "No data")</f>
        <v>0</v>
      </c>
      <c r="AF325" s="108">
        <f>IFERROR([AssumedValue1]*HLOOKUP([AssumedValue2],'Curr conv'!$B$17:$BF$56,16,FALSE), "No data")</f>
        <v>0</v>
      </c>
      <c r="AG325" s="110">
        <f>IFERROR(Table1[[#This Row],[Calculation2]]/Exchange,"No data")</f>
        <v>0</v>
      </c>
      <c r="AH325" s="113">
        <f>IFERROR([AssumedValue1]*HLOOKUP([AssumedValue2],'Curr conv'!$B$17:$BF$56,16,FALSE)/Table1[[#This Row],[ExpenditureDetails3]], "No data")</f>
        <v>0</v>
      </c>
      <c r="AI325" s="114">
        <f>IFERROR(Table1[[#This Row],[Calculation4]]/Exchange,"No data")</f>
        <v>0</v>
      </c>
      <c r="AJ32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25" s="110">
        <f>IFERROR(Table1[[#This Row],[Calculation6]]/Exchange,"No data")</f>
        <v>0</v>
      </c>
      <c r="AL325" s="49" t="s">
        <v>465</v>
      </c>
      <c r="AM325" s="45"/>
      <c r="AN325" s="45"/>
      <c r="AO325" s="45"/>
      <c r="AP325" s="45"/>
      <c r="AQ325" s="45"/>
    </row>
    <row r="326" spans="2:43">
      <c r="B326" s="44" t="s">
        <v>146</v>
      </c>
      <c r="C326" s="66" t="s">
        <v>467</v>
      </c>
      <c r="D326" s="87" t="s">
        <v>439</v>
      </c>
      <c r="E326" s="87" t="s">
        <v>437</v>
      </c>
      <c r="F326" s="66" t="s">
        <v>343</v>
      </c>
      <c r="G326" s="44" t="s">
        <v>147</v>
      </c>
      <c r="H326" s="44" t="s">
        <v>98</v>
      </c>
      <c r="I326" s="44" t="s">
        <v>15</v>
      </c>
      <c r="J326" s="44" t="s">
        <v>470</v>
      </c>
      <c r="K326" s="87" t="s">
        <v>475</v>
      </c>
      <c r="L326" s="49" t="s">
        <v>462</v>
      </c>
      <c r="M326" s="108">
        <v>897</v>
      </c>
      <c r="N326" s="108">
        <v>224.25</v>
      </c>
      <c r="O326" s="92">
        <v>300</v>
      </c>
      <c r="P326" s="44" t="s">
        <v>458</v>
      </c>
      <c r="Q326" s="44"/>
      <c r="R326" s="44"/>
      <c r="S326" s="44" t="s">
        <v>16</v>
      </c>
      <c r="T32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26" s="91"/>
      <c r="V326" s="91"/>
      <c r="W326" s="91">
        <v>1</v>
      </c>
      <c r="X326" s="92">
        <v>2007</v>
      </c>
      <c r="Y326" s="109">
        <v>0</v>
      </c>
      <c r="Z326" s="109">
        <v>0</v>
      </c>
      <c r="AA326" s="214">
        <v>2007</v>
      </c>
      <c r="AB326" s="67">
        <v>1</v>
      </c>
      <c r="AC326" s="115">
        <v>9</v>
      </c>
      <c r="AD326" s="115"/>
      <c r="AE326" s="109">
        <f>IFERROR(Table1[[#This Row],[ExpenditureDetails5]]*HLOOKUP([AssumedValue2],'Curr conv'!$B$17:$BF$56,16,FALSE), "No data")</f>
        <v>0</v>
      </c>
      <c r="AF326" s="108">
        <f>IFERROR([AssumedValue1]*HLOOKUP([AssumedValue2],'Curr conv'!$B$17:$BF$56,16,FALSE), "No data")</f>
        <v>0</v>
      </c>
      <c r="AG326" s="110">
        <f>IFERROR(Table1[[#This Row],[Calculation2]]/Exchange,"No data")</f>
        <v>0</v>
      </c>
      <c r="AH326" s="113">
        <f>IFERROR([AssumedValue1]*HLOOKUP([AssumedValue2],'Curr conv'!$B$17:$BF$56,16,FALSE)/Table1[[#This Row],[ExpenditureDetails3]], "No data")</f>
        <v>0</v>
      </c>
      <c r="AI326" s="114">
        <f>IFERROR(Table1[[#This Row],[Calculation4]]/Exchange,"No data")</f>
        <v>0</v>
      </c>
      <c r="AJ32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26" s="110">
        <f>IFERROR(Table1[[#This Row],[Calculation6]]/Exchange,"No data")</f>
        <v>0</v>
      </c>
      <c r="AL326" s="49" t="s">
        <v>465</v>
      </c>
      <c r="AM326" s="45"/>
      <c r="AN326" s="45"/>
      <c r="AO326" s="45"/>
      <c r="AP326" s="45"/>
      <c r="AQ326" s="45"/>
    </row>
    <row r="327" spans="2:43">
      <c r="B327" s="44" t="s">
        <v>146</v>
      </c>
      <c r="C327" s="66" t="s">
        <v>467</v>
      </c>
      <c r="D327" s="87" t="s">
        <v>439</v>
      </c>
      <c r="E327" s="87" t="s">
        <v>437</v>
      </c>
      <c r="F327" s="66" t="s">
        <v>343</v>
      </c>
      <c r="G327" s="44" t="s">
        <v>147</v>
      </c>
      <c r="H327" s="44" t="s">
        <v>98</v>
      </c>
      <c r="I327" s="44" t="s">
        <v>15</v>
      </c>
      <c r="J327" s="44" t="s">
        <v>470</v>
      </c>
      <c r="K327" s="87" t="s">
        <v>475</v>
      </c>
      <c r="L327" s="49" t="s">
        <v>462</v>
      </c>
      <c r="M327" s="108">
        <v>897</v>
      </c>
      <c r="N327" s="108">
        <v>224.25</v>
      </c>
      <c r="O327" s="92">
        <v>300</v>
      </c>
      <c r="P327" s="44" t="s">
        <v>458</v>
      </c>
      <c r="Q327" s="44"/>
      <c r="R327" s="44"/>
      <c r="S327" s="44" t="s">
        <v>16</v>
      </c>
      <c r="T32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27" s="91"/>
      <c r="V327" s="91"/>
      <c r="W327" s="91">
        <v>1</v>
      </c>
      <c r="X327" s="92">
        <v>2008</v>
      </c>
      <c r="Y327" s="109">
        <v>0</v>
      </c>
      <c r="Z327" s="109">
        <v>0</v>
      </c>
      <c r="AA327" s="214">
        <v>2008</v>
      </c>
      <c r="AB327" s="67">
        <v>1</v>
      </c>
      <c r="AC327" s="115">
        <v>9</v>
      </c>
      <c r="AD327" s="115"/>
      <c r="AE327" s="109">
        <f>IFERROR(Table1[[#This Row],[ExpenditureDetails5]]*HLOOKUP([AssumedValue2],'Curr conv'!$B$17:$BF$56,16,FALSE), "No data")</f>
        <v>0</v>
      </c>
      <c r="AF327" s="108">
        <f>IFERROR([AssumedValue1]*HLOOKUP([AssumedValue2],'Curr conv'!$B$17:$BF$56,16,FALSE), "No data")</f>
        <v>0</v>
      </c>
      <c r="AG327" s="110">
        <f>IFERROR(Table1[[#This Row],[Calculation2]]/Exchange,"No data")</f>
        <v>0</v>
      </c>
      <c r="AH327" s="113">
        <f>IFERROR([AssumedValue1]*HLOOKUP([AssumedValue2],'Curr conv'!$B$17:$BF$56,16,FALSE)/Table1[[#This Row],[ExpenditureDetails3]], "No data")</f>
        <v>0</v>
      </c>
      <c r="AI327" s="114">
        <f>IFERROR(Table1[[#This Row],[Calculation4]]/Exchange,"No data")</f>
        <v>0</v>
      </c>
      <c r="AJ32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27" s="110">
        <f>IFERROR(Table1[[#This Row],[Calculation6]]/Exchange,"No data")</f>
        <v>0</v>
      </c>
      <c r="AL327" s="49" t="s">
        <v>465</v>
      </c>
      <c r="AM327" s="45"/>
      <c r="AN327" s="45"/>
      <c r="AO327" s="45"/>
      <c r="AP327" s="45"/>
      <c r="AQ327" s="45"/>
    </row>
    <row r="328" spans="2:43">
      <c r="B328" s="44" t="s">
        <v>146</v>
      </c>
      <c r="C328" s="66" t="s">
        <v>467</v>
      </c>
      <c r="D328" s="87" t="s">
        <v>439</v>
      </c>
      <c r="E328" s="87" t="s">
        <v>437</v>
      </c>
      <c r="F328" s="66" t="s">
        <v>343</v>
      </c>
      <c r="G328" s="44" t="s">
        <v>147</v>
      </c>
      <c r="H328" s="44" t="s">
        <v>98</v>
      </c>
      <c r="I328" s="44" t="s">
        <v>15</v>
      </c>
      <c r="J328" s="44" t="s">
        <v>470</v>
      </c>
      <c r="K328" s="87" t="s">
        <v>475</v>
      </c>
      <c r="L328" s="49" t="s">
        <v>462</v>
      </c>
      <c r="M328" s="108">
        <v>897</v>
      </c>
      <c r="N328" s="108">
        <v>224.25</v>
      </c>
      <c r="O328" s="92">
        <v>300</v>
      </c>
      <c r="P328" s="44" t="s">
        <v>458</v>
      </c>
      <c r="Q328" s="44"/>
      <c r="R328" s="44"/>
      <c r="S328" s="44" t="s">
        <v>16</v>
      </c>
      <c r="T32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28" s="91"/>
      <c r="V328" s="91"/>
      <c r="W328" s="91">
        <v>1</v>
      </c>
      <c r="X328" s="92">
        <v>2009</v>
      </c>
      <c r="Y328" s="109">
        <v>0</v>
      </c>
      <c r="Z328" s="109">
        <v>0</v>
      </c>
      <c r="AA328" s="214">
        <v>2009</v>
      </c>
      <c r="AB328" s="67">
        <v>1</v>
      </c>
      <c r="AC328" s="115">
        <v>9</v>
      </c>
      <c r="AD328" s="115"/>
      <c r="AE328" s="109">
        <f>IFERROR(Table1[[#This Row],[ExpenditureDetails5]]*HLOOKUP([AssumedValue2],'Curr conv'!$B$17:$BF$56,16,FALSE), "No data")</f>
        <v>0</v>
      </c>
      <c r="AF328" s="108">
        <f>IFERROR([AssumedValue1]*HLOOKUP([AssumedValue2],'Curr conv'!$B$17:$BF$56,16,FALSE), "No data")</f>
        <v>0</v>
      </c>
      <c r="AG328" s="110">
        <f>IFERROR(Table1[[#This Row],[Calculation2]]/Exchange,"No data")</f>
        <v>0</v>
      </c>
      <c r="AH328" s="113">
        <f>IFERROR([AssumedValue1]*HLOOKUP([AssumedValue2],'Curr conv'!$B$17:$BF$56,16,FALSE)/Table1[[#This Row],[ExpenditureDetails3]], "No data")</f>
        <v>0</v>
      </c>
      <c r="AI328" s="114">
        <f>IFERROR(Table1[[#This Row],[Calculation4]]/Exchange,"No data")</f>
        <v>0</v>
      </c>
      <c r="AJ32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28" s="110">
        <f>IFERROR(Table1[[#This Row],[Calculation6]]/Exchange,"No data")</f>
        <v>0</v>
      </c>
      <c r="AL328" s="49" t="s">
        <v>465</v>
      </c>
      <c r="AM328" s="45"/>
      <c r="AN328" s="45"/>
      <c r="AO328" s="45"/>
      <c r="AP328" s="45"/>
      <c r="AQ328" s="45"/>
    </row>
    <row r="329" spans="2:43">
      <c r="B329" s="44" t="s">
        <v>148</v>
      </c>
      <c r="C329" s="66" t="s">
        <v>467</v>
      </c>
      <c r="D329" s="87" t="s">
        <v>439</v>
      </c>
      <c r="E329" s="87" t="s">
        <v>437</v>
      </c>
      <c r="F329" s="66" t="s">
        <v>343</v>
      </c>
      <c r="G329" s="44" t="s">
        <v>147</v>
      </c>
      <c r="H329" s="44" t="s">
        <v>111</v>
      </c>
      <c r="I329" s="44" t="s">
        <v>15</v>
      </c>
      <c r="J329" s="44" t="s">
        <v>470</v>
      </c>
      <c r="K329" s="87" t="s">
        <v>475</v>
      </c>
      <c r="L329" s="49" t="s">
        <v>462</v>
      </c>
      <c r="M329" s="108">
        <v>897</v>
      </c>
      <c r="N329" s="108">
        <v>224.25</v>
      </c>
      <c r="O329" s="92">
        <v>300</v>
      </c>
      <c r="P329" s="44" t="s">
        <v>458</v>
      </c>
      <c r="Q329" s="44"/>
      <c r="R329" s="44"/>
      <c r="S329" s="44" t="s">
        <v>16</v>
      </c>
      <c r="T32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29" s="91"/>
      <c r="V329" s="91"/>
      <c r="W329" s="91">
        <v>1</v>
      </c>
      <c r="X329" s="92">
        <v>2001</v>
      </c>
      <c r="Y329" s="109">
        <v>0</v>
      </c>
      <c r="Z329" s="109">
        <v>0</v>
      </c>
      <c r="AA329" s="214">
        <v>2001</v>
      </c>
      <c r="AB329" s="67">
        <v>1</v>
      </c>
      <c r="AC329" s="115">
        <v>8</v>
      </c>
      <c r="AD329" s="115"/>
      <c r="AE329" s="109">
        <f>IFERROR(Table1[[#This Row],[ExpenditureDetails5]]*HLOOKUP([AssumedValue2],'Curr conv'!$B$17:$BF$56,16,FALSE), "No data")</f>
        <v>0</v>
      </c>
      <c r="AF329" s="108">
        <f>IFERROR([AssumedValue1]*HLOOKUP([AssumedValue2],'Curr conv'!$B$17:$BF$56,16,FALSE), "No data")</f>
        <v>0</v>
      </c>
      <c r="AG329" s="110">
        <f>IFERROR(Table1[[#This Row],[Calculation2]]/Exchange,"No data")</f>
        <v>0</v>
      </c>
      <c r="AH329" s="113">
        <f>IFERROR([AssumedValue1]*HLOOKUP([AssumedValue2],'Curr conv'!$B$17:$BF$56,16,FALSE)/Table1[[#This Row],[ExpenditureDetails3]], "No data")</f>
        <v>0</v>
      </c>
      <c r="AI329" s="114">
        <f>IFERROR(Table1[[#This Row],[Calculation4]]/Exchange,"No data")</f>
        <v>0</v>
      </c>
      <c r="AJ32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29" s="110">
        <f>IFERROR(Table1[[#This Row],[Calculation6]]/Exchange,"No data")</f>
        <v>0</v>
      </c>
      <c r="AL329" s="49" t="s">
        <v>465</v>
      </c>
      <c r="AM329" s="45"/>
      <c r="AN329" s="45"/>
      <c r="AO329" s="45"/>
      <c r="AP329" s="45"/>
      <c r="AQ329" s="45"/>
    </row>
    <row r="330" spans="2:43">
      <c r="B330" s="44" t="s">
        <v>148</v>
      </c>
      <c r="C330" s="66" t="s">
        <v>467</v>
      </c>
      <c r="D330" s="87" t="s">
        <v>439</v>
      </c>
      <c r="E330" s="87" t="s">
        <v>437</v>
      </c>
      <c r="F330" s="66" t="s">
        <v>343</v>
      </c>
      <c r="G330" s="44" t="s">
        <v>147</v>
      </c>
      <c r="H330" s="44" t="s">
        <v>111</v>
      </c>
      <c r="I330" s="44" t="s">
        <v>15</v>
      </c>
      <c r="J330" s="44" t="s">
        <v>470</v>
      </c>
      <c r="K330" s="87" t="s">
        <v>475</v>
      </c>
      <c r="L330" s="49" t="s">
        <v>462</v>
      </c>
      <c r="M330" s="108">
        <v>897</v>
      </c>
      <c r="N330" s="108">
        <v>224.25</v>
      </c>
      <c r="O330" s="92">
        <v>300</v>
      </c>
      <c r="P330" s="44" t="s">
        <v>458</v>
      </c>
      <c r="Q330" s="44"/>
      <c r="R330" s="44"/>
      <c r="S330" s="44" t="s">
        <v>16</v>
      </c>
      <c r="T33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30" s="91"/>
      <c r="V330" s="91"/>
      <c r="W330" s="91">
        <v>1</v>
      </c>
      <c r="X330" s="92">
        <v>2002</v>
      </c>
      <c r="Y330" s="109">
        <v>0</v>
      </c>
      <c r="Z330" s="109">
        <v>0</v>
      </c>
      <c r="AA330" s="214">
        <v>2002</v>
      </c>
      <c r="AB330" s="67">
        <v>1</v>
      </c>
      <c r="AC330" s="115">
        <v>8</v>
      </c>
      <c r="AD330" s="115"/>
      <c r="AE330" s="109">
        <f>IFERROR(Table1[[#This Row],[ExpenditureDetails5]]*HLOOKUP([AssumedValue2],'Curr conv'!$B$17:$BF$56,16,FALSE), "No data")</f>
        <v>0</v>
      </c>
      <c r="AF330" s="108">
        <f>IFERROR([AssumedValue1]*HLOOKUP([AssumedValue2],'Curr conv'!$B$17:$BF$56,16,FALSE), "No data")</f>
        <v>0</v>
      </c>
      <c r="AG330" s="110">
        <f>IFERROR(Table1[[#This Row],[Calculation2]]/Exchange,"No data")</f>
        <v>0</v>
      </c>
      <c r="AH330" s="113">
        <f>IFERROR([AssumedValue1]*HLOOKUP([AssumedValue2],'Curr conv'!$B$17:$BF$56,16,FALSE)/Table1[[#This Row],[ExpenditureDetails3]], "No data")</f>
        <v>0</v>
      </c>
      <c r="AI330" s="114">
        <f>IFERROR(Table1[[#This Row],[Calculation4]]/Exchange,"No data")</f>
        <v>0</v>
      </c>
      <c r="AJ33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30" s="110">
        <f>IFERROR(Table1[[#This Row],[Calculation6]]/Exchange,"No data")</f>
        <v>0</v>
      </c>
      <c r="AL330" s="49" t="s">
        <v>465</v>
      </c>
      <c r="AM330" s="45"/>
      <c r="AN330" s="45"/>
      <c r="AO330" s="45"/>
      <c r="AP330" s="45"/>
      <c r="AQ330" s="45"/>
    </row>
    <row r="331" spans="2:43">
      <c r="B331" s="44" t="s">
        <v>148</v>
      </c>
      <c r="C331" s="66" t="s">
        <v>467</v>
      </c>
      <c r="D331" s="87" t="s">
        <v>439</v>
      </c>
      <c r="E331" s="87" t="s">
        <v>437</v>
      </c>
      <c r="F331" s="66" t="s">
        <v>343</v>
      </c>
      <c r="G331" s="44" t="s">
        <v>147</v>
      </c>
      <c r="H331" s="44" t="s">
        <v>111</v>
      </c>
      <c r="I331" s="44" t="s">
        <v>15</v>
      </c>
      <c r="J331" s="44" t="s">
        <v>470</v>
      </c>
      <c r="K331" s="87" t="s">
        <v>475</v>
      </c>
      <c r="L331" s="49" t="s">
        <v>462</v>
      </c>
      <c r="M331" s="108">
        <v>897</v>
      </c>
      <c r="N331" s="108">
        <v>224.25</v>
      </c>
      <c r="O331" s="92">
        <v>300</v>
      </c>
      <c r="P331" s="44" t="s">
        <v>458</v>
      </c>
      <c r="Q331" s="44"/>
      <c r="R331" s="44"/>
      <c r="S331" s="44" t="s">
        <v>16</v>
      </c>
      <c r="T33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31" s="91"/>
      <c r="V331" s="91"/>
      <c r="W331" s="91">
        <v>1</v>
      </c>
      <c r="X331" s="92">
        <v>2003</v>
      </c>
      <c r="Y331" s="109">
        <v>0</v>
      </c>
      <c r="Z331" s="109">
        <v>0</v>
      </c>
      <c r="AA331" s="214">
        <v>2003</v>
      </c>
      <c r="AB331" s="67">
        <v>1</v>
      </c>
      <c r="AC331" s="115">
        <v>8</v>
      </c>
      <c r="AD331" s="115"/>
      <c r="AE331" s="109">
        <f>IFERROR(Table1[[#This Row],[ExpenditureDetails5]]*HLOOKUP([AssumedValue2],'Curr conv'!$B$17:$BF$56,16,FALSE), "No data")</f>
        <v>0</v>
      </c>
      <c r="AF331" s="108">
        <f>IFERROR([AssumedValue1]*HLOOKUP([AssumedValue2],'Curr conv'!$B$17:$BF$56,16,FALSE), "No data")</f>
        <v>0</v>
      </c>
      <c r="AG331" s="110">
        <f>IFERROR(Table1[[#This Row],[Calculation2]]/Exchange,"No data")</f>
        <v>0</v>
      </c>
      <c r="AH331" s="113">
        <f>IFERROR([AssumedValue1]*HLOOKUP([AssumedValue2],'Curr conv'!$B$17:$BF$56,16,FALSE)/Table1[[#This Row],[ExpenditureDetails3]], "No data")</f>
        <v>0</v>
      </c>
      <c r="AI331" s="114">
        <f>IFERROR(Table1[[#This Row],[Calculation4]]/Exchange,"No data")</f>
        <v>0</v>
      </c>
      <c r="AJ33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31" s="110">
        <f>IFERROR(Table1[[#This Row],[Calculation6]]/Exchange,"No data")</f>
        <v>0</v>
      </c>
      <c r="AL331" s="49" t="s">
        <v>465</v>
      </c>
      <c r="AM331" s="45"/>
      <c r="AN331" s="45"/>
      <c r="AO331" s="45"/>
      <c r="AP331" s="45"/>
      <c r="AQ331" s="45"/>
    </row>
    <row r="332" spans="2:43">
      <c r="B332" s="44" t="s">
        <v>148</v>
      </c>
      <c r="C332" s="66" t="s">
        <v>467</v>
      </c>
      <c r="D332" s="87" t="s">
        <v>439</v>
      </c>
      <c r="E332" s="87" t="s">
        <v>437</v>
      </c>
      <c r="F332" s="66" t="s">
        <v>343</v>
      </c>
      <c r="G332" s="44" t="s">
        <v>147</v>
      </c>
      <c r="H332" s="44" t="s">
        <v>111</v>
      </c>
      <c r="I332" s="44" t="s">
        <v>15</v>
      </c>
      <c r="J332" s="44" t="s">
        <v>470</v>
      </c>
      <c r="K332" s="87" t="s">
        <v>475</v>
      </c>
      <c r="L332" s="49" t="s">
        <v>462</v>
      </c>
      <c r="M332" s="108">
        <v>897</v>
      </c>
      <c r="N332" s="108">
        <v>224.25</v>
      </c>
      <c r="O332" s="92">
        <v>300</v>
      </c>
      <c r="P332" s="44" t="s">
        <v>458</v>
      </c>
      <c r="Q332" s="44"/>
      <c r="R332" s="44"/>
      <c r="S332" s="44" t="s">
        <v>16</v>
      </c>
      <c r="T33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32" s="91"/>
      <c r="V332" s="91"/>
      <c r="W332" s="91">
        <v>1</v>
      </c>
      <c r="X332" s="92">
        <v>2004</v>
      </c>
      <c r="Y332" s="109">
        <v>0</v>
      </c>
      <c r="Z332" s="109">
        <v>0</v>
      </c>
      <c r="AA332" s="214">
        <v>2004</v>
      </c>
      <c r="AB332" s="67">
        <v>1</v>
      </c>
      <c r="AC332" s="115">
        <v>8</v>
      </c>
      <c r="AD332" s="115"/>
      <c r="AE332" s="109">
        <f>IFERROR(Table1[[#This Row],[ExpenditureDetails5]]*HLOOKUP([AssumedValue2],'Curr conv'!$B$17:$BF$56,16,FALSE), "No data")</f>
        <v>0</v>
      </c>
      <c r="AF332" s="108">
        <f>IFERROR([AssumedValue1]*HLOOKUP([AssumedValue2],'Curr conv'!$B$17:$BF$56,16,FALSE), "No data")</f>
        <v>0</v>
      </c>
      <c r="AG332" s="110">
        <f>IFERROR(Table1[[#This Row],[Calculation2]]/Exchange,"No data")</f>
        <v>0</v>
      </c>
      <c r="AH332" s="113">
        <f>IFERROR([AssumedValue1]*HLOOKUP([AssumedValue2],'Curr conv'!$B$17:$BF$56,16,FALSE)/Table1[[#This Row],[ExpenditureDetails3]], "No data")</f>
        <v>0</v>
      </c>
      <c r="AI332" s="114">
        <f>IFERROR(Table1[[#This Row],[Calculation4]]/Exchange,"No data")</f>
        <v>0</v>
      </c>
      <c r="AJ33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32" s="110">
        <f>IFERROR(Table1[[#This Row],[Calculation6]]/Exchange,"No data")</f>
        <v>0</v>
      </c>
      <c r="AL332" s="49" t="s">
        <v>465</v>
      </c>
      <c r="AM332" s="45"/>
      <c r="AN332" s="45"/>
      <c r="AO332" s="45"/>
      <c r="AP332" s="45"/>
      <c r="AQ332" s="45"/>
    </row>
    <row r="333" spans="2:43">
      <c r="B333" s="44" t="s">
        <v>148</v>
      </c>
      <c r="C333" s="66" t="s">
        <v>467</v>
      </c>
      <c r="D333" s="87" t="s">
        <v>439</v>
      </c>
      <c r="E333" s="87" t="s">
        <v>437</v>
      </c>
      <c r="F333" s="66" t="s">
        <v>343</v>
      </c>
      <c r="G333" s="44" t="s">
        <v>147</v>
      </c>
      <c r="H333" s="44" t="s">
        <v>111</v>
      </c>
      <c r="I333" s="44" t="s">
        <v>15</v>
      </c>
      <c r="J333" s="44" t="s">
        <v>470</v>
      </c>
      <c r="K333" s="87" t="s">
        <v>475</v>
      </c>
      <c r="L333" s="49" t="s">
        <v>462</v>
      </c>
      <c r="M333" s="108">
        <v>897</v>
      </c>
      <c r="N333" s="108">
        <v>224.25</v>
      </c>
      <c r="O333" s="92">
        <v>300</v>
      </c>
      <c r="P333" s="44" t="s">
        <v>458</v>
      </c>
      <c r="Q333" s="44"/>
      <c r="R333" s="44"/>
      <c r="S333" s="44" t="s">
        <v>16</v>
      </c>
      <c r="T33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33" s="91"/>
      <c r="V333" s="91"/>
      <c r="W333" s="91">
        <v>1</v>
      </c>
      <c r="X333" s="92">
        <v>2005</v>
      </c>
      <c r="Y333" s="109">
        <v>15</v>
      </c>
      <c r="Z333" s="109">
        <v>15</v>
      </c>
      <c r="AA333" s="214">
        <v>2005</v>
      </c>
      <c r="AB333" s="67">
        <v>1</v>
      </c>
      <c r="AC333" s="115">
        <v>8</v>
      </c>
      <c r="AD333" s="115"/>
      <c r="AE333" s="109">
        <f>IFERROR(Table1[[#This Row],[ExpenditureDetails5]]*HLOOKUP([AssumedValue2],'Curr conv'!$B$17:$BF$56,16,FALSE), "No data")</f>
        <v>50.851831620072431</v>
      </c>
      <c r="AF333" s="108">
        <f>IFERROR([AssumedValue1]*HLOOKUP([AssumedValue2],'Curr conv'!$B$17:$BF$56,16,FALSE), "No data")</f>
        <v>50.851831620072431</v>
      </c>
      <c r="AG333" s="110">
        <f>IFERROR(Table1[[#This Row],[Calculation2]]/Exchange,"No data")</f>
        <v>35.53525034158902</v>
      </c>
      <c r="AH333" s="113">
        <f>IFERROR([AssumedValue1]*HLOOKUP([AssumedValue2],'Curr conv'!$B$17:$BF$56,16,FALSE)/Table1[[#This Row],[ExpenditureDetails3]], "No data")</f>
        <v>50.851831620072431</v>
      </c>
      <c r="AI333" s="114">
        <f>IFERROR(Table1[[#This Row],[Calculation4]]/Exchange,"No data")</f>
        <v>35.53525034158902</v>
      </c>
      <c r="AJ33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6.3564789525090539</v>
      </c>
      <c r="AK333" s="110">
        <f>IFERROR(Table1[[#This Row],[Calculation6]]/Exchange,"No data")</f>
        <v>4.4419062926986275</v>
      </c>
      <c r="AL333" s="49" t="s">
        <v>465</v>
      </c>
      <c r="AM333" s="45"/>
      <c r="AN333" s="45"/>
      <c r="AO333" s="45"/>
      <c r="AP333" s="45"/>
      <c r="AQ333" s="45"/>
    </row>
    <row r="334" spans="2:43">
      <c r="B334" s="44" t="s">
        <v>148</v>
      </c>
      <c r="C334" s="66" t="s">
        <v>467</v>
      </c>
      <c r="D334" s="87" t="s">
        <v>439</v>
      </c>
      <c r="E334" s="87" t="s">
        <v>437</v>
      </c>
      <c r="F334" s="66" t="s">
        <v>343</v>
      </c>
      <c r="G334" s="44" t="s">
        <v>147</v>
      </c>
      <c r="H334" s="44" t="s">
        <v>111</v>
      </c>
      <c r="I334" s="44" t="s">
        <v>15</v>
      </c>
      <c r="J334" s="44" t="s">
        <v>470</v>
      </c>
      <c r="K334" s="87" t="s">
        <v>475</v>
      </c>
      <c r="L334" s="49" t="s">
        <v>462</v>
      </c>
      <c r="M334" s="108">
        <v>897</v>
      </c>
      <c r="N334" s="108">
        <v>224.25</v>
      </c>
      <c r="O334" s="92">
        <v>300</v>
      </c>
      <c r="P334" s="44" t="s">
        <v>458</v>
      </c>
      <c r="Q334" s="44"/>
      <c r="R334" s="44"/>
      <c r="S334" s="44" t="s">
        <v>16</v>
      </c>
      <c r="T33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34" s="91"/>
      <c r="V334" s="91"/>
      <c r="W334" s="91">
        <v>1</v>
      </c>
      <c r="X334" s="92">
        <v>2006</v>
      </c>
      <c r="Y334" s="109">
        <v>35</v>
      </c>
      <c r="Z334" s="109">
        <v>35</v>
      </c>
      <c r="AA334" s="214">
        <v>2006</v>
      </c>
      <c r="AB334" s="67">
        <v>1</v>
      </c>
      <c r="AC334" s="115">
        <v>8</v>
      </c>
      <c r="AD334" s="115"/>
      <c r="AE334" s="109">
        <f>IFERROR(Table1[[#This Row],[ExpenditureDetails5]]*HLOOKUP([AssumedValue2],'Curr conv'!$B$17:$BF$56,16,FALSE), "No data")</f>
        <v>103.21019140679041</v>
      </c>
      <c r="AF334" s="108">
        <f>IFERROR([AssumedValue1]*HLOOKUP([AssumedValue2],'Curr conv'!$B$17:$BF$56,16,FALSE), "No data")</f>
        <v>103.21019140679041</v>
      </c>
      <c r="AG334" s="110">
        <f>IFERROR(Table1[[#This Row],[Calculation2]]/Exchange,"No data")</f>
        <v>72.123262281784321</v>
      </c>
      <c r="AH334" s="113">
        <f>IFERROR([AssumedValue1]*HLOOKUP([AssumedValue2],'Curr conv'!$B$17:$BF$56,16,FALSE)/Table1[[#This Row],[ExpenditureDetails3]], "No data")</f>
        <v>103.21019140679041</v>
      </c>
      <c r="AI334" s="114">
        <f>IFERROR(Table1[[#This Row],[Calculation4]]/Exchange,"No data")</f>
        <v>72.123262281784321</v>
      </c>
      <c r="AJ33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12.901273925848802</v>
      </c>
      <c r="AK334" s="110">
        <f>IFERROR(Table1[[#This Row],[Calculation6]]/Exchange,"No data")</f>
        <v>9.0154077852230401</v>
      </c>
      <c r="AL334" s="49" t="s">
        <v>465</v>
      </c>
      <c r="AM334" s="45"/>
      <c r="AN334" s="45"/>
      <c r="AO334" s="45"/>
      <c r="AP334" s="45"/>
      <c r="AQ334" s="45"/>
    </row>
    <row r="335" spans="2:43">
      <c r="B335" s="44" t="s">
        <v>148</v>
      </c>
      <c r="C335" s="66" t="s">
        <v>467</v>
      </c>
      <c r="D335" s="87" t="s">
        <v>439</v>
      </c>
      <c r="E335" s="87" t="s">
        <v>437</v>
      </c>
      <c r="F335" s="66" t="s">
        <v>343</v>
      </c>
      <c r="G335" s="44" t="s">
        <v>147</v>
      </c>
      <c r="H335" s="44" t="s">
        <v>111</v>
      </c>
      <c r="I335" s="44" t="s">
        <v>15</v>
      </c>
      <c r="J335" s="44" t="s">
        <v>470</v>
      </c>
      <c r="K335" s="87" t="s">
        <v>475</v>
      </c>
      <c r="L335" s="49" t="s">
        <v>462</v>
      </c>
      <c r="M335" s="108">
        <v>897</v>
      </c>
      <c r="N335" s="108">
        <v>224.25</v>
      </c>
      <c r="O335" s="92">
        <v>300</v>
      </c>
      <c r="P335" s="44" t="s">
        <v>458</v>
      </c>
      <c r="Q335" s="44"/>
      <c r="R335" s="44"/>
      <c r="S335" s="44" t="s">
        <v>16</v>
      </c>
      <c r="T33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35" s="91"/>
      <c r="V335" s="91"/>
      <c r="W335" s="91">
        <v>1</v>
      </c>
      <c r="X335" s="92">
        <v>2007</v>
      </c>
      <c r="Y335" s="109">
        <v>0</v>
      </c>
      <c r="Z335" s="109">
        <v>0</v>
      </c>
      <c r="AA335" s="214">
        <v>2007</v>
      </c>
      <c r="AB335" s="67">
        <v>1</v>
      </c>
      <c r="AC335" s="115">
        <v>8</v>
      </c>
      <c r="AD335" s="115"/>
      <c r="AE335" s="109">
        <f>IFERROR(Table1[[#This Row],[ExpenditureDetails5]]*HLOOKUP([AssumedValue2],'Curr conv'!$B$17:$BF$56,16,FALSE), "No data")</f>
        <v>0</v>
      </c>
      <c r="AF335" s="108">
        <f>IFERROR([AssumedValue1]*HLOOKUP([AssumedValue2],'Curr conv'!$B$17:$BF$56,16,FALSE), "No data")</f>
        <v>0</v>
      </c>
      <c r="AG335" s="110">
        <f>IFERROR(Table1[[#This Row],[Calculation2]]/Exchange,"No data")</f>
        <v>0</v>
      </c>
      <c r="AH335" s="113">
        <f>IFERROR([AssumedValue1]*HLOOKUP([AssumedValue2],'Curr conv'!$B$17:$BF$56,16,FALSE)/Table1[[#This Row],[ExpenditureDetails3]], "No data")</f>
        <v>0</v>
      </c>
      <c r="AI335" s="114">
        <f>IFERROR(Table1[[#This Row],[Calculation4]]/Exchange,"No data")</f>
        <v>0</v>
      </c>
      <c r="AJ33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35" s="110">
        <f>IFERROR(Table1[[#This Row],[Calculation6]]/Exchange,"No data")</f>
        <v>0</v>
      </c>
      <c r="AL335" s="49" t="s">
        <v>465</v>
      </c>
      <c r="AM335" s="45"/>
      <c r="AN335" s="45"/>
      <c r="AO335" s="45"/>
      <c r="AP335" s="45"/>
      <c r="AQ335" s="45"/>
    </row>
    <row r="336" spans="2:43">
      <c r="B336" s="44" t="s">
        <v>148</v>
      </c>
      <c r="C336" s="66" t="s">
        <v>467</v>
      </c>
      <c r="D336" s="87" t="s">
        <v>439</v>
      </c>
      <c r="E336" s="87" t="s">
        <v>437</v>
      </c>
      <c r="F336" s="66" t="s">
        <v>343</v>
      </c>
      <c r="G336" s="44" t="s">
        <v>147</v>
      </c>
      <c r="H336" s="44" t="s">
        <v>111</v>
      </c>
      <c r="I336" s="44" t="s">
        <v>15</v>
      </c>
      <c r="J336" s="44" t="s">
        <v>470</v>
      </c>
      <c r="K336" s="87" t="s">
        <v>475</v>
      </c>
      <c r="L336" s="49" t="s">
        <v>462</v>
      </c>
      <c r="M336" s="108">
        <v>897</v>
      </c>
      <c r="N336" s="108">
        <v>224.25</v>
      </c>
      <c r="O336" s="92">
        <v>300</v>
      </c>
      <c r="P336" s="44" t="s">
        <v>458</v>
      </c>
      <c r="Q336" s="44"/>
      <c r="R336" s="44"/>
      <c r="S336" s="44" t="s">
        <v>16</v>
      </c>
      <c r="T33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36" s="91"/>
      <c r="V336" s="91"/>
      <c r="W336" s="91">
        <v>1</v>
      </c>
      <c r="X336" s="92">
        <v>2008</v>
      </c>
      <c r="Y336" s="109">
        <v>0</v>
      </c>
      <c r="Z336" s="109">
        <v>0</v>
      </c>
      <c r="AA336" s="214">
        <v>2008</v>
      </c>
      <c r="AB336" s="67">
        <v>1</v>
      </c>
      <c r="AC336" s="115">
        <v>8</v>
      </c>
      <c r="AD336" s="115"/>
      <c r="AE336" s="109">
        <f>IFERROR(Table1[[#This Row],[ExpenditureDetails5]]*HLOOKUP([AssumedValue2],'Curr conv'!$B$17:$BF$56,16,FALSE), "No data")</f>
        <v>0</v>
      </c>
      <c r="AF336" s="108">
        <f>IFERROR([AssumedValue1]*HLOOKUP([AssumedValue2],'Curr conv'!$B$17:$BF$56,16,FALSE), "No data")</f>
        <v>0</v>
      </c>
      <c r="AG336" s="110">
        <f>IFERROR(Table1[[#This Row],[Calculation2]]/Exchange,"No data")</f>
        <v>0</v>
      </c>
      <c r="AH336" s="113">
        <f>IFERROR([AssumedValue1]*HLOOKUP([AssumedValue2],'Curr conv'!$B$17:$BF$56,16,FALSE)/Table1[[#This Row],[ExpenditureDetails3]], "No data")</f>
        <v>0</v>
      </c>
      <c r="AI336" s="114">
        <f>IFERROR(Table1[[#This Row],[Calculation4]]/Exchange,"No data")</f>
        <v>0</v>
      </c>
      <c r="AJ33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36" s="110">
        <f>IFERROR(Table1[[#This Row],[Calculation6]]/Exchange,"No data")</f>
        <v>0</v>
      </c>
      <c r="AL336" s="49" t="s">
        <v>465</v>
      </c>
      <c r="AM336" s="45"/>
      <c r="AN336" s="45"/>
      <c r="AO336" s="45"/>
      <c r="AP336" s="45"/>
      <c r="AQ336" s="45"/>
    </row>
    <row r="337" spans="2:43">
      <c r="B337" s="44" t="s">
        <v>149</v>
      </c>
      <c r="C337" s="66" t="s">
        <v>467</v>
      </c>
      <c r="D337" s="87" t="s">
        <v>439</v>
      </c>
      <c r="E337" s="87" t="s">
        <v>437</v>
      </c>
      <c r="F337" s="66" t="s">
        <v>343</v>
      </c>
      <c r="G337" s="44" t="s">
        <v>147</v>
      </c>
      <c r="H337" s="44" t="s">
        <v>101</v>
      </c>
      <c r="I337" s="44" t="s">
        <v>15</v>
      </c>
      <c r="J337" s="44" t="s">
        <v>470</v>
      </c>
      <c r="K337" s="87" t="s">
        <v>475</v>
      </c>
      <c r="L337" s="49" t="s">
        <v>462</v>
      </c>
      <c r="M337" s="108">
        <v>897</v>
      </c>
      <c r="N337" s="108">
        <v>224.25</v>
      </c>
      <c r="O337" s="92">
        <v>300</v>
      </c>
      <c r="P337" s="44" t="s">
        <v>458</v>
      </c>
      <c r="Q337" s="44"/>
      <c r="R337" s="44"/>
      <c r="S337" s="44" t="s">
        <v>16</v>
      </c>
      <c r="T33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37" s="91"/>
      <c r="V337" s="91"/>
      <c r="W337" s="91">
        <v>1</v>
      </c>
      <c r="X337" s="92">
        <v>2009</v>
      </c>
      <c r="Y337" s="109">
        <v>0</v>
      </c>
      <c r="Z337" s="109">
        <v>0</v>
      </c>
      <c r="AA337" s="214">
        <v>2009</v>
      </c>
      <c r="AB337" s="67">
        <v>1</v>
      </c>
      <c r="AC337" s="115">
        <v>2</v>
      </c>
      <c r="AD337" s="115"/>
      <c r="AE337" s="109">
        <f>IFERROR(Table1[[#This Row],[ExpenditureDetails5]]*HLOOKUP([AssumedValue2],'Curr conv'!$B$17:$BF$56,16,FALSE), "No data")</f>
        <v>0</v>
      </c>
      <c r="AF337" s="108">
        <f>IFERROR([AssumedValue1]*HLOOKUP([AssumedValue2],'Curr conv'!$B$17:$BF$56,16,FALSE), "No data")</f>
        <v>0</v>
      </c>
      <c r="AG337" s="110">
        <f>IFERROR(Table1[[#This Row],[Calculation2]]/Exchange,"No data")</f>
        <v>0</v>
      </c>
      <c r="AH337" s="113">
        <f>IFERROR([AssumedValue1]*HLOOKUP([AssumedValue2],'Curr conv'!$B$17:$BF$56,16,FALSE)/Table1[[#This Row],[ExpenditureDetails3]], "No data")</f>
        <v>0</v>
      </c>
      <c r="AI337" s="114">
        <f>IFERROR(Table1[[#This Row],[Calculation4]]/Exchange,"No data")</f>
        <v>0</v>
      </c>
      <c r="AJ33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37" s="110">
        <f>IFERROR(Table1[[#This Row],[Calculation6]]/Exchange,"No data")</f>
        <v>0</v>
      </c>
      <c r="AL337" s="49" t="s">
        <v>465</v>
      </c>
      <c r="AM337" s="45"/>
      <c r="AN337" s="45"/>
      <c r="AO337" s="45"/>
      <c r="AP337" s="45"/>
      <c r="AQ337" s="45"/>
    </row>
    <row r="338" spans="2:43">
      <c r="B338" s="44" t="s">
        <v>149</v>
      </c>
      <c r="C338" s="66" t="s">
        <v>467</v>
      </c>
      <c r="D338" s="87" t="s">
        <v>439</v>
      </c>
      <c r="E338" s="87" t="s">
        <v>437</v>
      </c>
      <c r="F338" s="66" t="s">
        <v>343</v>
      </c>
      <c r="G338" s="44" t="s">
        <v>147</v>
      </c>
      <c r="H338" s="44" t="s">
        <v>101</v>
      </c>
      <c r="I338" s="44" t="s">
        <v>15</v>
      </c>
      <c r="J338" s="44" t="s">
        <v>470</v>
      </c>
      <c r="K338" s="87" t="s">
        <v>475</v>
      </c>
      <c r="L338" s="49" t="s">
        <v>462</v>
      </c>
      <c r="M338" s="108">
        <v>897</v>
      </c>
      <c r="N338" s="108">
        <v>224.25</v>
      </c>
      <c r="O338" s="92">
        <v>300</v>
      </c>
      <c r="P338" s="44" t="s">
        <v>458</v>
      </c>
      <c r="Q338" s="44"/>
      <c r="R338" s="44"/>
      <c r="S338" s="44" t="s">
        <v>16</v>
      </c>
      <c r="T33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38" s="91"/>
      <c r="V338" s="91"/>
      <c r="W338" s="91">
        <v>1</v>
      </c>
      <c r="X338" s="92">
        <v>2010</v>
      </c>
      <c r="Y338" s="109">
        <v>130</v>
      </c>
      <c r="Z338" s="109">
        <v>130</v>
      </c>
      <c r="AA338" s="214">
        <v>2010</v>
      </c>
      <c r="AB338" s="67">
        <v>1</v>
      </c>
      <c r="AC338" s="115">
        <v>2</v>
      </c>
      <c r="AD338" s="115"/>
      <c r="AE338" s="109">
        <f>IFERROR(Table1[[#This Row],[ExpenditureDetails5]]*HLOOKUP([AssumedValue2],'Curr conv'!$B$17:$BF$56,16,FALSE), "No data")</f>
        <v>130</v>
      </c>
      <c r="AF338" s="108">
        <f>IFERROR([AssumedValue1]*HLOOKUP([AssumedValue2],'Curr conv'!$B$17:$BF$56,16,FALSE), "No data")</f>
        <v>130</v>
      </c>
      <c r="AG338" s="110">
        <f>IFERROR(Table1[[#This Row],[Calculation2]]/Exchange,"No data")</f>
        <v>90.84397547212663</v>
      </c>
      <c r="AH338" s="113">
        <f>IFERROR([AssumedValue1]*HLOOKUP([AssumedValue2],'Curr conv'!$B$17:$BF$56,16,FALSE)/Table1[[#This Row],[ExpenditureDetails3]], "No data")</f>
        <v>130</v>
      </c>
      <c r="AI338" s="114">
        <f>IFERROR(Table1[[#This Row],[Calculation4]]/Exchange,"No data")</f>
        <v>90.84397547212663</v>
      </c>
      <c r="AJ33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65</v>
      </c>
      <c r="AK338" s="110">
        <f>IFERROR(Table1[[#This Row],[Calculation6]]/Exchange,"No data")</f>
        <v>45.421987736063315</v>
      </c>
      <c r="AL338" s="49" t="s">
        <v>465</v>
      </c>
      <c r="AM338" s="45"/>
      <c r="AN338" s="45"/>
      <c r="AO338" s="45"/>
      <c r="AP338" s="45"/>
      <c r="AQ338" s="45"/>
    </row>
    <row r="339" spans="2:43">
      <c r="B339" s="44" t="s">
        <v>150</v>
      </c>
      <c r="C339" s="66" t="s">
        <v>467</v>
      </c>
      <c r="D339" s="87" t="s">
        <v>439</v>
      </c>
      <c r="E339" s="87" t="s">
        <v>437</v>
      </c>
      <c r="F339" s="66" t="s">
        <v>343</v>
      </c>
      <c r="G339" s="44" t="s">
        <v>147</v>
      </c>
      <c r="H339" s="44" t="s">
        <v>103</v>
      </c>
      <c r="I339" s="44" t="s">
        <v>15</v>
      </c>
      <c r="J339" s="44" t="s">
        <v>470</v>
      </c>
      <c r="K339" s="87" t="s">
        <v>475</v>
      </c>
      <c r="L339" s="49" t="s">
        <v>462</v>
      </c>
      <c r="M339" s="108">
        <v>897</v>
      </c>
      <c r="N339" s="108">
        <v>224.25</v>
      </c>
      <c r="O339" s="92">
        <v>300</v>
      </c>
      <c r="P339" s="44" t="s">
        <v>458</v>
      </c>
      <c r="Q339" s="44"/>
      <c r="R339" s="44"/>
      <c r="S339" s="44" t="s">
        <v>16</v>
      </c>
      <c r="T33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39" s="91"/>
      <c r="V339" s="91"/>
      <c r="W339" s="91">
        <v>1</v>
      </c>
      <c r="X339" s="92">
        <v>2009</v>
      </c>
      <c r="Y339" s="109">
        <v>0</v>
      </c>
      <c r="Z339" s="109">
        <v>0</v>
      </c>
      <c r="AA339" s="214">
        <v>2009</v>
      </c>
      <c r="AB339" s="67">
        <v>1</v>
      </c>
      <c r="AC339" s="115">
        <v>2</v>
      </c>
      <c r="AD339" s="115"/>
      <c r="AE339" s="109">
        <f>IFERROR(Table1[[#This Row],[ExpenditureDetails5]]*HLOOKUP([AssumedValue2],'Curr conv'!$B$17:$BF$56,16,FALSE), "No data")</f>
        <v>0</v>
      </c>
      <c r="AF339" s="108">
        <f>IFERROR([AssumedValue1]*HLOOKUP([AssumedValue2],'Curr conv'!$B$17:$BF$56,16,FALSE), "No data")</f>
        <v>0</v>
      </c>
      <c r="AG339" s="110">
        <f>IFERROR(Table1[[#This Row],[Calculation2]]/Exchange,"No data")</f>
        <v>0</v>
      </c>
      <c r="AH339" s="113">
        <f>IFERROR([AssumedValue1]*HLOOKUP([AssumedValue2],'Curr conv'!$B$17:$BF$56,16,FALSE)/Table1[[#This Row],[ExpenditureDetails3]], "No data")</f>
        <v>0</v>
      </c>
      <c r="AI339" s="114">
        <f>IFERROR(Table1[[#This Row],[Calculation4]]/Exchange,"No data")</f>
        <v>0</v>
      </c>
      <c r="AJ33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39" s="110">
        <f>IFERROR(Table1[[#This Row],[Calculation6]]/Exchange,"No data")</f>
        <v>0</v>
      </c>
      <c r="AL339" s="49" t="s">
        <v>465</v>
      </c>
      <c r="AM339" s="45"/>
      <c r="AN339" s="45"/>
      <c r="AO339" s="45"/>
      <c r="AP339" s="45"/>
      <c r="AQ339" s="45"/>
    </row>
    <row r="340" spans="2:43">
      <c r="B340" s="44" t="s">
        <v>150</v>
      </c>
      <c r="C340" s="66" t="s">
        <v>467</v>
      </c>
      <c r="D340" s="87" t="s">
        <v>439</v>
      </c>
      <c r="E340" s="87" t="s">
        <v>437</v>
      </c>
      <c r="F340" s="66" t="s">
        <v>343</v>
      </c>
      <c r="G340" s="44" t="s">
        <v>147</v>
      </c>
      <c r="H340" s="44" t="s">
        <v>103</v>
      </c>
      <c r="I340" s="44" t="s">
        <v>15</v>
      </c>
      <c r="J340" s="44" t="s">
        <v>470</v>
      </c>
      <c r="K340" s="87" t="s">
        <v>475</v>
      </c>
      <c r="L340" s="49" t="s">
        <v>462</v>
      </c>
      <c r="M340" s="108">
        <v>897</v>
      </c>
      <c r="N340" s="108">
        <v>224.25</v>
      </c>
      <c r="O340" s="92">
        <v>300</v>
      </c>
      <c r="P340" s="44" t="s">
        <v>458</v>
      </c>
      <c r="Q340" s="44"/>
      <c r="R340" s="44"/>
      <c r="S340" s="44" t="s">
        <v>16</v>
      </c>
      <c r="T34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40" s="91"/>
      <c r="V340" s="91"/>
      <c r="W340" s="91">
        <v>1</v>
      </c>
      <c r="X340" s="92">
        <v>2010</v>
      </c>
      <c r="Y340" s="109">
        <v>130</v>
      </c>
      <c r="Z340" s="109">
        <v>130</v>
      </c>
      <c r="AA340" s="214">
        <v>2010</v>
      </c>
      <c r="AB340" s="67">
        <v>1</v>
      </c>
      <c r="AC340" s="115">
        <v>2</v>
      </c>
      <c r="AD340" s="115"/>
      <c r="AE340" s="109">
        <f>IFERROR(Table1[[#This Row],[ExpenditureDetails5]]*HLOOKUP([AssumedValue2],'Curr conv'!$B$17:$BF$56,16,FALSE), "No data")</f>
        <v>130</v>
      </c>
      <c r="AF340" s="108">
        <f>IFERROR([AssumedValue1]*HLOOKUP([AssumedValue2],'Curr conv'!$B$17:$BF$56,16,FALSE), "No data")</f>
        <v>130</v>
      </c>
      <c r="AG340" s="110">
        <f>IFERROR(Table1[[#This Row],[Calculation2]]/Exchange,"No data")</f>
        <v>90.84397547212663</v>
      </c>
      <c r="AH340" s="113">
        <f>IFERROR([AssumedValue1]*HLOOKUP([AssumedValue2],'Curr conv'!$B$17:$BF$56,16,FALSE)/Table1[[#This Row],[ExpenditureDetails3]], "No data")</f>
        <v>130</v>
      </c>
      <c r="AI340" s="114">
        <f>IFERROR(Table1[[#This Row],[Calculation4]]/Exchange,"No data")</f>
        <v>90.84397547212663</v>
      </c>
      <c r="AJ34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65</v>
      </c>
      <c r="AK340" s="110">
        <f>IFERROR(Table1[[#This Row],[Calculation6]]/Exchange,"No data")</f>
        <v>45.421987736063315</v>
      </c>
      <c r="AL340" s="49" t="s">
        <v>465</v>
      </c>
      <c r="AM340" s="45"/>
      <c r="AN340" s="45"/>
      <c r="AO340" s="45"/>
      <c r="AP340" s="45"/>
      <c r="AQ340" s="45"/>
    </row>
    <row r="341" spans="2:43">
      <c r="B341" s="44" t="s">
        <v>151</v>
      </c>
      <c r="C341" s="66" t="s">
        <v>467</v>
      </c>
      <c r="D341" s="87" t="s">
        <v>439</v>
      </c>
      <c r="E341" s="87" t="s">
        <v>437</v>
      </c>
      <c r="F341" s="66" t="s">
        <v>336</v>
      </c>
      <c r="G341" s="44" t="s">
        <v>152</v>
      </c>
      <c r="H341" s="44" t="s">
        <v>98</v>
      </c>
      <c r="I341" s="44" t="s">
        <v>15</v>
      </c>
      <c r="J341" s="44" t="s">
        <v>470</v>
      </c>
      <c r="K341" s="87" t="s">
        <v>475</v>
      </c>
      <c r="L341" s="49" t="s">
        <v>462</v>
      </c>
      <c r="M341" s="108">
        <v>433</v>
      </c>
      <c r="N341" s="108">
        <v>216.5</v>
      </c>
      <c r="O341" s="92">
        <v>300</v>
      </c>
      <c r="P341" s="44" t="s">
        <v>458</v>
      </c>
      <c r="Q341" s="44"/>
      <c r="R341" s="44"/>
      <c r="S341" s="44" t="s">
        <v>16</v>
      </c>
      <c r="T34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41" s="91"/>
      <c r="V341" s="91"/>
      <c r="W341" s="91">
        <v>1</v>
      </c>
      <c r="X341" s="92" t="s">
        <v>96</v>
      </c>
      <c r="Y341" s="109" t="s">
        <v>96</v>
      </c>
      <c r="Z341" s="109" t="s">
        <v>96</v>
      </c>
      <c r="AA341" s="214" t="s">
        <v>96</v>
      </c>
      <c r="AB341" s="67">
        <v>1</v>
      </c>
      <c r="AC341" s="115" t="s">
        <v>96</v>
      </c>
      <c r="AD341" s="115"/>
      <c r="AE341" s="109" t="str">
        <f>IFERROR(Table1[[#This Row],[ExpenditureDetails5]]*HLOOKUP([AssumedValue2],'Curr conv'!$B$17:$BF$56,16,FALSE), "No data")</f>
        <v>No data</v>
      </c>
      <c r="AF341" s="108" t="str">
        <f>IFERROR([AssumedValue1]*HLOOKUP([AssumedValue2],'Curr conv'!$B$17:$BF$56,16,FALSE), "No data")</f>
        <v>No data</v>
      </c>
      <c r="AG341" s="110" t="str">
        <f>IFERROR(Table1[[#This Row],[Calculation2]]/Exchange,"No data")</f>
        <v>No data</v>
      </c>
      <c r="AH341" s="113" t="str">
        <f>IFERROR([AssumedValue1]*HLOOKUP([AssumedValue2],'Curr conv'!$B$17:$BF$56,16,FALSE)/Table1[[#This Row],[ExpenditureDetails3]], "No data")</f>
        <v>No data</v>
      </c>
      <c r="AI341" s="114" t="str">
        <f>IFERROR(Table1[[#This Row],[Calculation4]]/Exchange,"No data")</f>
        <v>No data</v>
      </c>
      <c r="AJ34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341" s="110" t="str">
        <f>IFERROR(Table1[[#This Row],[Calculation6]]/Exchange,"No data")</f>
        <v>No data</v>
      </c>
      <c r="AL341" s="49" t="s">
        <v>465</v>
      </c>
      <c r="AM341" s="45"/>
      <c r="AN341" s="45"/>
      <c r="AO341" s="45"/>
      <c r="AP341" s="45"/>
      <c r="AQ341" s="45"/>
    </row>
    <row r="342" spans="2:43">
      <c r="B342" s="44" t="s">
        <v>153</v>
      </c>
      <c r="C342" s="66" t="s">
        <v>467</v>
      </c>
      <c r="D342" s="87" t="s">
        <v>439</v>
      </c>
      <c r="E342" s="87" t="s">
        <v>437</v>
      </c>
      <c r="F342" s="66" t="s">
        <v>336</v>
      </c>
      <c r="G342" s="44" t="s">
        <v>152</v>
      </c>
      <c r="H342" s="44" t="s">
        <v>111</v>
      </c>
      <c r="I342" s="44" t="s">
        <v>15</v>
      </c>
      <c r="J342" s="44" t="s">
        <v>470</v>
      </c>
      <c r="K342" s="87" t="s">
        <v>475</v>
      </c>
      <c r="L342" s="49" t="s">
        <v>462</v>
      </c>
      <c r="M342" s="108">
        <v>433</v>
      </c>
      <c r="N342" s="108">
        <v>216.5</v>
      </c>
      <c r="O342" s="92">
        <v>300</v>
      </c>
      <c r="P342" s="44" t="s">
        <v>458</v>
      </c>
      <c r="Q342" s="44"/>
      <c r="R342" s="44"/>
      <c r="S342" s="44" t="s">
        <v>16</v>
      </c>
      <c r="T34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42" s="91"/>
      <c r="V342" s="91"/>
      <c r="W342" s="91">
        <v>1</v>
      </c>
      <c r="X342" s="92">
        <v>2006</v>
      </c>
      <c r="Y342" s="109">
        <v>50</v>
      </c>
      <c r="Z342" s="109">
        <v>50</v>
      </c>
      <c r="AA342" s="214">
        <v>2006</v>
      </c>
      <c r="AB342" s="67">
        <v>1</v>
      </c>
      <c r="AC342" s="115">
        <v>4</v>
      </c>
      <c r="AD342" s="115"/>
      <c r="AE342" s="109">
        <f>IFERROR(Table1[[#This Row],[ExpenditureDetails5]]*HLOOKUP([AssumedValue2],'Curr conv'!$B$17:$BF$56,16,FALSE), "No data")</f>
        <v>147.44313058112917</v>
      </c>
      <c r="AF342" s="108">
        <f>IFERROR([AssumedValue1]*HLOOKUP([AssumedValue2],'Curr conv'!$B$17:$BF$56,16,FALSE), "No data")</f>
        <v>147.44313058112917</v>
      </c>
      <c r="AG342" s="110">
        <f>IFERROR(Table1[[#This Row],[Calculation2]]/Exchange,"No data")</f>
        <v>103.03323183112047</v>
      </c>
      <c r="AH342" s="113">
        <f>IFERROR([AssumedValue1]*HLOOKUP([AssumedValue2],'Curr conv'!$B$17:$BF$56,16,FALSE)/Table1[[#This Row],[ExpenditureDetails3]], "No data")</f>
        <v>147.44313058112917</v>
      </c>
      <c r="AI342" s="114">
        <f>IFERROR(Table1[[#This Row],[Calculation4]]/Exchange,"No data")</f>
        <v>103.03323183112047</v>
      </c>
      <c r="AJ34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36.860782645282292</v>
      </c>
      <c r="AK342" s="110">
        <f>IFERROR(Table1[[#This Row],[Calculation6]]/Exchange,"No data")</f>
        <v>25.758307957780119</v>
      </c>
      <c r="AL342" s="49" t="s">
        <v>465</v>
      </c>
      <c r="AM342" s="45"/>
      <c r="AN342" s="45"/>
      <c r="AO342" s="45"/>
      <c r="AP342" s="45"/>
      <c r="AQ342" s="45"/>
    </row>
    <row r="343" spans="2:43">
      <c r="B343" s="44" t="s">
        <v>153</v>
      </c>
      <c r="C343" s="66" t="s">
        <v>467</v>
      </c>
      <c r="D343" s="87" t="s">
        <v>439</v>
      </c>
      <c r="E343" s="87" t="s">
        <v>437</v>
      </c>
      <c r="F343" s="66" t="s">
        <v>336</v>
      </c>
      <c r="G343" s="44" t="s">
        <v>152</v>
      </c>
      <c r="H343" s="44" t="s">
        <v>111</v>
      </c>
      <c r="I343" s="44" t="s">
        <v>15</v>
      </c>
      <c r="J343" s="44" t="s">
        <v>470</v>
      </c>
      <c r="K343" s="87" t="s">
        <v>475</v>
      </c>
      <c r="L343" s="49" t="s">
        <v>462</v>
      </c>
      <c r="M343" s="108">
        <v>433</v>
      </c>
      <c r="N343" s="108">
        <v>216.5</v>
      </c>
      <c r="O343" s="92">
        <v>300</v>
      </c>
      <c r="P343" s="44" t="s">
        <v>458</v>
      </c>
      <c r="Q343" s="44"/>
      <c r="R343" s="44"/>
      <c r="S343" s="44" t="s">
        <v>16</v>
      </c>
      <c r="T34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43" s="91"/>
      <c r="V343" s="91"/>
      <c r="W343" s="91">
        <v>1</v>
      </c>
      <c r="X343" s="92">
        <v>2007</v>
      </c>
      <c r="Y343" s="109">
        <v>125</v>
      </c>
      <c r="Z343" s="109">
        <v>125</v>
      </c>
      <c r="AA343" s="214">
        <v>2007</v>
      </c>
      <c r="AB343" s="67">
        <v>1</v>
      </c>
      <c r="AC343" s="115">
        <v>4</v>
      </c>
      <c r="AD343" s="115"/>
      <c r="AE343" s="109">
        <f>IFERROR(Table1[[#This Row],[ExpenditureDetails5]]*HLOOKUP([AssumedValue2],'Curr conv'!$B$17:$BF$56,16,FALSE), "No data")</f>
        <v>203.93225190099741</v>
      </c>
      <c r="AF343" s="108">
        <f>IFERROR([AssumedValue1]*HLOOKUP([AssumedValue2],'Curr conv'!$B$17:$BF$56,16,FALSE), "No data")</f>
        <v>203.93225190099741</v>
      </c>
      <c r="AG343" s="110">
        <f>IFERROR(Table1[[#This Row],[Calculation2]]/Exchange,"No data")</f>
        <v>142.50781915130582</v>
      </c>
      <c r="AH343" s="113">
        <f>IFERROR([AssumedValue1]*HLOOKUP([AssumedValue2],'Curr conv'!$B$17:$BF$56,16,FALSE)/Table1[[#This Row],[ExpenditureDetails3]], "No data")</f>
        <v>203.93225190099741</v>
      </c>
      <c r="AI343" s="114">
        <f>IFERROR(Table1[[#This Row],[Calculation4]]/Exchange,"No data")</f>
        <v>142.50781915130582</v>
      </c>
      <c r="AJ34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50.983062975249354</v>
      </c>
      <c r="AK343" s="110">
        <f>IFERROR(Table1[[#This Row],[Calculation6]]/Exchange,"No data")</f>
        <v>35.626954787826456</v>
      </c>
      <c r="AL343" s="49" t="s">
        <v>465</v>
      </c>
      <c r="AM343" s="45"/>
      <c r="AN343" s="45"/>
      <c r="AO343" s="45"/>
      <c r="AP343" s="45"/>
      <c r="AQ343" s="45"/>
    </row>
    <row r="344" spans="2:43">
      <c r="B344" s="44" t="s">
        <v>153</v>
      </c>
      <c r="C344" s="66" t="s">
        <v>467</v>
      </c>
      <c r="D344" s="87" t="s">
        <v>439</v>
      </c>
      <c r="E344" s="87" t="s">
        <v>437</v>
      </c>
      <c r="F344" s="66" t="s">
        <v>336</v>
      </c>
      <c r="G344" s="44" t="s">
        <v>152</v>
      </c>
      <c r="H344" s="44" t="s">
        <v>111</v>
      </c>
      <c r="I344" s="44" t="s">
        <v>15</v>
      </c>
      <c r="J344" s="44" t="s">
        <v>470</v>
      </c>
      <c r="K344" s="87" t="s">
        <v>475</v>
      </c>
      <c r="L344" s="49" t="s">
        <v>462</v>
      </c>
      <c r="M344" s="108">
        <v>433</v>
      </c>
      <c r="N344" s="108">
        <v>216.5</v>
      </c>
      <c r="O344" s="92">
        <v>300</v>
      </c>
      <c r="P344" s="44" t="s">
        <v>458</v>
      </c>
      <c r="Q344" s="44"/>
      <c r="R344" s="44"/>
      <c r="S344" s="44" t="s">
        <v>16</v>
      </c>
      <c r="T34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44" s="91"/>
      <c r="V344" s="91"/>
      <c r="W344" s="91">
        <v>1</v>
      </c>
      <c r="X344" s="92">
        <v>2008</v>
      </c>
      <c r="Y344" s="109">
        <v>130</v>
      </c>
      <c r="Z344" s="109">
        <v>130</v>
      </c>
      <c r="AA344" s="214">
        <v>2008</v>
      </c>
      <c r="AB344" s="67">
        <v>1</v>
      </c>
      <c r="AC344" s="115">
        <v>4</v>
      </c>
      <c r="AD344" s="115"/>
      <c r="AE344" s="109">
        <f>IFERROR(Table1[[#This Row],[ExpenditureDetails5]]*HLOOKUP([AssumedValue2],'Curr conv'!$B$17:$BF$56,16,FALSE), "No data")</f>
        <v>182.40080066481997</v>
      </c>
      <c r="AF344" s="108">
        <f>IFERROR([AssumedValue1]*HLOOKUP([AssumedValue2],'Curr conv'!$B$17:$BF$56,16,FALSE), "No data")</f>
        <v>182.40080066481997</v>
      </c>
      <c r="AG344" s="110">
        <f>IFERROR(Table1[[#This Row],[Calculation2]]/Exchange,"No data")</f>
        <v>127.46164508993202</v>
      </c>
      <c r="AH344" s="113">
        <f>IFERROR([AssumedValue1]*HLOOKUP([AssumedValue2],'Curr conv'!$B$17:$BF$56,16,FALSE)/Table1[[#This Row],[ExpenditureDetails3]], "No data")</f>
        <v>182.40080066481997</v>
      </c>
      <c r="AI344" s="114">
        <f>IFERROR(Table1[[#This Row],[Calculation4]]/Exchange,"No data")</f>
        <v>127.46164508993202</v>
      </c>
      <c r="AJ34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45.600200166204992</v>
      </c>
      <c r="AK344" s="110">
        <f>IFERROR(Table1[[#This Row],[Calculation6]]/Exchange,"No data")</f>
        <v>31.865411272483005</v>
      </c>
      <c r="AL344" s="49" t="s">
        <v>465</v>
      </c>
      <c r="AM344" s="45"/>
      <c r="AN344" s="45"/>
      <c r="AO344" s="45"/>
      <c r="AP344" s="45"/>
      <c r="AQ344" s="45"/>
    </row>
    <row r="345" spans="2:43">
      <c r="B345" s="44" t="s">
        <v>153</v>
      </c>
      <c r="C345" s="66" t="s">
        <v>467</v>
      </c>
      <c r="D345" s="87" t="s">
        <v>439</v>
      </c>
      <c r="E345" s="87" t="s">
        <v>437</v>
      </c>
      <c r="F345" s="66" t="s">
        <v>336</v>
      </c>
      <c r="G345" s="44" t="s">
        <v>152</v>
      </c>
      <c r="H345" s="44" t="s">
        <v>111</v>
      </c>
      <c r="I345" s="44" t="s">
        <v>15</v>
      </c>
      <c r="J345" s="44" t="s">
        <v>470</v>
      </c>
      <c r="K345" s="87" t="s">
        <v>475</v>
      </c>
      <c r="L345" s="49" t="s">
        <v>462</v>
      </c>
      <c r="M345" s="108">
        <v>433</v>
      </c>
      <c r="N345" s="108">
        <v>216.5</v>
      </c>
      <c r="O345" s="92">
        <v>300</v>
      </c>
      <c r="P345" s="44" t="s">
        <v>458</v>
      </c>
      <c r="Q345" s="44"/>
      <c r="R345" s="44"/>
      <c r="S345" s="44" t="s">
        <v>16</v>
      </c>
      <c r="T34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45" s="91"/>
      <c r="V345" s="91"/>
      <c r="W345" s="91">
        <v>1</v>
      </c>
      <c r="X345" s="92">
        <v>2009</v>
      </c>
      <c r="Y345" s="109">
        <v>121</v>
      </c>
      <c r="Z345" s="109">
        <v>121</v>
      </c>
      <c r="AA345" s="214">
        <v>2009</v>
      </c>
      <c r="AB345" s="67">
        <v>1</v>
      </c>
      <c r="AC345" s="115">
        <v>4</v>
      </c>
      <c r="AD345" s="115"/>
      <c r="AE345" s="109">
        <f>IFERROR(Table1[[#This Row],[ExpenditureDetails5]]*HLOOKUP([AssumedValue2],'Curr conv'!$B$17:$BF$56,16,FALSE), "No data")</f>
        <v>141.23967088811352</v>
      </c>
      <c r="AF345" s="108">
        <f>IFERROR([AssumedValue1]*HLOOKUP([AssumedValue2],'Curr conv'!$B$17:$BF$56,16,FALSE), "No data")</f>
        <v>141.23967088811352</v>
      </c>
      <c r="AG345" s="110">
        <f>IFERROR(Table1[[#This Row],[Calculation2]]/Exchange,"No data")</f>
        <v>98.698255368084787</v>
      </c>
      <c r="AH345" s="113">
        <f>IFERROR([AssumedValue1]*HLOOKUP([AssumedValue2],'Curr conv'!$B$17:$BF$56,16,FALSE)/Table1[[#This Row],[ExpenditureDetails3]], "No data")</f>
        <v>141.23967088811352</v>
      </c>
      <c r="AI345" s="114">
        <f>IFERROR(Table1[[#This Row],[Calculation4]]/Exchange,"No data")</f>
        <v>98.698255368084787</v>
      </c>
      <c r="AJ34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35.309917722028381</v>
      </c>
      <c r="AK345" s="110">
        <f>IFERROR(Table1[[#This Row],[Calculation6]]/Exchange,"No data")</f>
        <v>24.674563842021197</v>
      </c>
      <c r="AL345" s="49" t="s">
        <v>465</v>
      </c>
      <c r="AM345" s="45"/>
      <c r="AN345" s="45"/>
      <c r="AO345" s="45"/>
      <c r="AP345" s="45"/>
      <c r="AQ345" s="45"/>
    </row>
    <row r="346" spans="2:43">
      <c r="B346" s="44" t="s">
        <v>154</v>
      </c>
      <c r="C346" s="66" t="s">
        <v>467</v>
      </c>
      <c r="D346" s="87" t="s">
        <v>439</v>
      </c>
      <c r="E346" s="87" t="s">
        <v>437</v>
      </c>
      <c r="F346" s="66" t="s">
        <v>338</v>
      </c>
      <c r="G346" s="44" t="s">
        <v>155</v>
      </c>
      <c r="H346" s="44" t="s">
        <v>98</v>
      </c>
      <c r="I346" s="44" t="s">
        <v>15</v>
      </c>
      <c r="J346" s="44" t="s">
        <v>470</v>
      </c>
      <c r="K346" s="87" t="s">
        <v>475</v>
      </c>
      <c r="L346" s="49" t="s">
        <v>462</v>
      </c>
      <c r="M346" s="108">
        <v>442</v>
      </c>
      <c r="N346" s="108">
        <v>442</v>
      </c>
      <c r="O346" s="92">
        <v>300</v>
      </c>
      <c r="P346" s="44" t="s">
        <v>458</v>
      </c>
      <c r="Q346" s="44"/>
      <c r="R346" s="44"/>
      <c r="S346" s="44" t="s">
        <v>16</v>
      </c>
      <c r="T34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46" s="91"/>
      <c r="V346" s="91"/>
      <c r="W346" s="91">
        <v>1</v>
      </c>
      <c r="X346" s="92">
        <v>2004</v>
      </c>
      <c r="Y346" s="109">
        <v>12</v>
      </c>
      <c r="Z346" s="109">
        <v>12</v>
      </c>
      <c r="AA346" s="214">
        <v>2004</v>
      </c>
      <c r="AB346" s="67">
        <v>1</v>
      </c>
      <c r="AC346" s="115">
        <v>3</v>
      </c>
      <c r="AD346" s="115"/>
      <c r="AE346" s="109">
        <f>IFERROR(Table1[[#This Row],[ExpenditureDetails5]]*HLOOKUP([AssumedValue2],'Curr conv'!$B$17:$BF$56,16,FALSE), "No data")</f>
        <v>46.519317041853981</v>
      </c>
      <c r="AF346" s="108">
        <f>IFERROR([AssumedValue1]*HLOOKUP([AssumedValue2],'Curr conv'!$B$17:$BF$56,16,FALSE), "No data")</f>
        <v>46.519317041853981</v>
      </c>
      <c r="AG346" s="110">
        <f>IFERROR(Table1[[#This Row],[Calculation2]]/Exchange,"No data")</f>
        <v>32.507689971771271</v>
      </c>
      <c r="AH346" s="113">
        <f>IFERROR([AssumedValue1]*HLOOKUP([AssumedValue2],'Curr conv'!$B$17:$BF$56,16,FALSE)/Table1[[#This Row],[ExpenditureDetails3]], "No data")</f>
        <v>46.519317041853981</v>
      </c>
      <c r="AI346" s="114">
        <f>IFERROR(Table1[[#This Row],[Calculation4]]/Exchange,"No data")</f>
        <v>32.507689971771271</v>
      </c>
      <c r="AJ34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15.506439013951328</v>
      </c>
      <c r="AK346" s="110">
        <f>IFERROR(Table1[[#This Row],[Calculation6]]/Exchange,"No data")</f>
        <v>10.83589665725709</v>
      </c>
      <c r="AL346" s="49" t="s">
        <v>465</v>
      </c>
      <c r="AM346" s="45"/>
      <c r="AN346" s="45"/>
      <c r="AO346" s="45"/>
      <c r="AP346" s="45"/>
      <c r="AQ346" s="45"/>
    </row>
    <row r="347" spans="2:43">
      <c r="B347" s="44" t="s">
        <v>154</v>
      </c>
      <c r="C347" s="66" t="s">
        <v>467</v>
      </c>
      <c r="D347" s="87" t="s">
        <v>439</v>
      </c>
      <c r="E347" s="87" t="s">
        <v>437</v>
      </c>
      <c r="F347" s="66" t="s">
        <v>338</v>
      </c>
      <c r="G347" s="44" t="s">
        <v>155</v>
      </c>
      <c r="H347" s="44" t="s">
        <v>98</v>
      </c>
      <c r="I347" s="44" t="s">
        <v>15</v>
      </c>
      <c r="J347" s="44" t="s">
        <v>470</v>
      </c>
      <c r="K347" s="87" t="s">
        <v>475</v>
      </c>
      <c r="L347" s="49" t="s">
        <v>462</v>
      </c>
      <c r="M347" s="108">
        <v>442</v>
      </c>
      <c r="N347" s="108">
        <v>442</v>
      </c>
      <c r="O347" s="92">
        <v>300</v>
      </c>
      <c r="P347" s="44" t="s">
        <v>458</v>
      </c>
      <c r="Q347" s="44"/>
      <c r="R347" s="44"/>
      <c r="S347" s="44" t="s">
        <v>16</v>
      </c>
      <c r="T34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47" s="91"/>
      <c r="V347" s="91"/>
      <c r="W347" s="91">
        <v>1</v>
      </c>
      <c r="X347" s="92">
        <v>2005</v>
      </c>
      <c r="Y347" s="109">
        <v>0</v>
      </c>
      <c r="Z347" s="109">
        <v>0</v>
      </c>
      <c r="AA347" s="214">
        <v>2005</v>
      </c>
      <c r="AB347" s="67">
        <v>1</v>
      </c>
      <c r="AC347" s="115">
        <v>3</v>
      </c>
      <c r="AD347" s="115"/>
      <c r="AE347" s="109">
        <f>IFERROR(Table1[[#This Row],[ExpenditureDetails5]]*HLOOKUP([AssumedValue2],'Curr conv'!$B$17:$BF$56,16,FALSE), "No data")</f>
        <v>0</v>
      </c>
      <c r="AF347" s="108">
        <f>IFERROR([AssumedValue1]*HLOOKUP([AssumedValue2],'Curr conv'!$B$17:$BF$56,16,FALSE), "No data")</f>
        <v>0</v>
      </c>
      <c r="AG347" s="110">
        <f>IFERROR(Table1[[#This Row],[Calculation2]]/Exchange,"No data")</f>
        <v>0</v>
      </c>
      <c r="AH347" s="113">
        <f>IFERROR([AssumedValue1]*HLOOKUP([AssumedValue2],'Curr conv'!$B$17:$BF$56,16,FALSE)/Table1[[#This Row],[ExpenditureDetails3]], "No data")</f>
        <v>0</v>
      </c>
      <c r="AI347" s="114">
        <f>IFERROR(Table1[[#This Row],[Calculation4]]/Exchange,"No data")</f>
        <v>0</v>
      </c>
      <c r="AJ34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47" s="110">
        <f>IFERROR(Table1[[#This Row],[Calculation6]]/Exchange,"No data")</f>
        <v>0</v>
      </c>
      <c r="AL347" s="49" t="s">
        <v>465</v>
      </c>
      <c r="AM347" s="45"/>
      <c r="AN347" s="45"/>
      <c r="AO347" s="45"/>
      <c r="AP347" s="45"/>
      <c r="AQ347" s="45"/>
    </row>
    <row r="348" spans="2:43">
      <c r="B348" s="44" t="s">
        <v>154</v>
      </c>
      <c r="C348" s="66" t="s">
        <v>467</v>
      </c>
      <c r="D348" s="87" t="s">
        <v>439</v>
      </c>
      <c r="E348" s="87" t="s">
        <v>437</v>
      </c>
      <c r="F348" s="66" t="s">
        <v>338</v>
      </c>
      <c r="G348" s="44" t="s">
        <v>155</v>
      </c>
      <c r="H348" s="44" t="s">
        <v>98</v>
      </c>
      <c r="I348" s="44" t="s">
        <v>15</v>
      </c>
      <c r="J348" s="44" t="s">
        <v>470</v>
      </c>
      <c r="K348" s="87" t="s">
        <v>475</v>
      </c>
      <c r="L348" s="49" t="s">
        <v>462</v>
      </c>
      <c r="M348" s="108">
        <v>442</v>
      </c>
      <c r="N348" s="108">
        <v>442</v>
      </c>
      <c r="O348" s="92">
        <v>300</v>
      </c>
      <c r="P348" s="44" t="s">
        <v>458</v>
      </c>
      <c r="Q348" s="44"/>
      <c r="R348" s="44"/>
      <c r="S348" s="44" t="s">
        <v>16</v>
      </c>
      <c r="T34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48" s="91"/>
      <c r="V348" s="91"/>
      <c r="W348" s="91">
        <v>1</v>
      </c>
      <c r="X348" s="92">
        <v>2006</v>
      </c>
      <c r="Y348" s="109">
        <v>80</v>
      </c>
      <c r="Z348" s="109">
        <v>80</v>
      </c>
      <c r="AA348" s="214">
        <v>2006</v>
      </c>
      <c r="AB348" s="67">
        <v>1</v>
      </c>
      <c r="AC348" s="115">
        <v>3</v>
      </c>
      <c r="AD348" s="115"/>
      <c r="AE348" s="109">
        <f>IFERROR(Table1[[#This Row],[ExpenditureDetails5]]*HLOOKUP([AssumedValue2],'Curr conv'!$B$17:$BF$56,16,FALSE), "No data")</f>
        <v>235.90900892980667</v>
      </c>
      <c r="AF348" s="108">
        <f>IFERROR([AssumedValue1]*HLOOKUP([AssumedValue2],'Curr conv'!$B$17:$BF$56,16,FALSE), "No data")</f>
        <v>235.90900892980667</v>
      </c>
      <c r="AG348" s="110">
        <f>IFERROR(Table1[[#This Row],[Calculation2]]/Exchange,"No data")</f>
        <v>164.85317092979275</v>
      </c>
      <c r="AH348" s="113">
        <f>IFERROR([AssumedValue1]*HLOOKUP([AssumedValue2],'Curr conv'!$B$17:$BF$56,16,FALSE)/Table1[[#This Row],[ExpenditureDetails3]], "No data")</f>
        <v>235.90900892980667</v>
      </c>
      <c r="AI348" s="114">
        <f>IFERROR(Table1[[#This Row],[Calculation4]]/Exchange,"No data")</f>
        <v>164.85317092979275</v>
      </c>
      <c r="AJ34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78.636336309935558</v>
      </c>
      <c r="AK348" s="110">
        <f>IFERROR(Table1[[#This Row],[Calculation6]]/Exchange,"No data")</f>
        <v>54.951056976597584</v>
      </c>
      <c r="AL348" s="49" t="s">
        <v>465</v>
      </c>
      <c r="AM348" s="45"/>
      <c r="AN348" s="45"/>
      <c r="AO348" s="45"/>
      <c r="AP348" s="45"/>
      <c r="AQ348" s="45"/>
    </row>
    <row r="349" spans="2:43">
      <c r="B349" s="44" t="s">
        <v>156</v>
      </c>
      <c r="C349" s="66" t="s">
        <v>467</v>
      </c>
      <c r="D349" s="87" t="s">
        <v>439</v>
      </c>
      <c r="E349" s="87" t="s">
        <v>437</v>
      </c>
      <c r="F349" s="66" t="s">
        <v>338</v>
      </c>
      <c r="G349" s="44" t="s">
        <v>155</v>
      </c>
      <c r="H349" s="44" t="s">
        <v>111</v>
      </c>
      <c r="I349" s="44" t="s">
        <v>15</v>
      </c>
      <c r="J349" s="44" t="s">
        <v>470</v>
      </c>
      <c r="K349" s="87" t="s">
        <v>475</v>
      </c>
      <c r="L349" s="49" t="s">
        <v>462</v>
      </c>
      <c r="M349" s="108">
        <v>442</v>
      </c>
      <c r="N349" s="108">
        <v>442</v>
      </c>
      <c r="O349" s="92">
        <v>300</v>
      </c>
      <c r="P349" s="44" t="s">
        <v>458</v>
      </c>
      <c r="Q349" s="44"/>
      <c r="R349" s="44"/>
      <c r="S349" s="44" t="s">
        <v>16</v>
      </c>
      <c r="T34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49" s="91"/>
      <c r="V349" s="91"/>
      <c r="W349" s="91">
        <v>1</v>
      </c>
      <c r="X349" s="92">
        <v>2005</v>
      </c>
      <c r="Y349" s="109">
        <v>30</v>
      </c>
      <c r="Z349" s="109">
        <v>30</v>
      </c>
      <c r="AA349" s="214">
        <v>2005</v>
      </c>
      <c r="AB349" s="67">
        <v>2</v>
      </c>
      <c r="AC349" s="115">
        <v>5</v>
      </c>
      <c r="AD349" s="115"/>
      <c r="AE349" s="109">
        <f>IFERROR(Table1[[#This Row],[ExpenditureDetails5]]*HLOOKUP([AssumedValue2],'Curr conv'!$B$17:$BF$56,16,FALSE), "No data")</f>
        <v>101.70366324014486</v>
      </c>
      <c r="AF349" s="108">
        <f>IFERROR([AssumedValue1]*HLOOKUP([AssumedValue2],'Curr conv'!$B$17:$BF$56,16,FALSE), "No data")</f>
        <v>101.70366324014486</v>
      </c>
      <c r="AG349" s="110">
        <f>IFERROR(Table1[[#This Row],[Calculation2]]/Exchange,"No data")</f>
        <v>71.070500683178039</v>
      </c>
      <c r="AH349" s="113">
        <f>IFERROR([AssumedValue1]*HLOOKUP([AssumedValue2],'Curr conv'!$B$17:$BF$56,16,FALSE)/Table1[[#This Row],[ExpenditureDetails3]], "No data")</f>
        <v>101.70366324014486</v>
      </c>
      <c r="AI349" s="114">
        <f>IFERROR(Table1[[#This Row],[Calculation4]]/Exchange,"No data")</f>
        <v>71.070500683178039</v>
      </c>
      <c r="AJ34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20.340732648028972</v>
      </c>
      <c r="AK349" s="110">
        <f>IFERROR(Table1[[#This Row],[Calculation6]]/Exchange,"No data")</f>
        <v>14.214100136635608</v>
      </c>
      <c r="AL349" s="49" t="s">
        <v>465</v>
      </c>
      <c r="AM349" s="45"/>
      <c r="AN349" s="45"/>
      <c r="AO349" s="45"/>
      <c r="AP349" s="45"/>
      <c r="AQ349" s="45"/>
    </row>
    <row r="350" spans="2:43">
      <c r="B350" s="44" t="s">
        <v>156</v>
      </c>
      <c r="C350" s="66" t="s">
        <v>467</v>
      </c>
      <c r="D350" s="87" t="s">
        <v>439</v>
      </c>
      <c r="E350" s="87" t="s">
        <v>437</v>
      </c>
      <c r="F350" s="66" t="s">
        <v>338</v>
      </c>
      <c r="G350" s="44" t="s">
        <v>155</v>
      </c>
      <c r="H350" s="44" t="s">
        <v>111</v>
      </c>
      <c r="I350" s="44" t="s">
        <v>15</v>
      </c>
      <c r="J350" s="44" t="s">
        <v>470</v>
      </c>
      <c r="K350" s="87" t="s">
        <v>475</v>
      </c>
      <c r="L350" s="49" t="s">
        <v>462</v>
      </c>
      <c r="M350" s="108">
        <v>442</v>
      </c>
      <c r="N350" s="108">
        <v>442</v>
      </c>
      <c r="O350" s="92">
        <v>300</v>
      </c>
      <c r="P350" s="44" t="s">
        <v>458</v>
      </c>
      <c r="Q350" s="44"/>
      <c r="R350" s="44"/>
      <c r="S350" s="44" t="s">
        <v>16</v>
      </c>
      <c r="T35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50" s="91"/>
      <c r="V350" s="91"/>
      <c r="W350" s="91">
        <v>1</v>
      </c>
      <c r="X350" s="92">
        <v>2006</v>
      </c>
      <c r="Y350" s="109">
        <v>20</v>
      </c>
      <c r="Z350" s="109">
        <v>20</v>
      </c>
      <c r="AA350" s="214">
        <v>2006</v>
      </c>
      <c r="AB350" s="67">
        <v>2</v>
      </c>
      <c r="AC350" s="115">
        <v>5</v>
      </c>
      <c r="AD350" s="115"/>
      <c r="AE350" s="109">
        <f>IFERROR(Table1[[#This Row],[ExpenditureDetails5]]*HLOOKUP([AssumedValue2],'Curr conv'!$B$17:$BF$56,16,FALSE), "No data")</f>
        <v>58.977252232451669</v>
      </c>
      <c r="AF350" s="108">
        <f>IFERROR([AssumedValue1]*HLOOKUP([AssumedValue2],'Curr conv'!$B$17:$BF$56,16,FALSE), "No data")</f>
        <v>58.977252232451669</v>
      </c>
      <c r="AG350" s="110">
        <f>IFERROR(Table1[[#This Row],[Calculation2]]/Exchange,"No data")</f>
        <v>41.213292732448188</v>
      </c>
      <c r="AH350" s="113">
        <f>IFERROR([AssumedValue1]*HLOOKUP([AssumedValue2],'Curr conv'!$B$17:$BF$56,16,FALSE)/Table1[[#This Row],[ExpenditureDetails3]], "No data")</f>
        <v>58.977252232451669</v>
      </c>
      <c r="AI350" s="114">
        <f>IFERROR(Table1[[#This Row],[Calculation4]]/Exchange,"No data")</f>
        <v>41.213292732448188</v>
      </c>
      <c r="AJ35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11.795450446490333</v>
      </c>
      <c r="AK350" s="110">
        <f>IFERROR(Table1[[#This Row],[Calculation6]]/Exchange,"No data")</f>
        <v>8.242658546489638</v>
      </c>
      <c r="AL350" s="49" t="s">
        <v>465</v>
      </c>
      <c r="AM350" s="45"/>
      <c r="AN350" s="45"/>
      <c r="AO350" s="45"/>
      <c r="AP350" s="45"/>
      <c r="AQ350" s="45"/>
    </row>
    <row r="351" spans="2:43">
      <c r="B351" s="44" t="s">
        <v>156</v>
      </c>
      <c r="C351" s="66" t="s">
        <v>467</v>
      </c>
      <c r="D351" s="87" t="s">
        <v>439</v>
      </c>
      <c r="E351" s="87" t="s">
        <v>437</v>
      </c>
      <c r="F351" s="66" t="s">
        <v>338</v>
      </c>
      <c r="G351" s="44" t="s">
        <v>155</v>
      </c>
      <c r="H351" s="44" t="s">
        <v>111</v>
      </c>
      <c r="I351" s="44" t="s">
        <v>15</v>
      </c>
      <c r="J351" s="44" t="s">
        <v>470</v>
      </c>
      <c r="K351" s="87" t="s">
        <v>475</v>
      </c>
      <c r="L351" s="49" t="s">
        <v>462</v>
      </c>
      <c r="M351" s="108">
        <v>442</v>
      </c>
      <c r="N351" s="108">
        <v>442</v>
      </c>
      <c r="O351" s="92">
        <v>300</v>
      </c>
      <c r="P351" s="44" t="s">
        <v>458</v>
      </c>
      <c r="Q351" s="44"/>
      <c r="R351" s="44"/>
      <c r="S351" s="44" t="s">
        <v>16</v>
      </c>
      <c r="T35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51" s="91"/>
      <c r="V351" s="91"/>
      <c r="W351" s="91">
        <v>1</v>
      </c>
      <c r="X351" s="92">
        <v>2007</v>
      </c>
      <c r="Y351" s="109">
        <v>0</v>
      </c>
      <c r="Z351" s="109">
        <v>0</v>
      </c>
      <c r="AA351" s="214">
        <v>2007</v>
      </c>
      <c r="AB351" s="67">
        <v>2</v>
      </c>
      <c r="AC351" s="115">
        <v>5</v>
      </c>
      <c r="AD351" s="115"/>
      <c r="AE351" s="109">
        <f>IFERROR(Table1[[#This Row],[ExpenditureDetails5]]*HLOOKUP([AssumedValue2],'Curr conv'!$B$17:$BF$56,16,FALSE), "No data")</f>
        <v>0</v>
      </c>
      <c r="AF351" s="108">
        <f>IFERROR([AssumedValue1]*HLOOKUP([AssumedValue2],'Curr conv'!$B$17:$BF$56,16,FALSE), "No data")</f>
        <v>0</v>
      </c>
      <c r="AG351" s="110">
        <f>IFERROR(Table1[[#This Row],[Calculation2]]/Exchange,"No data")</f>
        <v>0</v>
      </c>
      <c r="AH351" s="113">
        <f>IFERROR([AssumedValue1]*HLOOKUP([AssumedValue2],'Curr conv'!$B$17:$BF$56,16,FALSE)/Table1[[#This Row],[ExpenditureDetails3]], "No data")</f>
        <v>0</v>
      </c>
      <c r="AI351" s="114">
        <f>IFERROR(Table1[[#This Row],[Calculation4]]/Exchange,"No data")</f>
        <v>0</v>
      </c>
      <c r="AJ35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51" s="110">
        <f>IFERROR(Table1[[#This Row],[Calculation6]]/Exchange,"No data")</f>
        <v>0</v>
      </c>
      <c r="AL351" s="49" t="s">
        <v>465</v>
      </c>
      <c r="AM351" s="45"/>
      <c r="AN351" s="45"/>
      <c r="AO351" s="45"/>
      <c r="AP351" s="45"/>
      <c r="AQ351" s="45"/>
    </row>
    <row r="352" spans="2:43">
      <c r="B352" s="44" t="s">
        <v>156</v>
      </c>
      <c r="C352" s="66" t="s">
        <v>467</v>
      </c>
      <c r="D352" s="87" t="s">
        <v>439</v>
      </c>
      <c r="E352" s="87" t="s">
        <v>437</v>
      </c>
      <c r="F352" s="66" t="s">
        <v>338</v>
      </c>
      <c r="G352" s="44" t="s">
        <v>155</v>
      </c>
      <c r="H352" s="44" t="s">
        <v>111</v>
      </c>
      <c r="I352" s="44" t="s">
        <v>15</v>
      </c>
      <c r="J352" s="44" t="s">
        <v>470</v>
      </c>
      <c r="K352" s="87" t="s">
        <v>475</v>
      </c>
      <c r="L352" s="49" t="s">
        <v>462</v>
      </c>
      <c r="M352" s="108">
        <v>442</v>
      </c>
      <c r="N352" s="108">
        <v>442</v>
      </c>
      <c r="O352" s="92">
        <v>300</v>
      </c>
      <c r="P352" s="44" t="s">
        <v>458</v>
      </c>
      <c r="Q352" s="44"/>
      <c r="R352" s="44"/>
      <c r="S352" s="44" t="s">
        <v>16</v>
      </c>
      <c r="T35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52" s="91"/>
      <c r="V352" s="91"/>
      <c r="W352" s="91">
        <v>1</v>
      </c>
      <c r="X352" s="92">
        <v>2008</v>
      </c>
      <c r="Y352" s="109">
        <v>300</v>
      </c>
      <c r="Z352" s="109">
        <v>300</v>
      </c>
      <c r="AA352" s="214">
        <v>2008</v>
      </c>
      <c r="AB352" s="67">
        <v>2</v>
      </c>
      <c r="AC352" s="115">
        <v>5</v>
      </c>
      <c r="AD352" s="115"/>
      <c r="AE352" s="109">
        <f>IFERROR(Table1[[#This Row],[ExpenditureDetails5]]*HLOOKUP([AssumedValue2],'Curr conv'!$B$17:$BF$56,16,FALSE), "No data")</f>
        <v>420.924924611123</v>
      </c>
      <c r="AF352" s="108">
        <f>IFERROR([AssumedValue1]*HLOOKUP([AssumedValue2],'Curr conv'!$B$17:$BF$56,16,FALSE), "No data")</f>
        <v>420.924924611123</v>
      </c>
      <c r="AG352" s="110">
        <f>IFERROR(Table1[[#This Row],[Calculation2]]/Exchange,"No data")</f>
        <v>294.14225789984312</v>
      </c>
      <c r="AH352" s="113">
        <f>IFERROR([AssumedValue1]*HLOOKUP([AssumedValue2],'Curr conv'!$B$17:$BF$56,16,FALSE)/Table1[[#This Row],[ExpenditureDetails3]], "No data")</f>
        <v>420.924924611123</v>
      </c>
      <c r="AI352" s="114">
        <f>IFERROR(Table1[[#This Row],[Calculation4]]/Exchange,"No data")</f>
        <v>294.14225789984312</v>
      </c>
      <c r="AJ35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84.184984922224601</v>
      </c>
      <c r="AK352" s="110">
        <f>IFERROR(Table1[[#This Row],[Calculation6]]/Exchange,"No data")</f>
        <v>58.828451579968622</v>
      </c>
      <c r="AL352" s="49" t="s">
        <v>465</v>
      </c>
      <c r="AM352" s="45"/>
      <c r="AN352" s="45"/>
      <c r="AO352" s="45"/>
      <c r="AP352" s="45"/>
      <c r="AQ352" s="45"/>
    </row>
    <row r="353" spans="2:43">
      <c r="B353" s="44" t="s">
        <v>156</v>
      </c>
      <c r="C353" s="66" t="s">
        <v>467</v>
      </c>
      <c r="D353" s="87" t="s">
        <v>439</v>
      </c>
      <c r="E353" s="87" t="s">
        <v>437</v>
      </c>
      <c r="F353" s="66" t="s">
        <v>338</v>
      </c>
      <c r="G353" s="44" t="s">
        <v>155</v>
      </c>
      <c r="H353" s="44" t="s">
        <v>111</v>
      </c>
      <c r="I353" s="44" t="s">
        <v>15</v>
      </c>
      <c r="J353" s="44" t="s">
        <v>470</v>
      </c>
      <c r="K353" s="87" t="s">
        <v>475</v>
      </c>
      <c r="L353" s="49" t="s">
        <v>462</v>
      </c>
      <c r="M353" s="108">
        <v>442</v>
      </c>
      <c r="N353" s="108">
        <v>442</v>
      </c>
      <c r="O353" s="92">
        <v>300</v>
      </c>
      <c r="P353" s="44" t="s">
        <v>458</v>
      </c>
      <c r="Q353" s="44"/>
      <c r="R353" s="44"/>
      <c r="S353" s="44" t="s">
        <v>16</v>
      </c>
      <c r="T35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53" s="91"/>
      <c r="V353" s="91"/>
      <c r="W353" s="91">
        <v>1</v>
      </c>
      <c r="X353" s="92">
        <v>2009</v>
      </c>
      <c r="Y353" s="109">
        <v>50</v>
      </c>
      <c r="Z353" s="109">
        <v>50</v>
      </c>
      <c r="AA353" s="214">
        <v>2009</v>
      </c>
      <c r="AB353" s="67">
        <v>2</v>
      </c>
      <c r="AC353" s="115">
        <v>5</v>
      </c>
      <c r="AD353" s="115"/>
      <c r="AE353" s="109">
        <f>IFERROR(Table1[[#This Row],[ExpenditureDetails5]]*HLOOKUP([AssumedValue2],'Curr conv'!$B$17:$BF$56,16,FALSE), "No data")</f>
        <v>58.363500366989065</v>
      </c>
      <c r="AF353" s="108">
        <f>IFERROR([AssumedValue1]*HLOOKUP([AssumedValue2],'Curr conv'!$B$17:$BF$56,16,FALSE), "No data")</f>
        <v>58.363500366989065</v>
      </c>
      <c r="AG353" s="110">
        <f>IFERROR(Table1[[#This Row],[Calculation2]]/Exchange,"No data")</f>
        <v>40.784403044663136</v>
      </c>
      <c r="AH353" s="113">
        <f>IFERROR([AssumedValue1]*HLOOKUP([AssumedValue2],'Curr conv'!$B$17:$BF$56,16,FALSE)/Table1[[#This Row],[ExpenditureDetails3]], "No data")</f>
        <v>58.363500366989065</v>
      </c>
      <c r="AI353" s="114">
        <f>IFERROR(Table1[[#This Row],[Calculation4]]/Exchange,"No data")</f>
        <v>40.784403044663136</v>
      </c>
      <c r="AJ35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11.672700073397813</v>
      </c>
      <c r="AK353" s="110">
        <f>IFERROR(Table1[[#This Row],[Calculation6]]/Exchange,"No data")</f>
        <v>8.156880608932628</v>
      </c>
      <c r="AL353" s="49" t="s">
        <v>465</v>
      </c>
      <c r="AM353" s="45"/>
      <c r="AN353" s="45"/>
      <c r="AO353" s="45"/>
      <c r="AP353" s="45"/>
      <c r="AQ353" s="45"/>
    </row>
    <row r="354" spans="2:43">
      <c r="B354" s="44" t="s">
        <v>157</v>
      </c>
      <c r="C354" s="66" t="s">
        <v>467</v>
      </c>
      <c r="D354" s="87" t="s">
        <v>439</v>
      </c>
      <c r="E354" s="87" t="s">
        <v>437</v>
      </c>
      <c r="F354" s="66" t="s">
        <v>338</v>
      </c>
      <c r="G354" s="44" t="s">
        <v>155</v>
      </c>
      <c r="H354" s="44" t="s">
        <v>101</v>
      </c>
      <c r="I354" s="44" t="s">
        <v>15</v>
      </c>
      <c r="J354" s="44" t="s">
        <v>470</v>
      </c>
      <c r="K354" s="87" t="s">
        <v>475</v>
      </c>
      <c r="L354" s="49" t="s">
        <v>462</v>
      </c>
      <c r="M354" s="108">
        <v>442</v>
      </c>
      <c r="N354" s="108">
        <v>442</v>
      </c>
      <c r="O354" s="92">
        <v>300</v>
      </c>
      <c r="P354" s="44" t="s">
        <v>458</v>
      </c>
      <c r="Q354" s="44"/>
      <c r="R354" s="44"/>
      <c r="S354" s="44" t="s">
        <v>16</v>
      </c>
      <c r="T35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54" s="91"/>
      <c r="V354" s="91"/>
      <c r="W354" s="91">
        <v>1</v>
      </c>
      <c r="X354" s="92" t="s">
        <v>96</v>
      </c>
      <c r="Y354" s="109" t="s">
        <v>96</v>
      </c>
      <c r="Z354" s="109" t="s">
        <v>96</v>
      </c>
      <c r="AA354" s="214" t="s">
        <v>96</v>
      </c>
      <c r="AB354" s="67">
        <v>2</v>
      </c>
      <c r="AC354" s="115" t="s">
        <v>96</v>
      </c>
      <c r="AD354" s="115"/>
      <c r="AE354" s="109" t="str">
        <f>IFERROR(Table1[[#This Row],[ExpenditureDetails5]]*HLOOKUP([AssumedValue2],'Curr conv'!$B$17:$BF$56,16,FALSE), "No data")</f>
        <v>No data</v>
      </c>
      <c r="AF354" s="108" t="str">
        <f>IFERROR([AssumedValue1]*HLOOKUP([AssumedValue2],'Curr conv'!$B$17:$BF$56,16,FALSE), "No data")</f>
        <v>No data</v>
      </c>
      <c r="AG354" s="110" t="str">
        <f>IFERROR(Table1[[#This Row],[Calculation2]]/Exchange,"No data")</f>
        <v>No data</v>
      </c>
      <c r="AH354" s="113" t="str">
        <f>IFERROR([AssumedValue1]*HLOOKUP([AssumedValue2],'Curr conv'!$B$17:$BF$56,16,FALSE)/Table1[[#This Row],[ExpenditureDetails3]], "No data")</f>
        <v>No data</v>
      </c>
      <c r="AI354" s="114" t="str">
        <f>IFERROR(Table1[[#This Row],[Calculation4]]/Exchange,"No data")</f>
        <v>No data</v>
      </c>
      <c r="AJ35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354" s="110" t="str">
        <f>IFERROR(Table1[[#This Row],[Calculation6]]/Exchange,"No data")</f>
        <v>No data</v>
      </c>
      <c r="AL354" s="49" t="s">
        <v>465</v>
      </c>
      <c r="AM354" s="45"/>
      <c r="AN354" s="45"/>
      <c r="AO354" s="45"/>
      <c r="AP354" s="45"/>
      <c r="AQ354" s="45"/>
    </row>
    <row r="355" spans="2:43">
      <c r="B355" s="44" t="s">
        <v>321</v>
      </c>
      <c r="C355" s="66" t="s">
        <v>467</v>
      </c>
      <c r="D355" s="87" t="s">
        <v>439</v>
      </c>
      <c r="E355" s="87" t="s">
        <v>437</v>
      </c>
      <c r="F355" s="66" t="s">
        <v>338</v>
      </c>
      <c r="G355" s="44" t="s">
        <v>155</v>
      </c>
      <c r="H355" s="44" t="s">
        <v>103</v>
      </c>
      <c r="I355" s="44" t="s">
        <v>15</v>
      </c>
      <c r="J355" s="44" t="s">
        <v>470</v>
      </c>
      <c r="K355" s="87" t="s">
        <v>475</v>
      </c>
      <c r="L355" s="49" t="s">
        <v>462</v>
      </c>
      <c r="M355" s="108">
        <v>442</v>
      </c>
      <c r="N355" s="108">
        <v>442</v>
      </c>
      <c r="O355" s="92">
        <v>300</v>
      </c>
      <c r="P355" s="44" t="s">
        <v>458</v>
      </c>
      <c r="Q355" s="44"/>
      <c r="R355" s="44"/>
      <c r="S355" s="44" t="s">
        <v>16</v>
      </c>
      <c r="T35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55" s="91"/>
      <c r="V355" s="91"/>
      <c r="W355" s="91">
        <v>1</v>
      </c>
      <c r="X355" s="92">
        <v>2004</v>
      </c>
      <c r="Y355" s="109">
        <v>12</v>
      </c>
      <c r="Z355" s="109">
        <v>12</v>
      </c>
      <c r="AA355" s="214">
        <v>2004</v>
      </c>
      <c r="AB355" s="67">
        <v>1</v>
      </c>
      <c r="AC355" s="115">
        <v>3</v>
      </c>
      <c r="AD355" s="115"/>
      <c r="AE355" s="109">
        <f>IFERROR(Table1[[#This Row],[ExpenditureDetails5]]*HLOOKUP([AssumedValue2],'Curr conv'!$B$17:$BF$56,16,FALSE), "No data")</f>
        <v>46.519317041853981</v>
      </c>
      <c r="AF355" s="108">
        <f>IFERROR([AssumedValue1]*HLOOKUP([AssumedValue2],'Curr conv'!$B$17:$BF$56,16,FALSE), "No data")</f>
        <v>46.519317041853981</v>
      </c>
      <c r="AG355" s="110">
        <f>IFERROR(Table1[[#This Row],[Calculation2]]/Exchange,"No data")</f>
        <v>32.507689971771271</v>
      </c>
      <c r="AH355" s="113">
        <f>IFERROR([AssumedValue1]*HLOOKUP([AssumedValue2],'Curr conv'!$B$17:$BF$56,16,FALSE)/Table1[[#This Row],[ExpenditureDetails3]], "No data")</f>
        <v>46.519317041853981</v>
      </c>
      <c r="AI355" s="114">
        <f>IFERROR(Table1[[#This Row],[Calculation4]]/Exchange,"No data")</f>
        <v>32.507689971771271</v>
      </c>
      <c r="AJ35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15.506439013951328</v>
      </c>
      <c r="AK355" s="110">
        <f>IFERROR(Table1[[#This Row],[Calculation6]]/Exchange,"No data")</f>
        <v>10.83589665725709</v>
      </c>
      <c r="AL355" s="49" t="s">
        <v>465</v>
      </c>
      <c r="AM355" s="45"/>
      <c r="AN355" s="45"/>
      <c r="AO355" s="45"/>
      <c r="AP355" s="45"/>
      <c r="AQ355" s="45"/>
    </row>
    <row r="356" spans="2:43">
      <c r="B356" s="44" t="s">
        <v>321</v>
      </c>
      <c r="C356" s="66" t="s">
        <v>467</v>
      </c>
      <c r="D356" s="87" t="s">
        <v>439</v>
      </c>
      <c r="E356" s="87" t="s">
        <v>437</v>
      </c>
      <c r="F356" s="66" t="s">
        <v>338</v>
      </c>
      <c r="G356" s="44" t="s">
        <v>155</v>
      </c>
      <c r="H356" s="44" t="s">
        <v>103</v>
      </c>
      <c r="I356" s="44" t="s">
        <v>15</v>
      </c>
      <c r="J356" s="44" t="s">
        <v>470</v>
      </c>
      <c r="K356" s="87" t="s">
        <v>475</v>
      </c>
      <c r="L356" s="49" t="s">
        <v>462</v>
      </c>
      <c r="M356" s="108">
        <v>442</v>
      </c>
      <c r="N356" s="108">
        <v>442</v>
      </c>
      <c r="O356" s="92">
        <v>300</v>
      </c>
      <c r="P356" s="44" t="s">
        <v>458</v>
      </c>
      <c r="Q356" s="44"/>
      <c r="R356" s="44"/>
      <c r="S356" s="44" t="s">
        <v>16</v>
      </c>
      <c r="T35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56" s="91"/>
      <c r="V356" s="91"/>
      <c r="W356" s="91">
        <v>1</v>
      </c>
      <c r="X356" s="92">
        <v>2005</v>
      </c>
      <c r="Y356" s="109">
        <v>0</v>
      </c>
      <c r="Z356" s="109">
        <v>0</v>
      </c>
      <c r="AA356" s="214">
        <v>2005</v>
      </c>
      <c r="AB356" s="67">
        <v>1</v>
      </c>
      <c r="AC356" s="115">
        <v>3</v>
      </c>
      <c r="AD356" s="115"/>
      <c r="AE356" s="109">
        <f>IFERROR(Table1[[#This Row],[ExpenditureDetails5]]*HLOOKUP([AssumedValue2],'Curr conv'!$B$17:$BF$56,16,FALSE), "No data")</f>
        <v>0</v>
      </c>
      <c r="AF356" s="108">
        <f>IFERROR([AssumedValue1]*HLOOKUP([AssumedValue2],'Curr conv'!$B$17:$BF$56,16,FALSE), "No data")</f>
        <v>0</v>
      </c>
      <c r="AG356" s="110">
        <f>IFERROR(Table1[[#This Row],[Calculation2]]/Exchange,"No data")</f>
        <v>0</v>
      </c>
      <c r="AH356" s="113">
        <f>IFERROR([AssumedValue1]*HLOOKUP([AssumedValue2],'Curr conv'!$B$17:$BF$56,16,FALSE)/Table1[[#This Row],[ExpenditureDetails3]], "No data")</f>
        <v>0</v>
      </c>
      <c r="AI356" s="114">
        <f>IFERROR(Table1[[#This Row],[Calculation4]]/Exchange,"No data")</f>
        <v>0</v>
      </c>
      <c r="AJ35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56" s="110">
        <f>IFERROR(Table1[[#This Row],[Calculation6]]/Exchange,"No data")</f>
        <v>0</v>
      </c>
      <c r="AL356" s="49" t="s">
        <v>465</v>
      </c>
      <c r="AM356" s="45"/>
      <c r="AN356" s="45"/>
      <c r="AO356" s="45"/>
      <c r="AP356" s="45"/>
      <c r="AQ356" s="45"/>
    </row>
    <row r="357" spans="2:43">
      <c r="B357" s="44" t="s">
        <v>321</v>
      </c>
      <c r="C357" s="66" t="s">
        <v>467</v>
      </c>
      <c r="D357" s="87" t="s">
        <v>439</v>
      </c>
      <c r="E357" s="87" t="s">
        <v>437</v>
      </c>
      <c r="F357" s="66" t="s">
        <v>338</v>
      </c>
      <c r="G357" s="44" t="s">
        <v>155</v>
      </c>
      <c r="H357" s="44" t="s">
        <v>103</v>
      </c>
      <c r="I357" s="44" t="s">
        <v>15</v>
      </c>
      <c r="J357" s="44" t="s">
        <v>470</v>
      </c>
      <c r="K357" s="87" t="s">
        <v>475</v>
      </c>
      <c r="L357" s="49" t="s">
        <v>462</v>
      </c>
      <c r="M357" s="108">
        <v>442</v>
      </c>
      <c r="N357" s="108">
        <v>442</v>
      </c>
      <c r="O357" s="92">
        <v>300</v>
      </c>
      <c r="P357" s="44" t="s">
        <v>458</v>
      </c>
      <c r="Q357" s="44"/>
      <c r="R357" s="44"/>
      <c r="S357" s="44" t="s">
        <v>16</v>
      </c>
      <c r="T35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57" s="91"/>
      <c r="V357" s="91"/>
      <c r="W357" s="91">
        <v>1</v>
      </c>
      <c r="X357" s="92">
        <v>2006</v>
      </c>
      <c r="Y357" s="109">
        <v>80</v>
      </c>
      <c r="Z357" s="109">
        <v>80</v>
      </c>
      <c r="AA357" s="214">
        <v>2006</v>
      </c>
      <c r="AB357" s="67">
        <v>1</v>
      </c>
      <c r="AC357" s="115">
        <v>3</v>
      </c>
      <c r="AD357" s="115"/>
      <c r="AE357" s="109">
        <f>IFERROR(Table1[[#This Row],[ExpenditureDetails5]]*HLOOKUP([AssumedValue2],'Curr conv'!$B$17:$BF$56,16,FALSE), "No data")</f>
        <v>235.90900892980667</v>
      </c>
      <c r="AF357" s="108">
        <f>IFERROR([AssumedValue1]*HLOOKUP([AssumedValue2],'Curr conv'!$B$17:$BF$56,16,FALSE), "No data")</f>
        <v>235.90900892980667</v>
      </c>
      <c r="AG357" s="110">
        <f>IFERROR(Table1[[#This Row],[Calculation2]]/Exchange,"No data")</f>
        <v>164.85317092979275</v>
      </c>
      <c r="AH357" s="113">
        <f>IFERROR([AssumedValue1]*HLOOKUP([AssumedValue2],'Curr conv'!$B$17:$BF$56,16,FALSE)/Table1[[#This Row],[ExpenditureDetails3]], "No data")</f>
        <v>235.90900892980667</v>
      </c>
      <c r="AI357" s="114">
        <f>IFERROR(Table1[[#This Row],[Calculation4]]/Exchange,"No data")</f>
        <v>164.85317092979275</v>
      </c>
      <c r="AJ35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78.636336309935558</v>
      </c>
      <c r="AK357" s="110">
        <f>IFERROR(Table1[[#This Row],[Calculation6]]/Exchange,"No data")</f>
        <v>54.951056976597584</v>
      </c>
      <c r="AL357" s="49" t="s">
        <v>465</v>
      </c>
      <c r="AM357" s="45"/>
      <c r="AN357" s="45"/>
      <c r="AO357" s="45"/>
      <c r="AP357" s="45"/>
      <c r="AQ357" s="45"/>
    </row>
    <row r="358" spans="2:43">
      <c r="B358" s="44" t="s">
        <v>158</v>
      </c>
      <c r="C358" s="66" t="s">
        <v>467</v>
      </c>
      <c r="D358" s="87" t="s">
        <v>439</v>
      </c>
      <c r="E358" s="87" t="s">
        <v>437</v>
      </c>
      <c r="F358" s="66" t="s">
        <v>341</v>
      </c>
      <c r="G358" s="44" t="s">
        <v>159</v>
      </c>
      <c r="H358" s="44" t="s">
        <v>98</v>
      </c>
      <c r="I358" s="44" t="s">
        <v>15</v>
      </c>
      <c r="J358" s="44" t="s">
        <v>470</v>
      </c>
      <c r="K358" s="87" t="s">
        <v>475</v>
      </c>
      <c r="L358" s="49" t="s">
        <v>462</v>
      </c>
      <c r="M358" s="108">
        <v>2611</v>
      </c>
      <c r="N358" s="108">
        <v>870.33333333333337</v>
      </c>
      <c r="O358" s="92">
        <v>300</v>
      </c>
      <c r="P358" s="44" t="s">
        <v>458</v>
      </c>
      <c r="Q358" s="44"/>
      <c r="R358" s="44"/>
      <c r="S358" s="44" t="s">
        <v>16</v>
      </c>
      <c r="T35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58" s="91"/>
      <c r="V358" s="91"/>
      <c r="W358" s="91">
        <v>1</v>
      </c>
      <c r="X358" s="92">
        <v>2004</v>
      </c>
      <c r="Y358" s="109">
        <v>15</v>
      </c>
      <c r="Z358" s="109">
        <v>15</v>
      </c>
      <c r="AA358" s="214">
        <v>2004</v>
      </c>
      <c r="AB358" s="67">
        <v>1</v>
      </c>
      <c r="AC358" s="115">
        <v>7</v>
      </c>
      <c r="AD358" s="115"/>
      <c r="AE358" s="109">
        <f>IFERROR(Table1[[#This Row],[ExpenditureDetails5]]*HLOOKUP([AssumedValue2],'Curr conv'!$B$17:$BF$56,16,FALSE), "No data")</f>
        <v>58.149146302317476</v>
      </c>
      <c r="AF358" s="108">
        <f>IFERROR([AssumedValue1]*HLOOKUP([AssumedValue2],'Curr conv'!$B$17:$BF$56,16,FALSE), "No data")</f>
        <v>58.149146302317476</v>
      </c>
      <c r="AG358" s="110">
        <f>IFERROR(Table1[[#This Row],[Calculation2]]/Exchange,"No data")</f>
        <v>40.634612464714088</v>
      </c>
      <c r="AH358" s="113">
        <f>IFERROR([AssumedValue1]*HLOOKUP([AssumedValue2],'Curr conv'!$B$17:$BF$56,16,FALSE)/Table1[[#This Row],[ExpenditureDetails3]], "No data")</f>
        <v>58.149146302317476</v>
      </c>
      <c r="AI358" s="114">
        <f>IFERROR(Table1[[#This Row],[Calculation4]]/Exchange,"No data")</f>
        <v>40.634612464714088</v>
      </c>
      <c r="AJ35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8.307020900331068</v>
      </c>
      <c r="AK358" s="110">
        <f>IFERROR(Table1[[#This Row],[Calculation6]]/Exchange,"No data")</f>
        <v>5.8049446378162983</v>
      </c>
      <c r="AL358" s="49" t="s">
        <v>465</v>
      </c>
      <c r="AM358" s="45"/>
      <c r="AN358" s="45"/>
      <c r="AO358" s="45"/>
      <c r="AP358" s="45"/>
      <c r="AQ358" s="45"/>
    </row>
    <row r="359" spans="2:43">
      <c r="B359" s="44" t="s">
        <v>158</v>
      </c>
      <c r="C359" s="66" t="s">
        <v>467</v>
      </c>
      <c r="D359" s="87" t="s">
        <v>439</v>
      </c>
      <c r="E359" s="87" t="s">
        <v>437</v>
      </c>
      <c r="F359" s="66" t="s">
        <v>341</v>
      </c>
      <c r="G359" s="44" t="s">
        <v>159</v>
      </c>
      <c r="H359" s="44" t="s">
        <v>98</v>
      </c>
      <c r="I359" s="44" t="s">
        <v>15</v>
      </c>
      <c r="J359" s="44" t="s">
        <v>470</v>
      </c>
      <c r="K359" s="87" t="s">
        <v>475</v>
      </c>
      <c r="L359" s="49" t="s">
        <v>462</v>
      </c>
      <c r="M359" s="108">
        <v>2611</v>
      </c>
      <c r="N359" s="108">
        <v>870.33333333333337</v>
      </c>
      <c r="O359" s="92">
        <v>300</v>
      </c>
      <c r="P359" s="44" t="s">
        <v>458</v>
      </c>
      <c r="Q359" s="44"/>
      <c r="R359" s="44"/>
      <c r="S359" s="44" t="s">
        <v>16</v>
      </c>
      <c r="T35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59" s="91"/>
      <c r="V359" s="91"/>
      <c r="W359" s="91">
        <v>1</v>
      </c>
      <c r="X359" s="92">
        <v>2005</v>
      </c>
      <c r="Y359" s="109">
        <v>165</v>
      </c>
      <c r="Z359" s="109">
        <v>165</v>
      </c>
      <c r="AA359" s="214">
        <v>2005</v>
      </c>
      <c r="AB359" s="67">
        <v>1</v>
      </c>
      <c r="AC359" s="115">
        <v>7</v>
      </c>
      <c r="AD359" s="115"/>
      <c r="AE359" s="109">
        <f>IFERROR(Table1[[#This Row],[ExpenditureDetails5]]*HLOOKUP([AssumedValue2],'Curr conv'!$B$17:$BF$56,16,FALSE), "No data")</f>
        <v>559.37014782079677</v>
      </c>
      <c r="AF359" s="108">
        <f>IFERROR([AssumedValue1]*HLOOKUP([AssumedValue2],'Curr conv'!$B$17:$BF$56,16,FALSE), "No data")</f>
        <v>559.37014782079677</v>
      </c>
      <c r="AG359" s="110">
        <f>IFERROR(Table1[[#This Row],[Calculation2]]/Exchange,"No data")</f>
        <v>390.88775375747929</v>
      </c>
      <c r="AH359" s="113">
        <f>IFERROR([AssumedValue1]*HLOOKUP([AssumedValue2],'Curr conv'!$B$17:$BF$56,16,FALSE)/Table1[[#This Row],[ExpenditureDetails3]], "No data")</f>
        <v>559.37014782079677</v>
      </c>
      <c r="AI359" s="114">
        <f>IFERROR(Table1[[#This Row],[Calculation4]]/Exchange,"No data")</f>
        <v>390.88775375747929</v>
      </c>
      <c r="AJ35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79.910021117256676</v>
      </c>
      <c r="AK359" s="110">
        <f>IFERROR(Table1[[#This Row],[Calculation6]]/Exchange,"No data")</f>
        <v>55.84110767963989</v>
      </c>
      <c r="AL359" s="49" t="s">
        <v>465</v>
      </c>
      <c r="AM359" s="45"/>
      <c r="AN359" s="45"/>
      <c r="AO359" s="45"/>
      <c r="AP359" s="45"/>
      <c r="AQ359" s="45"/>
    </row>
    <row r="360" spans="2:43">
      <c r="B360" s="44" t="s">
        <v>158</v>
      </c>
      <c r="C360" s="66" t="s">
        <v>467</v>
      </c>
      <c r="D360" s="87" t="s">
        <v>439</v>
      </c>
      <c r="E360" s="87" t="s">
        <v>437</v>
      </c>
      <c r="F360" s="66" t="s">
        <v>341</v>
      </c>
      <c r="G360" s="44" t="s">
        <v>159</v>
      </c>
      <c r="H360" s="44" t="s">
        <v>98</v>
      </c>
      <c r="I360" s="44" t="s">
        <v>15</v>
      </c>
      <c r="J360" s="44" t="s">
        <v>470</v>
      </c>
      <c r="K360" s="87" t="s">
        <v>475</v>
      </c>
      <c r="L360" s="49" t="s">
        <v>462</v>
      </c>
      <c r="M360" s="108">
        <v>2611</v>
      </c>
      <c r="N360" s="108">
        <v>870.33333333333337</v>
      </c>
      <c r="O360" s="92">
        <v>300</v>
      </c>
      <c r="P360" s="44" t="s">
        <v>458</v>
      </c>
      <c r="Q360" s="44"/>
      <c r="R360" s="44"/>
      <c r="S360" s="44" t="s">
        <v>16</v>
      </c>
      <c r="T36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60" s="91"/>
      <c r="V360" s="91"/>
      <c r="W360" s="91">
        <v>1</v>
      </c>
      <c r="X360" s="92">
        <v>2006</v>
      </c>
      <c r="Y360" s="109">
        <v>20</v>
      </c>
      <c r="Z360" s="109">
        <v>20</v>
      </c>
      <c r="AA360" s="214">
        <v>2006</v>
      </c>
      <c r="AB360" s="67">
        <v>1</v>
      </c>
      <c r="AC360" s="115">
        <v>7</v>
      </c>
      <c r="AD360" s="115"/>
      <c r="AE360" s="109">
        <f>IFERROR(Table1[[#This Row],[ExpenditureDetails5]]*HLOOKUP([AssumedValue2],'Curr conv'!$B$17:$BF$56,16,FALSE), "No data")</f>
        <v>58.977252232451669</v>
      </c>
      <c r="AF360" s="108">
        <f>IFERROR([AssumedValue1]*HLOOKUP([AssumedValue2],'Curr conv'!$B$17:$BF$56,16,FALSE), "No data")</f>
        <v>58.977252232451669</v>
      </c>
      <c r="AG360" s="110">
        <f>IFERROR(Table1[[#This Row],[Calculation2]]/Exchange,"No data")</f>
        <v>41.213292732448188</v>
      </c>
      <c r="AH360" s="113">
        <f>IFERROR([AssumedValue1]*HLOOKUP([AssumedValue2],'Curr conv'!$B$17:$BF$56,16,FALSE)/Table1[[#This Row],[ExpenditureDetails3]], "No data")</f>
        <v>58.977252232451669</v>
      </c>
      <c r="AI360" s="114">
        <f>IFERROR(Table1[[#This Row],[Calculation4]]/Exchange,"No data")</f>
        <v>41.213292732448188</v>
      </c>
      <c r="AJ36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8.4253217474930953</v>
      </c>
      <c r="AK360" s="110">
        <f>IFERROR(Table1[[#This Row],[Calculation6]]/Exchange,"No data")</f>
        <v>5.887613247492598</v>
      </c>
      <c r="AL360" s="49" t="s">
        <v>465</v>
      </c>
      <c r="AM360" s="45"/>
      <c r="AN360" s="45"/>
      <c r="AO360" s="45"/>
      <c r="AP360" s="45"/>
      <c r="AQ360" s="45"/>
    </row>
    <row r="361" spans="2:43">
      <c r="B361" s="44" t="s">
        <v>158</v>
      </c>
      <c r="C361" s="66" t="s">
        <v>467</v>
      </c>
      <c r="D361" s="87" t="s">
        <v>439</v>
      </c>
      <c r="E361" s="87" t="s">
        <v>437</v>
      </c>
      <c r="F361" s="66" t="s">
        <v>341</v>
      </c>
      <c r="G361" s="44" t="s">
        <v>159</v>
      </c>
      <c r="H361" s="44" t="s">
        <v>98</v>
      </c>
      <c r="I361" s="44" t="s">
        <v>15</v>
      </c>
      <c r="J361" s="44" t="s">
        <v>470</v>
      </c>
      <c r="K361" s="87" t="s">
        <v>475</v>
      </c>
      <c r="L361" s="49" t="s">
        <v>462</v>
      </c>
      <c r="M361" s="108">
        <v>2611</v>
      </c>
      <c r="N361" s="108">
        <v>870.33333333333337</v>
      </c>
      <c r="O361" s="92">
        <v>300</v>
      </c>
      <c r="P361" s="44" t="s">
        <v>458</v>
      </c>
      <c r="Q361" s="44"/>
      <c r="R361" s="44"/>
      <c r="S361" s="44" t="s">
        <v>16</v>
      </c>
      <c r="T36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61" s="91"/>
      <c r="V361" s="91"/>
      <c r="W361" s="91">
        <v>1</v>
      </c>
      <c r="X361" s="92">
        <v>2007</v>
      </c>
      <c r="Y361" s="109">
        <v>80</v>
      </c>
      <c r="Z361" s="109">
        <v>80</v>
      </c>
      <c r="AA361" s="214">
        <v>2007</v>
      </c>
      <c r="AB361" s="67">
        <v>1</v>
      </c>
      <c r="AC361" s="115">
        <v>7</v>
      </c>
      <c r="AD361" s="115"/>
      <c r="AE361" s="109">
        <f>IFERROR(Table1[[#This Row],[ExpenditureDetails5]]*HLOOKUP([AssumedValue2],'Curr conv'!$B$17:$BF$56,16,FALSE), "No data")</f>
        <v>130.51664121663836</v>
      </c>
      <c r="AF361" s="108">
        <f>IFERROR([AssumedValue1]*HLOOKUP([AssumedValue2],'Curr conv'!$B$17:$BF$56,16,FALSE), "No data")</f>
        <v>130.51664121663836</v>
      </c>
      <c r="AG361" s="110">
        <f>IFERROR(Table1[[#This Row],[Calculation2]]/Exchange,"No data")</f>
        <v>91.205004256835736</v>
      </c>
      <c r="AH361" s="113">
        <f>IFERROR([AssumedValue1]*HLOOKUP([AssumedValue2],'Curr conv'!$B$17:$BF$56,16,FALSE)/Table1[[#This Row],[ExpenditureDetails3]], "No data")</f>
        <v>130.51664121663836</v>
      </c>
      <c r="AI361" s="114">
        <f>IFERROR(Table1[[#This Row],[Calculation4]]/Exchange,"No data")</f>
        <v>91.205004256835736</v>
      </c>
      <c r="AJ36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18.645234459519767</v>
      </c>
      <c r="AK361" s="110">
        <f>IFERROR(Table1[[#This Row],[Calculation6]]/Exchange,"No data")</f>
        <v>13.029286322405106</v>
      </c>
      <c r="AL361" s="49" t="s">
        <v>465</v>
      </c>
      <c r="AM361" s="45"/>
      <c r="AN361" s="45"/>
      <c r="AO361" s="45"/>
      <c r="AP361" s="45"/>
      <c r="AQ361" s="45"/>
    </row>
    <row r="362" spans="2:43">
      <c r="B362" s="44" t="s">
        <v>158</v>
      </c>
      <c r="C362" s="66" t="s">
        <v>467</v>
      </c>
      <c r="D362" s="87" t="s">
        <v>439</v>
      </c>
      <c r="E362" s="87" t="s">
        <v>437</v>
      </c>
      <c r="F362" s="66" t="s">
        <v>341</v>
      </c>
      <c r="G362" s="44" t="s">
        <v>159</v>
      </c>
      <c r="H362" s="44" t="s">
        <v>98</v>
      </c>
      <c r="I362" s="44" t="s">
        <v>15</v>
      </c>
      <c r="J362" s="44" t="s">
        <v>470</v>
      </c>
      <c r="K362" s="87" t="s">
        <v>475</v>
      </c>
      <c r="L362" s="49" t="s">
        <v>462</v>
      </c>
      <c r="M362" s="108">
        <v>2611</v>
      </c>
      <c r="N362" s="108">
        <v>870.33333333333337</v>
      </c>
      <c r="O362" s="92">
        <v>300</v>
      </c>
      <c r="P362" s="44" t="s">
        <v>458</v>
      </c>
      <c r="Q362" s="44"/>
      <c r="R362" s="44"/>
      <c r="S362" s="44" t="s">
        <v>16</v>
      </c>
      <c r="T36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62" s="91"/>
      <c r="V362" s="91"/>
      <c r="W362" s="91">
        <v>1</v>
      </c>
      <c r="X362" s="92">
        <v>2008</v>
      </c>
      <c r="Y362" s="109">
        <v>20</v>
      </c>
      <c r="Z362" s="109">
        <v>20</v>
      </c>
      <c r="AA362" s="214">
        <v>2008</v>
      </c>
      <c r="AB362" s="67">
        <v>1</v>
      </c>
      <c r="AC362" s="115">
        <v>7</v>
      </c>
      <c r="AD362" s="115"/>
      <c r="AE362" s="109">
        <f>IFERROR(Table1[[#This Row],[ExpenditureDetails5]]*HLOOKUP([AssumedValue2],'Curr conv'!$B$17:$BF$56,16,FALSE), "No data")</f>
        <v>28.061661640741534</v>
      </c>
      <c r="AF362" s="108">
        <f>IFERROR([AssumedValue1]*HLOOKUP([AssumedValue2],'Curr conv'!$B$17:$BF$56,16,FALSE), "No data")</f>
        <v>28.061661640741534</v>
      </c>
      <c r="AG362" s="110">
        <f>IFERROR(Table1[[#This Row],[Calculation2]]/Exchange,"No data")</f>
        <v>19.609483859989542</v>
      </c>
      <c r="AH362" s="113">
        <f>IFERROR([AssumedValue1]*HLOOKUP([AssumedValue2],'Curr conv'!$B$17:$BF$56,16,FALSE)/Table1[[#This Row],[ExpenditureDetails3]], "No data")</f>
        <v>28.061661640741534</v>
      </c>
      <c r="AI362" s="114">
        <f>IFERROR(Table1[[#This Row],[Calculation4]]/Exchange,"No data")</f>
        <v>19.609483859989542</v>
      </c>
      <c r="AJ36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4.0088088058202187</v>
      </c>
      <c r="AK362" s="110">
        <f>IFERROR(Table1[[#This Row],[Calculation6]]/Exchange,"No data")</f>
        <v>2.8013548371413628</v>
      </c>
      <c r="AL362" s="49" t="s">
        <v>465</v>
      </c>
      <c r="AM362" s="45"/>
      <c r="AN362" s="45"/>
      <c r="AO362" s="45"/>
      <c r="AP362" s="45"/>
      <c r="AQ362" s="45"/>
    </row>
    <row r="363" spans="2:43">
      <c r="B363" s="44" t="s">
        <v>158</v>
      </c>
      <c r="C363" s="66" t="s">
        <v>467</v>
      </c>
      <c r="D363" s="87" t="s">
        <v>439</v>
      </c>
      <c r="E363" s="87" t="s">
        <v>437</v>
      </c>
      <c r="F363" s="66" t="s">
        <v>341</v>
      </c>
      <c r="G363" s="44" t="s">
        <v>159</v>
      </c>
      <c r="H363" s="44" t="s">
        <v>98</v>
      </c>
      <c r="I363" s="44" t="s">
        <v>15</v>
      </c>
      <c r="J363" s="44" t="s">
        <v>470</v>
      </c>
      <c r="K363" s="87" t="s">
        <v>475</v>
      </c>
      <c r="L363" s="49" t="s">
        <v>462</v>
      </c>
      <c r="M363" s="108">
        <v>2611</v>
      </c>
      <c r="N363" s="108">
        <v>870.33333333333337</v>
      </c>
      <c r="O363" s="92">
        <v>300</v>
      </c>
      <c r="P363" s="44" t="s">
        <v>458</v>
      </c>
      <c r="Q363" s="44"/>
      <c r="R363" s="44"/>
      <c r="S363" s="44" t="s">
        <v>16</v>
      </c>
      <c r="T36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63" s="91"/>
      <c r="V363" s="91"/>
      <c r="W363" s="91">
        <v>1</v>
      </c>
      <c r="X363" s="92">
        <v>2009</v>
      </c>
      <c r="Y363" s="109">
        <v>0</v>
      </c>
      <c r="Z363" s="109">
        <v>0</v>
      </c>
      <c r="AA363" s="214">
        <v>2009</v>
      </c>
      <c r="AB363" s="67">
        <v>1</v>
      </c>
      <c r="AC363" s="115">
        <v>7</v>
      </c>
      <c r="AD363" s="115"/>
      <c r="AE363" s="109">
        <f>IFERROR(Table1[[#This Row],[ExpenditureDetails5]]*HLOOKUP([AssumedValue2],'Curr conv'!$B$17:$BF$56,16,FALSE), "No data")</f>
        <v>0</v>
      </c>
      <c r="AF363" s="108">
        <f>IFERROR([AssumedValue1]*HLOOKUP([AssumedValue2],'Curr conv'!$B$17:$BF$56,16,FALSE), "No data")</f>
        <v>0</v>
      </c>
      <c r="AG363" s="110">
        <f>IFERROR(Table1[[#This Row],[Calculation2]]/Exchange,"No data")</f>
        <v>0</v>
      </c>
      <c r="AH363" s="113">
        <f>IFERROR([AssumedValue1]*HLOOKUP([AssumedValue2],'Curr conv'!$B$17:$BF$56,16,FALSE)/Table1[[#This Row],[ExpenditureDetails3]], "No data")</f>
        <v>0</v>
      </c>
      <c r="AI363" s="114">
        <f>IFERROR(Table1[[#This Row],[Calculation4]]/Exchange,"No data")</f>
        <v>0</v>
      </c>
      <c r="AJ36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63" s="110">
        <f>IFERROR(Table1[[#This Row],[Calculation6]]/Exchange,"No data")</f>
        <v>0</v>
      </c>
      <c r="AL363" s="49" t="s">
        <v>465</v>
      </c>
      <c r="AM363" s="45"/>
      <c r="AN363" s="45"/>
      <c r="AO363" s="45"/>
      <c r="AP363" s="45"/>
      <c r="AQ363" s="45"/>
    </row>
    <row r="364" spans="2:43">
      <c r="B364" s="44" t="s">
        <v>158</v>
      </c>
      <c r="C364" s="66" t="s">
        <v>467</v>
      </c>
      <c r="D364" s="87" t="s">
        <v>439</v>
      </c>
      <c r="E364" s="87" t="s">
        <v>437</v>
      </c>
      <c r="F364" s="66" t="s">
        <v>341</v>
      </c>
      <c r="G364" s="44" t="s">
        <v>159</v>
      </c>
      <c r="H364" s="44" t="s">
        <v>98</v>
      </c>
      <c r="I364" s="44" t="s">
        <v>15</v>
      </c>
      <c r="J364" s="44" t="s">
        <v>470</v>
      </c>
      <c r="K364" s="87" t="s">
        <v>475</v>
      </c>
      <c r="L364" s="49" t="s">
        <v>462</v>
      </c>
      <c r="M364" s="108">
        <v>2611</v>
      </c>
      <c r="N364" s="108">
        <v>870.33333333333337</v>
      </c>
      <c r="O364" s="92">
        <v>300</v>
      </c>
      <c r="P364" s="44" t="s">
        <v>458</v>
      </c>
      <c r="Q364" s="44"/>
      <c r="R364" s="44"/>
      <c r="S364" s="44" t="s">
        <v>16</v>
      </c>
      <c r="T36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64" s="91"/>
      <c r="V364" s="91"/>
      <c r="W364" s="91">
        <v>1</v>
      </c>
      <c r="X364" s="92">
        <v>2010</v>
      </c>
      <c r="Y364" s="109">
        <v>60</v>
      </c>
      <c r="Z364" s="109">
        <v>60</v>
      </c>
      <c r="AA364" s="214">
        <v>2010</v>
      </c>
      <c r="AB364" s="67">
        <v>1</v>
      </c>
      <c r="AC364" s="115">
        <v>7</v>
      </c>
      <c r="AD364" s="115"/>
      <c r="AE364" s="109">
        <f>IFERROR(Table1[[#This Row],[ExpenditureDetails5]]*HLOOKUP([AssumedValue2],'Curr conv'!$B$17:$BF$56,16,FALSE), "No data")</f>
        <v>60</v>
      </c>
      <c r="AF364" s="108">
        <f>IFERROR([AssumedValue1]*HLOOKUP([AssumedValue2],'Curr conv'!$B$17:$BF$56,16,FALSE), "No data")</f>
        <v>60</v>
      </c>
      <c r="AG364" s="110">
        <f>IFERROR(Table1[[#This Row],[Calculation2]]/Exchange,"No data")</f>
        <v>41.927988679443054</v>
      </c>
      <c r="AH364" s="113">
        <f>IFERROR([AssumedValue1]*HLOOKUP([AssumedValue2],'Curr conv'!$B$17:$BF$56,16,FALSE)/Table1[[#This Row],[ExpenditureDetails3]], "No data")</f>
        <v>60</v>
      </c>
      <c r="AI364" s="114">
        <f>IFERROR(Table1[[#This Row],[Calculation4]]/Exchange,"No data")</f>
        <v>41.927988679443054</v>
      </c>
      <c r="AJ36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8.5714285714285712</v>
      </c>
      <c r="AK364" s="110">
        <f>IFERROR(Table1[[#This Row],[Calculation6]]/Exchange,"No data")</f>
        <v>5.9897126684918653</v>
      </c>
      <c r="AL364" s="49" t="s">
        <v>465</v>
      </c>
      <c r="AM364" s="45"/>
      <c r="AN364" s="45"/>
      <c r="AO364" s="45"/>
      <c r="AP364" s="45"/>
      <c r="AQ364" s="45"/>
    </row>
    <row r="365" spans="2:43">
      <c r="B365" s="44" t="s">
        <v>160</v>
      </c>
      <c r="C365" s="66" t="s">
        <v>467</v>
      </c>
      <c r="D365" s="87" t="s">
        <v>439</v>
      </c>
      <c r="E365" s="87" t="s">
        <v>437</v>
      </c>
      <c r="F365" s="66" t="s">
        <v>341</v>
      </c>
      <c r="G365" s="44" t="s">
        <v>159</v>
      </c>
      <c r="H365" s="44" t="s">
        <v>111</v>
      </c>
      <c r="I365" s="44" t="s">
        <v>15</v>
      </c>
      <c r="J365" s="44" t="s">
        <v>470</v>
      </c>
      <c r="K365" s="87" t="s">
        <v>475</v>
      </c>
      <c r="L365" s="49" t="s">
        <v>462</v>
      </c>
      <c r="M365" s="108">
        <v>2611</v>
      </c>
      <c r="N365" s="108">
        <v>870.33333333333337</v>
      </c>
      <c r="O365" s="92">
        <v>300</v>
      </c>
      <c r="P365" s="44" t="s">
        <v>458</v>
      </c>
      <c r="Q365" s="44"/>
      <c r="R365" s="44"/>
      <c r="S365" s="44" t="s">
        <v>16</v>
      </c>
      <c r="T36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65" s="91"/>
      <c r="V365" s="91"/>
      <c r="W365" s="91">
        <v>1</v>
      </c>
      <c r="X365" s="92">
        <v>2005</v>
      </c>
      <c r="Y365" s="109">
        <v>70</v>
      </c>
      <c r="Z365" s="109">
        <v>70</v>
      </c>
      <c r="AA365" s="214">
        <v>2005</v>
      </c>
      <c r="AB365" s="67">
        <v>1</v>
      </c>
      <c r="AC365" s="115">
        <v>5</v>
      </c>
      <c r="AD365" s="115"/>
      <c r="AE365" s="109">
        <f>IFERROR(Table1[[#This Row],[ExpenditureDetails5]]*HLOOKUP([AssumedValue2],'Curr conv'!$B$17:$BF$56,16,FALSE), "No data")</f>
        <v>237.30854756033801</v>
      </c>
      <c r="AF365" s="108">
        <f>IFERROR([AssumedValue1]*HLOOKUP([AssumedValue2],'Curr conv'!$B$17:$BF$56,16,FALSE), "No data")</f>
        <v>237.30854756033801</v>
      </c>
      <c r="AG365" s="110">
        <f>IFERROR(Table1[[#This Row],[Calculation2]]/Exchange,"No data")</f>
        <v>165.83116826074877</v>
      </c>
      <c r="AH365" s="113">
        <f>IFERROR([AssumedValue1]*HLOOKUP([AssumedValue2],'Curr conv'!$B$17:$BF$56,16,FALSE)/Table1[[#This Row],[ExpenditureDetails3]], "No data")</f>
        <v>237.30854756033801</v>
      </c>
      <c r="AI365" s="114">
        <f>IFERROR(Table1[[#This Row],[Calculation4]]/Exchange,"No data")</f>
        <v>165.83116826074877</v>
      </c>
      <c r="AJ36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47.4617095120676</v>
      </c>
      <c r="AK365" s="110">
        <f>IFERROR(Table1[[#This Row],[Calculation6]]/Exchange,"No data")</f>
        <v>33.166233652149749</v>
      </c>
      <c r="AL365" s="49" t="s">
        <v>465</v>
      </c>
      <c r="AM365" s="45"/>
      <c r="AN365" s="45"/>
      <c r="AO365" s="45"/>
      <c r="AP365" s="45"/>
      <c r="AQ365" s="45"/>
    </row>
    <row r="366" spans="2:43">
      <c r="B366" s="44" t="s">
        <v>160</v>
      </c>
      <c r="C366" s="66" t="s">
        <v>467</v>
      </c>
      <c r="D366" s="87" t="s">
        <v>439</v>
      </c>
      <c r="E366" s="87" t="s">
        <v>437</v>
      </c>
      <c r="F366" s="66" t="s">
        <v>341</v>
      </c>
      <c r="G366" s="44" t="s">
        <v>159</v>
      </c>
      <c r="H366" s="44" t="s">
        <v>111</v>
      </c>
      <c r="I366" s="44" t="s">
        <v>15</v>
      </c>
      <c r="J366" s="44" t="s">
        <v>470</v>
      </c>
      <c r="K366" s="87" t="s">
        <v>475</v>
      </c>
      <c r="L366" s="49" t="s">
        <v>462</v>
      </c>
      <c r="M366" s="108">
        <v>2611</v>
      </c>
      <c r="N366" s="108">
        <v>870.33333333333337</v>
      </c>
      <c r="O366" s="92">
        <v>300</v>
      </c>
      <c r="P366" s="44" t="s">
        <v>458</v>
      </c>
      <c r="Q366" s="44"/>
      <c r="R366" s="44"/>
      <c r="S366" s="44" t="s">
        <v>16</v>
      </c>
      <c r="T36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66" s="91"/>
      <c r="V366" s="91"/>
      <c r="W366" s="91">
        <v>1</v>
      </c>
      <c r="X366" s="92">
        <v>2006</v>
      </c>
      <c r="Y366" s="109">
        <v>20</v>
      </c>
      <c r="Z366" s="109">
        <v>20</v>
      </c>
      <c r="AA366" s="214">
        <v>2006</v>
      </c>
      <c r="AB366" s="67">
        <v>1</v>
      </c>
      <c r="AC366" s="115">
        <v>5</v>
      </c>
      <c r="AD366" s="115"/>
      <c r="AE366" s="109">
        <f>IFERROR(Table1[[#This Row],[ExpenditureDetails5]]*HLOOKUP([AssumedValue2],'Curr conv'!$B$17:$BF$56,16,FALSE), "No data")</f>
        <v>58.977252232451669</v>
      </c>
      <c r="AF366" s="108">
        <f>IFERROR([AssumedValue1]*HLOOKUP([AssumedValue2],'Curr conv'!$B$17:$BF$56,16,FALSE), "No data")</f>
        <v>58.977252232451669</v>
      </c>
      <c r="AG366" s="110">
        <f>IFERROR(Table1[[#This Row],[Calculation2]]/Exchange,"No data")</f>
        <v>41.213292732448188</v>
      </c>
      <c r="AH366" s="113">
        <f>IFERROR([AssumedValue1]*HLOOKUP([AssumedValue2],'Curr conv'!$B$17:$BF$56,16,FALSE)/Table1[[#This Row],[ExpenditureDetails3]], "No data")</f>
        <v>58.977252232451669</v>
      </c>
      <c r="AI366" s="114">
        <f>IFERROR(Table1[[#This Row],[Calculation4]]/Exchange,"No data")</f>
        <v>41.213292732448188</v>
      </c>
      <c r="AJ36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11.795450446490333</v>
      </c>
      <c r="AK366" s="110">
        <f>IFERROR(Table1[[#This Row],[Calculation6]]/Exchange,"No data")</f>
        <v>8.242658546489638</v>
      </c>
      <c r="AL366" s="49" t="s">
        <v>465</v>
      </c>
      <c r="AM366" s="45"/>
      <c r="AN366" s="45"/>
      <c r="AO366" s="45"/>
      <c r="AP366" s="45"/>
      <c r="AQ366" s="45"/>
    </row>
    <row r="367" spans="2:43">
      <c r="B367" s="44" t="s">
        <v>160</v>
      </c>
      <c r="C367" s="66" t="s">
        <v>467</v>
      </c>
      <c r="D367" s="87" t="s">
        <v>439</v>
      </c>
      <c r="E367" s="87" t="s">
        <v>437</v>
      </c>
      <c r="F367" s="66" t="s">
        <v>341</v>
      </c>
      <c r="G367" s="44" t="s">
        <v>159</v>
      </c>
      <c r="H367" s="44" t="s">
        <v>111</v>
      </c>
      <c r="I367" s="44" t="s">
        <v>15</v>
      </c>
      <c r="J367" s="44" t="s">
        <v>470</v>
      </c>
      <c r="K367" s="87" t="s">
        <v>475</v>
      </c>
      <c r="L367" s="49" t="s">
        <v>462</v>
      </c>
      <c r="M367" s="108">
        <v>2611</v>
      </c>
      <c r="N367" s="108">
        <v>870.33333333333337</v>
      </c>
      <c r="O367" s="92">
        <v>300</v>
      </c>
      <c r="P367" s="44" t="s">
        <v>458</v>
      </c>
      <c r="Q367" s="44"/>
      <c r="R367" s="44"/>
      <c r="S367" s="44" t="s">
        <v>16</v>
      </c>
      <c r="T36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67" s="91"/>
      <c r="V367" s="91"/>
      <c r="W367" s="91">
        <v>1</v>
      </c>
      <c r="X367" s="92">
        <v>2007</v>
      </c>
      <c r="Y367" s="109">
        <v>10</v>
      </c>
      <c r="Z367" s="109">
        <v>10</v>
      </c>
      <c r="AA367" s="214">
        <v>2007</v>
      </c>
      <c r="AB367" s="67">
        <v>1</v>
      </c>
      <c r="AC367" s="115">
        <v>5</v>
      </c>
      <c r="AD367" s="115"/>
      <c r="AE367" s="109">
        <f>IFERROR(Table1[[#This Row],[ExpenditureDetails5]]*HLOOKUP([AssumedValue2],'Curr conv'!$B$17:$BF$56,16,FALSE), "No data")</f>
        <v>16.314580152079795</v>
      </c>
      <c r="AF367" s="108">
        <f>IFERROR([AssumedValue1]*HLOOKUP([AssumedValue2],'Curr conv'!$B$17:$BF$56,16,FALSE), "No data")</f>
        <v>16.314580152079795</v>
      </c>
      <c r="AG367" s="110">
        <f>IFERROR(Table1[[#This Row],[Calculation2]]/Exchange,"No data")</f>
        <v>11.400625532104467</v>
      </c>
      <c r="AH367" s="113">
        <f>IFERROR([AssumedValue1]*HLOOKUP([AssumedValue2],'Curr conv'!$B$17:$BF$56,16,FALSE)/Table1[[#This Row],[ExpenditureDetails3]], "No data")</f>
        <v>16.314580152079795</v>
      </c>
      <c r="AI367" s="114">
        <f>IFERROR(Table1[[#This Row],[Calculation4]]/Exchange,"No data")</f>
        <v>11.400625532104467</v>
      </c>
      <c r="AJ36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3.2629160304159592</v>
      </c>
      <c r="AK367" s="110">
        <f>IFERROR(Table1[[#This Row],[Calculation6]]/Exchange,"No data")</f>
        <v>2.2801251064208934</v>
      </c>
      <c r="AL367" s="49" t="s">
        <v>465</v>
      </c>
      <c r="AM367" s="45"/>
      <c r="AN367" s="45"/>
      <c r="AO367" s="45"/>
      <c r="AP367" s="45"/>
      <c r="AQ367" s="45"/>
    </row>
    <row r="368" spans="2:43">
      <c r="B368" s="44" t="s">
        <v>160</v>
      </c>
      <c r="C368" s="66" t="s">
        <v>467</v>
      </c>
      <c r="D368" s="87" t="s">
        <v>439</v>
      </c>
      <c r="E368" s="87" t="s">
        <v>437</v>
      </c>
      <c r="F368" s="66" t="s">
        <v>341</v>
      </c>
      <c r="G368" s="44" t="s">
        <v>159</v>
      </c>
      <c r="H368" s="44" t="s">
        <v>111</v>
      </c>
      <c r="I368" s="44" t="s">
        <v>15</v>
      </c>
      <c r="J368" s="44" t="s">
        <v>470</v>
      </c>
      <c r="K368" s="87" t="s">
        <v>475</v>
      </c>
      <c r="L368" s="49" t="s">
        <v>462</v>
      </c>
      <c r="M368" s="108">
        <v>2611</v>
      </c>
      <c r="N368" s="108">
        <v>870.33333333333337</v>
      </c>
      <c r="O368" s="92">
        <v>300</v>
      </c>
      <c r="P368" s="44" t="s">
        <v>458</v>
      </c>
      <c r="Q368" s="44"/>
      <c r="R368" s="44"/>
      <c r="S368" s="44" t="s">
        <v>16</v>
      </c>
      <c r="T36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68" s="91"/>
      <c r="V368" s="91"/>
      <c r="W368" s="91">
        <v>1</v>
      </c>
      <c r="X368" s="92">
        <v>2008</v>
      </c>
      <c r="Y368" s="109">
        <v>0</v>
      </c>
      <c r="Z368" s="109">
        <v>0</v>
      </c>
      <c r="AA368" s="214">
        <v>2008</v>
      </c>
      <c r="AB368" s="67">
        <v>1</v>
      </c>
      <c r="AC368" s="115">
        <v>5</v>
      </c>
      <c r="AD368" s="115"/>
      <c r="AE368" s="109">
        <f>IFERROR(Table1[[#This Row],[ExpenditureDetails5]]*HLOOKUP([AssumedValue2],'Curr conv'!$B$17:$BF$56,16,FALSE), "No data")</f>
        <v>0</v>
      </c>
      <c r="AF368" s="108">
        <f>IFERROR([AssumedValue1]*HLOOKUP([AssumedValue2],'Curr conv'!$B$17:$BF$56,16,FALSE), "No data")</f>
        <v>0</v>
      </c>
      <c r="AG368" s="110">
        <f>IFERROR(Table1[[#This Row],[Calculation2]]/Exchange,"No data")</f>
        <v>0</v>
      </c>
      <c r="AH368" s="113">
        <f>IFERROR([AssumedValue1]*HLOOKUP([AssumedValue2],'Curr conv'!$B$17:$BF$56,16,FALSE)/Table1[[#This Row],[ExpenditureDetails3]], "No data")</f>
        <v>0</v>
      </c>
      <c r="AI368" s="114">
        <f>IFERROR(Table1[[#This Row],[Calculation4]]/Exchange,"No data")</f>
        <v>0</v>
      </c>
      <c r="AJ36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68" s="110">
        <f>IFERROR(Table1[[#This Row],[Calculation6]]/Exchange,"No data")</f>
        <v>0</v>
      </c>
      <c r="AL368" s="49" t="s">
        <v>465</v>
      </c>
      <c r="AM368" s="45"/>
      <c r="AN368" s="45"/>
      <c r="AO368" s="45"/>
      <c r="AP368" s="45"/>
      <c r="AQ368" s="45"/>
    </row>
    <row r="369" spans="2:43">
      <c r="B369" s="44" t="s">
        <v>160</v>
      </c>
      <c r="C369" s="66" t="s">
        <v>467</v>
      </c>
      <c r="D369" s="87" t="s">
        <v>439</v>
      </c>
      <c r="E369" s="87" t="s">
        <v>437</v>
      </c>
      <c r="F369" s="66" t="s">
        <v>341</v>
      </c>
      <c r="G369" s="44" t="s">
        <v>159</v>
      </c>
      <c r="H369" s="44" t="s">
        <v>111</v>
      </c>
      <c r="I369" s="44" t="s">
        <v>15</v>
      </c>
      <c r="J369" s="44" t="s">
        <v>470</v>
      </c>
      <c r="K369" s="87" t="s">
        <v>475</v>
      </c>
      <c r="L369" s="49" t="s">
        <v>462</v>
      </c>
      <c r="M369" s="108">
        <v>2611</v>
      </c>
      <c r="N369" s="108">
        <v>870.33333333333337</v>
      </c>
      <c r="O369" s="92">
        <v>300</v>
      </c>
      <c r="P369" s="44" t="s">
        <v>458</v>
      </c>
      <c r="Q369" s="44"/>
      <c r="R369" s="44"/>
      <c r="S369" s="44" t="s">
        <v>16</v>
      </c>
      <c r="T36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69" s="91"/>
      <c r="V369" s="91"/>
      <c r="W369" s="91">
        <v>1</v>
      </c>
      <c r="X369" s="92">
        <v>2009</v>
      </c>
      <c r="Y369" s="109">
        <v>30</v>
      </c>
      <c r="Z369" s="109">
        <v>30</v>
      </c>
      <c r="AA369" s="214">
        <v>2009</v>
      </c>
      <c r="AB369" s="67">
        <v>1</v>
      </c>
      <c r="AC369" s="115">
        <v>5</v>
      </c>
      <c r="AD369" s="115"/>
      <c r="AE369" s="109">
        <f>IFERROR(Table1[[#This Row],[ExpenditureDetails5]]*HLOOKUP([AssumedValue2],'Curr conv'!$B$17:$BF$56,16,FALSE), "No data")</f>
        <v>35.018100220193439</v>
      </c>
      <c r="AF369" s="108">
        <f>IFERROR([AssumedValue1]*HLOOKUP([AssumedValue2],'Curr conv'!$B$17:$BF$56,16,FALSE), "No data")</f>
        <v>35.018100220193439</v>
      </c>
      <c r="AG369" s="110">
        <f>IFERROR(Table1[[#This Row],[Calculation2]]/Exchange,"No data")</f>
        <v>24.47064182679788</v>
      </c>
      <c r="AH369" s="113">
        <f>IFERROR([AssumedValue1]*HLOOKUP([AssumedValue2],'Curr conv'!$B$17:$BF$56,16,FALSE)/Table1[[#This Row],[ExpenditureDetails3]], "No data")</f>
        <v>35.018100220193439</v>
      </c>
      <c r="AI369" s="114">
        <f>IFERROR(Table1[[#This Row],[Calculation4]]/Exchange,"No data")</f>
        <v>24.47064182679788</v>
      </c>
      <c r="AJ36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7.003620044038688</v>
      </c>
      <c r="AK369" s="110">
        <f>IFERROR(Table1[[#This Row],[Calculation6]]/Exchange,"No data")</f>
        <v>4.8941283653595766</v>
      </c>
      <c r="AL369" s="49" t="s">
        <v>465</v>
      </c>
      <c r="AM369" s="45"/>
      <c r="AN369" s="45"/>
      <c r="AO369" s="45"/>
      <c r="AP369" s="45"/>
      <c r="AQ369" s="45"/>
    </row>
    <row r="370" spans="2:43">
      <c r="B370" s="44" t="s">
        <v>161</v>
      </c>
      <c r="C370" s="66" t="s">
        <v>467</v>
      </c>
      <c r="D370" s="87" t="s">
        <v>439</v>
      </c>
      <c r="E370" s="87" t="s">
        <v>437</v>
      </c>
      <c r="F370" s="66" t="s">
        <v>341</v>
      </c>
      <c r="G370" s="44" t="s">
        <v>159</v>
      </c>
      <c r="H370" s="44" t="s">
        <v>101</v>
      </c>
      <c r="I370" s="44" t="s">
        <v>15</v>
      </c>
      <c r="J370" s="44" t="s">
        <v>470</v>
      </c>
      <c r="K370" s="87" t="s">
        <v>475</v>
      </c>
      <c r="L370" s="49" t="s">
        <v>462</v>
      </c>
      <c r="M370" s="108">
        <v>2611</v>
      </c>
      <c r="N370" s="108">
        <v>870.33333333333337</v>
      </c>
      <c r="O370" s="92">
        <v>300</v>
      </c>
      <c r="P370" s="44" t="s">
        <v>458</v>
      </c>
      <c r="Q370" s="44"/>
      <c r="R370" s="44"/>
      <c r="S370" s="44" t="s">
        <v>16</v>
      </c>
      <c r="T37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70" s="91"/>
      <c r="V370" s="91"/>
      <c r="W370" s="91">
        <v>1</v>
      </c>
      <c r="X370" s="92" t="s">
        <v>96</v>
      </c>
      <c r="Y370" s="109" t="s">
        <v>96</v>
      </c>
      <c r="Z370" s="109" t="s">
        <v>96</v>
      </c>
      <c r="AA370" s="214" t="s">
        <v>96</v>
      </c>
      <c r="AB370" s="67">
        <v>2</v>
      </c>
      <c r="AC370" s="115" t="s">
        <v>96</v>
      </c>
      <c r="AD370" s="115"/>
      <c r="AE370" s="109" t="str">
        <f>IFERROR(Table1[[#This Row],[ExpenditureDetails5]]*HLOOKUP([AssumedValue2],'Curr conv'!$B$17:$BF$56,16,FALSE), "No data")</f>
        <v>No data</v>
      </c>
      <c r="AF370" s="108" t="str">
        <f>IFERROR([AssumedValue1]*HLOOKUP([AssumedValue2],'Curr conv'!$B$17:$BF$56,16,FALSE), "No data")</f>
        <v>No data</v>
      </c>
      <c r="AG370" s="110" t="str">
        <f>IFERROR(Table1[[#This Row],[Calculation2]]/Exchange,"No data")</f>
        <v>No data</v>
      </c>
      <c r="AH370" s="113" t="str">
        <f>IFERROR([AssumedValue1]*HLOOKUP([AssumedValue2],'Curr conv'!$B$17:$BF$56,16,FALSE)/Table1[[#This Row],[ExpenditureDetails3]], "No data")</f>
        <v>No data</v>
      </c>
      <c r="AI370" s="114" t="str">
        <f>IFERROR(Table1[[#This Row],[Calculation4]]/Exchange,"No data")</f>
        <v>No data</v>
      </c>
      <c r="AJ37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370" s="110" t="str">
        <f>IFERROR(Table1[[#This Row],[Calculation6]]/Exchange,"No data")</f>
        <v>No data</v>
      </c>
      <c r="AL370" s="49" t="s">
        <v>465</v>
      </c>
      <c r="AM370" s="45"/>
      <c r="AN370" s="45"/>
      <c r="AO370" s="45"/>
      <c r="AP370" s="45"/>
      <c r="AQ370" s="45"/>
    </row>
    <row r="371" spans="2:43">
      <c r="B371" s="44" t="s">
        <v>162</v>
      </c>
      <c r="C371" s="66" t="s">
        <v>467</v>
      </c>
      <c r="D371" s="87" t="s">
        <v>439</v>
      </c>
      <c r="E371" s="87" t="s">
        <v>437</v>
      </c>
      <c r="F371" s="66" t="s">
        <v>341</v>
      </c>
      <c r="G371" s="44" t="s">
        <v>159</v>
      </c>
      <c r="H371" s="44" t="s">
        <v>103</v>
      </c>
      <c r="I371" s="44" t="s">
        <v>15</v>
      </c>
      <c r="J371" s="44" t="s">
        <v>470</v>
      </c>
      <c r="K371" s="87" t="s">
        <v>475</v>
      </c>
      <c r="L371" s="49" t="s">
        <v>462</v>
      </c>
      <c r="M371" s="108">
        <v>2611</v>
      </c>
      <c r="N371" s="108">
        <v>870.33333333333337</v>
      </c>
      <c r="O371" s="92">
        <v>300</v>
      </c>
      <c r="P371" s="44" t="s">
        <v>458</v>
      </c>
      <c r="Q371" s="44"/>
      <c r="R371" s="44"/>
      <c r="S371" s="44" t="s">
        <v>16</v>
      </c>
      <c r="T37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71" s="91"/>
      <c r="V371" s="91"/>
      <c r="W371" s="91">
        <v>1</v>
      </c>
      <c r="X371" s="92">
        <v>2004</v>
      </c>
      <c r="Y371" s="109">
        <v>20</v>
      </c>
      <c r="Z371" s="109">
        <v>20</v>
      </c>
      <c r="AA371" s="214">
        <v>2004</v>
      </c>
      <c r="AB371" s="67">
        <v>1</v>
      </c>
      <c r="AC371" s="115">
        <v>7</v>
      </c>
      <c r="AD371" s="115"/>
      <c r="AE371" s="109">
        <f>IFERROR(Table1[[#This Row],[ExpenditureDetails5]]*HLOOKUP([AssumedValue2],'Curr conv'!$B$17:$BF$56,16,FALSE), "No data")</f>
        <v>77.532195069756639</v>
      </c>
      <c r="AF371" s="108">
        <f>IFERROR([AssumedValue1]*HLOOKUP([AssumedValue2],'Curr conv'!$B$17:$BF$56,16,FALSE), "No data")</f>
        <v>77.532195069756639</v>
      </c>
      <c r="AG371" s="110">
        <f>IFERROR(Table1[[#This Row],[Calculation2]]/Exchange,"No data")</f>
        <v>54.179483286285453</v>
      </c>
      <c r="AH371" s="113">
        <f>IFERROR([AssumedValue1]*HLOOKUP([AssumedValue2],'Curr conv'!$B$17:$BF$56,16,FALSE)/Table1[[#This Row],[ExpenditureDetails3]], "No data")</f>
        <v>77.532195069756639</v>
      </c>
      <c r="AI371" s="114">
        <f>IFERROR(Table1[[#This Row],[Calculation4]]/Exchange,"No data")</f>
        <v>54.179483286285453</v>
      </c>
      <c r="AJ37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11.076027867108092</v>
      </c>
      <c r="AK371" s="110">
        <f>IFERROR(Table1[[#This Row],[Calculation6]]/Exchange,"No data")</f>
        <v>7.739926183755065</v>
      </c>
      <c r="AL371" s="49" t="s">
        <v>465</v>
      </c>
      <c r="AM371" s="45"/>
      <c r="AN371" s="45"/>
      <c r="AO371" s="45"/>
      <c r="AP371" s="45"/>
      <c r="AQ371" s="45"/>
    </row>
    <row r="372" spans="2:43">
      <c r="B372" s="44" t="s">
        <v>162</v>
      </c>
      <c r="C372" s="66" t="s">
        <v>467</v>
      </c>
      <c r="D372" s="87" t="s">
        <v>439</v>
      </c>
      <c r="E372" s="87" t="s">
        <v>437</v>
      </c>
      <c r="F372" s="66" t="s">
        <v>341</v>
      </c>
      <c r="G372" s="44" t="s">
        <v>159</v>
      </c>
      <c r="H372" s="44" t="s">
        <v>103</v>
      </c>
      <c r="I372" s="44" t="s">
        <v>15</v>
      </c>
      <c r="J372" s="44" t="s">
        <v>470</v>
      </c>
      <c r="K372" s="87" t="s">
        <v>475</v>
      </c>
      <c r="L372" s="49" t="s">
        <v>462</v>
      </c>
      <c r="M372" s="108">
        <v>2611</v>
      </c>
      <c r="N372" s="108">
        <v>870.33333333333337</v>
      </c>
      <c r="O372" s="92">
        <v>300</v>
      </c>
      <c r="P372" s="44" t="s">
        <v>458</v>
      </c>
      <c r="Q372" s="44"/>
      <c r="R372" s="44"/>
      <c r="S372" s="44" t="s">
        <v>16</v>
      </c>
      <c r="T37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72" s="91"/>
      <c r="V372" s="91"/>
      <c r="W372" s="91">
        <v>1</v>
      </c>
      <c r="X372" s="92">
        <v>2005</v>
      </c>
      <c r="Y372" s="109">
        <v>20</v>
      </c>
      <c r="Z372" s="109">
        <v>20</v>
      </c>
      <c r="AA372" s="214">
        <v>2005</v>
      </c>
      <c r="AB372" s="67">
        <v>1</v>
      </c>
      <c r="AC372" s="115">
        <v>7</v>
      </c>
      <c r="AD372" s="115"/>
      <c r="AE372" s="109">
        <f>IFERROR(Table1[[#This Row],[ExpenditureDetails5]]*HLOOKUP([AssumedValue2],'Curr conv'!$B$17:$BF$56,16,FALSE), "No data")</f>
        <v>67.802442160096575</v>
      </c>
      <c r="AF372" s="108">
        <f>IFERROR([AssumedValue1]*HLOOKUP([AssumedValue2],'Curr conv'!$B$17:$BF$56,16,FALSE), "No data")</f>
        <v>67.802442160096575</v>
      </c>
      <c r="AG372" s="110">
        <f>IFERROR(Table1[[#This Row],[Calculation2]]/Exchange,"No data")</f>
        <v>47.380333788785364</v>
      </c>
      <c r="AH372" s="113">
        <f>IFERROR([AssumedValue1]*HLOOKUP([AssumedValue2],'Curr conv'!$B$17:$BF$56,16,FALSE)/Table1[[#This Row],[ExpenditureDetails3]], "No data")</f>
        <v>67.802442160096575</v>
      </c>
      <c r="AI372" s="114">
        <f>IFERROR(Table1[[#This Row],[Calculation4]]/Exchange,"No data")</f>
        <v>47.380333788785364</v>
      </c>
      <c r="AJ37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9.6860631657280827</v>
      </c>
      <c r="AK372" s="110">
        <f>IFERROR(Table1[[#This Row],[Calculation6]]/Exchange,"No data")</f>
        <v>6.7686191126836235</v>
      </c>
      <c r="AL372" s="49" t="s">
        <v>465</v>
      </c>
      <c r="AM372" s="45"/>
      <c r="AN372" s="45"/>
      <c r="AO372" s="45"/>
      <c r="AP372" s="45"/>
      <c r="AQ372" s="45"/>
    </row>
    <row r="373" spans="2:43">
      <c r="B373" s="44" t="s">
        <v>162</v>
      </c>
      <c r="C373" s="66" t="s">
        <v>467</v>
      </c>
      <c r="D373" s="87" t="s">
        <v>439</v>
      </c>
      <c r="E373" s="87" t="s">
        <v>437</v>
      </c>
      <c r="F373" s="66" t="s">
        <v>341</v>
      </c>
      <c r="G373" s="44" t="s">
        <v>159</v>
      </c>
      <c r="H373" s="44" t="s">
        <v>103</v>
      </c>
      <c r="I373" s="44" t="s">
        <v>15</v>
      </c>
      <c r="J373" s="44" t="s">
        <v>470</v>
      </c>
      <c r="K373" s="87" t="s">
        <v>475</v>
      </c>
      <c r="L373" s="49" t="s">
        <v>462</v>
      </c>
      <c r="M373" s="108">
        <v>2611</v>
      </c>
      <c r="N373" s="108">
        <v>870.33333333333337</v>
      </c>
      <c r="O373" s="92">
        <v>300</v>
      </c>
      <c r="P373" s="44" t="s">
        <v>458</v>
      </c>
      <c r="Q373" s="44"/>
      <c r="R373" s="44"/>
      <c r="S373" s="44" t="s">
        <v>16</v>
      </c>
      <c r="T37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73" s="91"/>
      <c r="V373" s="91"/>
      <c r="W373" s="91">
        <v>1</v>
      </c>
      <c r="X373" s="92">
        <v>2006</v>
      </c>
      <c r="Y373" s="109">
        <v>20</v>
      </c>
      <c r="Z373" s="109">
        <v>20</v>
      </c>
      <c r="AA373" s="214">
        <v>2006</v>
      </c>
      <c r="AB373" s="67">
        <v>1</v>
      </c>
      <c r="AC373" s="115">
        <v>7</v>
      </c>
      <c r="AD373" s="115"/>
      <c r="AE373" s="109">
        <f>IFERROR(Table1[[#This Row],[ExpenditureDetails5]]*HLOOKUP([AssumedValue2],'Curr conv'!$B$17:$BF$56,16,FALSE), "No data")</f>
        <v>58.977252232451669</v>
      </c>
      <c r="AF373" s="108">
        <f>IFERROR([AssumedValue1]*HLOOKUP([AssumedValue2],'Curr conv'!$B$17:$BF$56,16,FALSE), "No data")</f>
        <v>58.977252232451669</v>
      </c>
      <c r="AG373" s="110">
        <f>IFERROR(Table1[[#This Row],[Calculation2]]/Exchange,"No data")</f>
        <v>41.213292732448188</v>
      </c>
      <c r="AH373" s="113">
        <f>IFERROR([AssumedValue1]*HLOOKUP([AssumedValue2],'Curr conv'!$B$17:$BF$56,16,FALSE)/Table1[[#This Row],[ExpenditureDetails3]], "No data")</f>
        <v>58.977252232451669</v>
      </c>
      <c r="AI373" s="114">
        <f>IFERROR(Table1[[#This Row],[Calculation4]]/Exchange,"No data")</f>
        <v>41.213292732448188</v>
      </c>
      <c r="AJ37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8.4253217474930953</v>
      </c>
      <c r="AK373" s="110">
        <f>IFERROR(Table1[[#This Row],[Calculation6]]/Exchange,"No data")</f>
        <v>5.887613247492598</v>
      </c>
      <c r="AL373" s="49" t="s">
        <v>465</v>
      </c>
      <c r="AM373" s="45"/>
      <c r="AN373" s="45"/>
      <c r="AO373" s="45"/>
      <c r="AP373" s="45"/>
      <c r="AQ373" s="45"/>
    </row>
    <row r="374" spans="2:43">
      <c r="B374" s="44" t="s">
        <v>162</v>
      </c>
      <c r="C374" s="66" t="s">
        <v>467</v>
      </c>
      <c r="D374" s="87" t="s">
        <v>439</v>
      </c>
      <c r="E374" s="87" t="s">
        <v>437</v>
      </c>
      <c r="F374" s="66" t="s">
        <v>341</v>
      </c>
      <c r="G374" s="44" t="s">
        <v>159</v>
      </c>
      <c r="H374" s="44" t="s">
        <v>103</v>
      </c>
      <c r="I374" s="44" t="s">
        <v>15</v>
      </c>
      <c r="J374" s="44" t="s">
        <v>470</v>
      </c>
      <c r="K374" s="87" t="s">
        <v>475</v>
      </c>
      <c r="L374" s="49" t="s">
        <v>462</v>
      </c>
      <c r="M374" s="108">
        <v>2611</v>
      </c>
      <c r="N374" s="108">
        <v>870.33333333333337</v>
      </c>
      <c r="O374" s="92">
        <v>300</v>
      </c>
      <c r="P374" s="44" t="s">
        <v>458</v>
      </c>
      <c r="Q374" s="44"/>
      <c r="R374" s="44"/>
      <c r="S374" s="44" t="s">
        <v>16</v>
      </c>
      <c r="T37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74" s="91"/>
      <c r="V374" s="91"/>
      <c r="W374" s="91">
        <v>1</v>
      </c>
      <c r="X374" s="92">
        <v>2007</v>
      </c>
      <c r="Y374" s="109">
        <v>200</v>
      </c>
      <c r="Z374" s="109">
        <v>200</v>
      </c>
      <c r="AA374" s="214">
        <v>2007</v>
      </c>
      <c r="AB374" s="67">
        <v>1</v>
      </c>
      <c r="AC374" s="115">
        <v>7</v>
      </c>
      <c r="AD374" s="115"/>
      <c r="AE374" s="109">
        <f>IFERROR(Table1[[#This Row],[ExpenditureDetails5]]*HLOOKUP([AssumedValue2],'Curr conv'!$B$17:$BF$56,16,FALSE), "No data")</f>
        <v>326.29160304159586</v>
      </c>
      <c r="AF374" s="108">
        <f>IFERROR([AssumedValue1]*HLOOKUP([AssumedValue2],'Curr conv'!$B$17:$BF$56,16,FALSE), "No data")</f>
        <v>326.29160304159586</v>
      </c>
      <c r="AG374" s="110">
        <f>IFERROR(Table1[[#This Row],[Calculation2]]/Exchange,"No data")</f>
        <v>228.01251064208932</v>
      </c>
      <c r="AH374" s="113">
        <f>IFERROR([AssumedValue1]*HLOOKUP([AssumedValue2],'Curr conv'!$B$17:$BF$56,16,FALSE)/Table1[[#This Row],[ExpenditureDetails3]], "No data")</f>
        <v>326.29160304159586</v>
      </c>
      <c r="AI374" s="114">
        <f>IFERROR(Table1[[#This Row],[Calculation4]]/Exchange,"No data")</f>
        <v>228.01251064208932</v>
      </c>
      <c r="AJ37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46.613086148799411</v>
      </c>
      <c r="AK374" s="110">
        <f>IFERROR(Table1[[#This Row],[Calculation6]]/Exchange,"No data")</f>
        <v>32.573215806012762</v>
      </c>
      <c r="AL374" s="49" t="s">
        <v>465</v>
      </c>
      <c r="AM374" s="45"/>
      <c r="AN374" s="45"/>
      <c r="AO374" s="45"/>
      <c r="AP374" s="45"/>
      <c r="AQ374" s="45"/>
    </row>
    <row r="375" spans="2:43">
      <c r="B375" s="44" t="s">
        <v>162</v>
      </c>
      <c r="C375" s="66" t="s">
        <v>467</v>
      </c>
      <c r="D375" s="87" t="s">
        <v>439</v>
      </c>
      <c r="E375" s="87" t="s">
        <v>437</v>
      </c>
      <c r="F375" s="66" t="s">
        <v>341</v>
      </c>
      <c r="G375" s="44" t="s">
        <v>159</v>
      </c>
      <c r="H375" s="44" t="s">
        <v>103</v>
      </c>
      <c r="I375" s="44" t="s">
        <v>15</v>
      </c>
      <c r="J375" s="44" t="s">
        <v>470</v>
      </c>
      <c r="K375" s="87" t="s">
        <v>475</v>
      </c>
      <c r="L375" s="49" t="s">
        <v>462</v>
      </c>
      <c r="M375" s="108">
        <v>2611</v>
      </c>
      <c r="N375" s="108">
        <v>870.33333333333337</v>
      </c>
      <c r="O375" s="92">
        <v>300</v>
      </c>
      <c r="P375" s="44" t="s">
        <v>458</v>
      </c>
      <c r="Q375" s="44"/>
      <c r="R375" s="44"/>
      <c r="S375" s="44" t="s">
        <v>16</v>
      </c>
      <c r="T37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75" s="91"/>
      <c r="V375" s="91"/>
      <c r="W375" s="91">
        <v>1</v>
      </c>
      <c r="X375" s="92">
        <v>2008</v>
      </c>
      <c r="Y375" s="109">
        <v>40</v>
      </c>
      <c r="Z375" s="109">
        <v>40</v>
      </c>
      <c r="AA375" s="214">
        <v>2008</v>
      </c>
      <c r="AB375" s="67">
        <v>1</v>
      </c>
      <c r="AC375" s="115">
        <v>7</v>
      </c>
      <c r="AD375" s="115"/>
      <c r="AE375" s="109">
        <f>IFERROR(Table1[[#This Row],[ExpenditureDetails5]]*HLOOKUP([AssumedValue2],'Curr conv'!$B$17:$BF$56,16,FALSE), "No data")</f>
        <v>56.123323281483067</v>
      </c>
      <c r="AF375" s="108">
        <f>IFERROR([AssumedValue1]*HLOOKUP([AssumedValue2],'Curr conv'!$B$17:$BF$56,16,FALSE), "No data")</f>
        <v>56.123323281483067</v>
      </c>
      <c r="AG375" s="110">
        <f>IFERROR(Table1[[#This Row],[Calculation2]]/Exchange,"No data")</f>
        <v>39.218967719979084</v>
      </c>
      <c r="AH375" s="113">
        <f>IFERROR([AssumedValue1]*HLOOKUP([AssumedValue2],'Curr conv'!$B$17:$BF$56,16,FALSE)/Table1[[#This Row],[ExpenditureDetails3]], "No data")</f>
        <v>56.123323281483067</v>
      </c>
      <c r="AI375" s="114">
        <f>IFERROR(Table1[[#This Row],[Calculation4]]/Exchange,"No data")</f>
        <v>39.218967719979084</v>
      </c>
      <c r="AJ37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8.0176176116404374</v>
      </c>
      <c r="AK375" s="110">
        <f>IFERROR(Table1[[#This Row],[Calculation6]]/Exchange,"No data")</f>
        <v>5.6027096742827256</v>
      </c>
      <c r="AL375" s="49" t="s">
        <v>465</v>
      </c>
      <c r="AM375" s="45"/>
      <c r="AN375" s="45"/>
      <c r="AO375" s="45"/>
      <c r="AP375" s="45"/>
      <c r="AQ375" s="45"/>
    </row>
    <row r="376" spans="2:43">
      <c r="B376" s="44" t="s">
        <v>162</v>
      </c>
      <c r="C376" s="66" t="s">
        <v>467</v>
      </c>
      <c r="D376" s="87" t="s">
        <v>439</v>
      </c>
      <c r="E376" s="87" t="s">
        <v>437</v>
      </c>
      <c r="F376" s="66" t="s">
        <v>341</v>
      </c>
      <c r="G376" s="44" t="s">
        <v>159</v>
      </c>
      <c r="H376" s="44" t="s">
        <v>103</v>
      </c>
      <c r="I376" s="44" t="s">
        <v>15</v>
      </c>
      <c r="J376" s="44" t="s">
        <v>470</v>
      </c>
      <c r="K376" s="87" t="s">
        <v>475</v>
      </c>
      <c r="L376" s="49" t="s">
        <v>462</v>
      </c>
      <c r="M376" s="108">
        <v>2611</v>
      </c>
      <c r="N376" s="108">
        <v>870.33333333333337</v>
      </c>
      <c r="O376" s="92">
        <v>300</v>
      </c>
      <c r="P376" s="44" t="s">
        <v>458</v>
      </c>
      <c r="Q376" s="44"/>
      <c r="R376" s="44"/>
      <c r="S376" s="44" t="s">
        <v>16</v>
      </c>
      <c r="T37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76" s="91"/>
      <c r="V376" s="91"/>
      <c r="W376" s="91">
        <v>1</v>
      </c>
      <c r="X376" s="92">
        <v>2009</v>
      </c>
      <c r="Y376" s="109">
        <v>0</v>
      </c>
      <c r="Z376" s="109">
        <v>0</v>
      </c>
      <c r="AA376" s="214">
        <v>2009</v>
      </c>
      <c r="AB376" s="67">
        <v>1</v>
      </c>
      <c r="AC376" s="115">
        <v>7</v>
      </c>
      <c r="AD376" s="115"/>
      <c r="AE376" s="109">
        <f>IFERROR(Table1[[#This Row],[ExpenditureDetails5]]*HLOOKUP([AssumedValue2],'Curr conv'!$B$17:$BF$56,16,FALSE), "No data")</f>
        <v>0</v>
      </c>
      <c r="AF376" s="108">
        <f>IFERROR([AssumedValue1]*HLOOKUP([AssumedValue2],'Curr conv'!$B$17:$BF$56,16,FALSE), "No data")</f>
        <v>0</v>
      </c>
      <c r="AG376" s="110">
        <f>IFERROR(Table1[[#This Row],[Calculation2]]/Exchange,"No data")</f>
        <v>0</v>
      </c>
      <c r="AH376" s="113">
        <f>IFERROR([AssumedValue1]*HLOOKUP([AssumedValue2],'Curr conv'!$B$17:$BF$56,16,FALSE)/Table1[[#This Row],[ExpenditureDetails3]], "No data")</f>
        <v>0</v>
      </c>
      <c r="AI376" s="114">
        <f>IFERROR(Table1[[#This Row],[Calculation4]]/Exchange,"No data")</f>
        <v>0</v>
      </c>
      <c r="AJ37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76" s="110">
        <f>IFERROR(Table1[[#This Row],[Calculation6]]/Exchange,"No data")</f>
        <v>0</v>
      </c>
      <c r="AL376" s="49" t="s">
        <v>465</v>
      </c>
      <c r="AM376" s="45"/>
      <c r="AN376" s="45"/>
      <c r="AO376" s="45"/>
      <c r="AP376" s="45"/>
      <c r="AQ376" s="45"/>
    </row>
    <row r="377" spans="2:43">
      <c r="B377" s="44" t="s">
        <v>162</v>
      </c>
      <c r="C377" s="66" t="s">
        <v>467</v>
      </c>
      <c r="D377" s="87" t="s">
        <v>439</v>
      </c>
      <c r="E377" s="87" t="s">
        <v>437</v>
      </c>
      <c r="F377" s="66" t="s">
        <v>341</v>
      </c>
      <c r="G377" s="44" t="s">
        <v>159</v>
      </c>
      <c r="H377" s="44" t="s">
        <v>103</v>
      </c>
      <c r="I377" s="44" t="s">
        <v>15</v>
      </c>
      <c r="J377" s="44" t="s">
        <v>470</v>
      </c>
      <c r="K377" s="87" t="s">
        <v>475</v>
      </c>
      <c r="L377" s="49" t="s">
        <v>462</v>
      </c>
      <c r="M377" s="108">
        <v>2611</v>
      </c>
      <c r="N377" s="108">
        <v>870.33333333333337</v>
      </c>
      <c r="O377" s="92">
        <v>300</v>
      </c>
      <c r="P377" s="44" t="s">
        <v>458</v>
      </c>
      <c r="Q377" s="44"/>
      <c r="R377" s="44"/>
      <c r="S377" s="44" t="s">
        <v>16</v>
      </c>
      <c r="T37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77" s="91"/>
      <c r="V377" s="91"/>
      <c r="W377" s="91">
        <v>1</v>
      </c>
      <c r="X377" s="92">
        <v>2010</v>
      </c>
      <c r="Y377" s="109">
        <v>20</v>
      </c>
      <c r="Z377" s="109">
        <v>20</v>
      </c>
      <c r="AA377" s="214">
        <v>2010</v>
      </c>
      <c r="AB377" s="67">
        <v>1</v>
      </c>
      <c r="AC377" s="115">
        <v>7</v>
      </c>
      <c r="AD377" s="115"/>
      <c r="AE377" s="109">
        <f>IFERROR(Table1[[#This Row],[ExpenditureDetails5]]*HLOOKUP([AssumedValue2],'Curr conv'!$B$17:$BF$56,16,FALSE), "No data")</f>
        <v>20</v>
      </c>
      <c r="AF377" s="108">
        <f>IFERROR([AssumedValue1]*HLOOKUP([AssumedValue2],'Curr conv'!$B$17:$BF$56,16,FALSE), "No data")</f>
        <v>20</v>
      </c>
      <c r="AG377" s="110">
        <f>IFERROR(Table1[[#This Row],[Calculation2]]/Exchange,"No data")</f>
        <v>13.975996226481019</v>
      </c>
      <c r="AH377" s="113">
        <f>IFERROR([AssumedValue1]*HLOOKUP([AssumedValue2],'Curr conv'!$B$17:$BF$56,16,FALSE)/Table1[[#This Row],[ExpenditureDetails3]], "No data")</f>
        <v>20</v>
      </c>
      <c r="AI377" s="114">
        <f>IFERROR(Table1[[#This Row],[Calculation4]]/Exchange,"No data")</f>
        <v>13.975996226481019</v>
      </c>
      <c r="AJ37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2.8571428571428572</v>
      </c>
      <c r="AK377" s="110">
        <f>IFERROR(Table1[[#This Row],[Calculation6]]/Exchange,"No data")</f>
        <v>1.9965708894972884</v>
      </c>
      <c r="AL377" s="49" t="s">
        <v>465</v>
      </c>
      <c r="AM377" s="45"/>
      <c r="AN377" s="45"/>
      <c r="AO377" s="45"/>
      <c r="AP377" s="45"/>
      <c r="AQ377" s="45"/>
    </row>
    <row r="378" spans="2:43">
      <c r="B378" s="44" t="s">
        <v>163</v>
      </c>
      <c r="C378" s="66" t="s">
        <v>467</v>
      </c>
      <c r="D378" s="87" t="s">
        <v>439</v>
      </c>
      <c r="E378" s="87" t="s">
        <v>437</v>
      </c>
      <c r="F378" s="66" t="s">
        <v>337</v>
      </c>
      <c r="G378" s="44" t="s">
        <v>164</v>
      </c>
      <c r="H378" s="44" t="s">
        <v>98</v>
      </c>
      <c r="I378" s="44" t="s">
        <v>15</v>
      </c>
      <c r="J378" s="44" t="s">
        <v>470</v>
      </c>
      <c r="K378" s="87" t="s">
        <v>475</v>
      </c>
      <c r="L378" s="49" t="s">
        <v>462</v>
      </c>
      <c r="M378" s="108">
        <v>1189</v>
      </c>
      <c r="N378" s="108">
        <v>297.25</v>
      </c>
      <c r="O378" s="92">
        <v>300</v>
      </c>
      <c r="P378" s="44" t="s">
        <v>458</v>
      </c>
      <c r="Q378" s="44"/>
      <c r="R378" s="44"/>
      <c r="S378" s="44" t="s">
        <v>16</v>
      </c>
      <c r="T37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78" s="91"/>
      <c r="V378" s="91"/>
      <c r="W378" s="91">
        <v>1</v>
      </c>
      <c r="X378" s="92">
        <v>2006</v>
      </c>
      <c r="Y378" s="109">
        <v>60</v>
      </c>
      <c r="Z378" s="109">
        <v>60</v>
      </c>
      <c r="AA378" s="214">
        <v>2006</v>
      </c>
      <c r="AB378" s="67">
        <v>1</v>
      </c>
      <c r="AC378" s="115">
        <v>4</v>
      </c>
      <c r="AD378" s="115"/>
      <c r="AE378" s="109">
        <f>IFERROR(Table1[[#This Row],[ExpenditureDetails5]]*HLOOKUP([AssumedValue2],'Curr conv'!$B$17:$BF$56,16,FALSE), "No data")</f>
        <v>176.93175669735501</v>
      </c>
      <c r="AF378" s="108">
        <f>IFERROR([AssumedValue1]*HLOOKUP([AssumedValue2],'Curr conv'!$B$17:$BF$56,16,FALSE), "No data")</f>
        <v>176.93175669735501</v>
      </c>
      <c r="AG378" s="110">
        <f>IFERROR(Table1[[#This Row],[Calculation2]]/Exchange,"No data")</f>
        <v>123.63987819734457</v>
      </c>
      <c r="AH378" s="113">
        <f>IFERROR([AssumedValue1]*HLOOKUP([AssumedValue2],'Curr conv'!$B$17:$BF$56,16,FALSE)/Table1[[#This Row],[ExpenditureDetails3]], "No data")</f>
        <v>176.93175669735501</v>
      </c>
      <c r="AI378" s="114">
        <f>IFERROR(Table1[[#This Row],[Calculation4]]/Exchange,"No data")</f>
        <v>123.63987819734457</v>
      </c>
      <c r="AJ37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44.232939174338753</v>
      </c>
      <c r="AK378" s="110">
        <f>IFERROR(Table1[[#This Row],[Calculation6]]/Exchange,"No data")</f>
        <v>30.909969549336143</v>
      </c>
      <c r="AL378" s="49" t="s">
        <v>465</v>
      </c>
      <c r="AM378" s="45"/>
      <c r="AN378" s="45"/>
      <c r="AO378" s="45"/>
      <c r="AP378" s="45"/>
      <c r="AQ378" s="45"/>
    </row>
    <row r="379" spans="2:43">
      <c r="B379" s="44" t="s">
        <v>163</v>
      </c>
      <c r="C379" s="66" t="s">
        <v>467</v>
      </c>
      <c r="D379" s="87" t="s">
        <v>439</v>
      </c>
      <c r="E379" s="87" t="s">
        <v>437</v>
      </c>
      <c r="F379" s="66" t="s">
        <v>337</v>
      </c>
      <c r="G379" s="44" t="s">
        <v>164</v>
      </c>
      <c r="H379" s="44" t="s">
        <v>98</v>
      </c>
      <c r="I379" s="44" t="s">
        <v>15</v>
      </c>
      <c r="J379" s="44" t="s">
        <v>470</v>
      </c>
      <c r="K379" s="87" t="s">
        <v>475</v>
      </c>
      <c r="L379" s="49" t="s">
        <v>462</v>
      </c>
      <c r="M379" s="108">
        <v>1189</v>
      </c>
      <c r="N379" s="108">
        <v>297.25</v>
      </c>
      <c r="O379" s="92">
        <v>300</v>
      </c>
      <c r="P379" s="44" t="s">
        <v>458</v>
      </c>
      <c r="Q379" s="44"/>
      <c r="R379" s="44"/>
      <c r="S379" s="44" t="s">
        <v>16</v>
      </c>
      <c r="T37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79" s="91"/>
      <c r="V379" s="91"/>
      <c r="W379" s="91">
        <v>1</v>
      </c>
      <c r="X379" s="92">
        <v>2007</v>
      </c>
      <c r="Y379" s="109">
        <v>0</v>
      </c>
      <c r="Z379" s="109">
        <v>0</v>
      </c>
      <c r="AA379" s="214">
        <v>2007</v>
      </c>
      <c r="AB379" s="67">
        <v>1</v>
      </c>
      <c r="AC379" s="115">
        <v>4</v>
      </c>
      <c r="AD379" s="115"/>
      <c r="AE379" s="109">
        <f>IFERROR(Table1[[#This Row],[ExpenditureDetails5]]*HLOOKUP([AssumedValue2],'Curr conv'!$B$17:$BF$56,16,FALSE), "No data")</f>
        <v>0</v>
      </c>
      <c r="AF379" s="108">
        <f>IFERROR([AssumedValue1]*HLOOKUP([AssumedValue2],'Curr conv'!$B$17:$BF$56,16,FALSE), "No data")</f>
        <v>0</v>
      </c>
      <c r="AG379" s="110">
        <f>IFERROR(Table1[[#This Row],[Calculation2]]/Exchange,"No data")</f>
        <v>0</v>
      </c>
      <c r="AH379" s="113">
        <f>IFERROR([AssumedValue1]*HLOOKUP([AssumedValue2],'Curr conv'!$B$17:$BF$56,16,FALSE)/Table1[[#This Row],[ExpenditureDetails3]], "No data")</f>
        <v>0</v>
      </c>
      <c r="AI379" s="114">
        <f>IFERROR(Table1[[#This Row],[Calculation4]]/Exchange,"No data")</f>
        <v>0</v>
      </c>
      <c r="AJ37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79" s="110">
        <f>IFERROR(Table1[[#This Row],[Calculation6]]/Exchange,"No data")</f>
        <v>0</v>
      </c>
      <c r="AL379" s="49" t="s">
        <v>465</v>
      </c>
      <c r="AM379" s="45"/>
      <c r="AN379" s="45"/>
      <c r="AO379" s="45"/>
      <c r="AP379" s="45"/>
      <c r="AQ379" s="45"/>
    </row>
    <row r="380" spans="2:43">
      <c r="B380" s="44" t="s">
        <v>163</v>
      </c>
      <c r="C380" s="66" t="s">
        <v>467</v>
      </c>
      <c r="D380" s="87" t="s">
        <v>439</v>
      </c>
      <c r="E380" s="87" t="s">
        <v>437</v>
      </c>
      <c r="F380" s="66" t="s">
        <v>337</v>
      </c>
      <c r="G380" s="44" t="s">
        <v>164</v>
      </c>
      <c r="H380" s="44" t="s">
        <v>98</v>
      </c>
      <c r="I380" s="44" t="s">
        <v>15</v>
      </c>
      <c r="J380" s="44" t="s">
        <v>470</v>
      </c>
      <c r="K380" s="87" t="s">
        <v>475</v>
      </c>
      <c r="L380" s="49" t="s">
        <v>462</v>
      </c>
      <c r="M380" s="108">
        <v>1189</v>
      </c>
      <c r="N380" s="108">
        <v>297.25</v>
      </c>
      <c r="O380" s="92">
        <v>300</v>
      </c>
      <c r="P380" s="44" t="s">
        <v>458</v>
      </c>
      <c r="Q380" s="44"/>
      <c r="R380" s="44"/>
      <c r="S380" s="44" t="s">
        <v>16</v>
      </c>
      <c r="T38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80" s="91"/>
      <c r="V380" s="91"/>
      <c r="W380" s="91">
        <v>1</v>
      </c>
      <c r="X380" s="92">
        <v>2008</v>
      </c>
      <c r="Y380" s="109">
        <v>0</v>
      </c>
      <c r="Z380" s="109">
        <v>0</v>
      </c>
      <c r="AA380" s="214">
        <v>2008</v>
      </c>
      <c r="AB380" s="67">
        <v>1</v>
      </c>
      <c r="AC380" s="115">
        <v>4</v>
      </c>
      <c r="AD380" s="115"/>
      <c r="AE380" s="109">
        <f>IFERROR(Table1[[#This Row],[ExpenditureDetails5]]*HLOOKUP([AssumedValue2],'Curr conv'!$B$17:$BF$56,16,FALSE), "No data")</f>
        <v>0</v>
      </c>
      <c r="AF380" s="108">
        <f>IFERROR([AssumedValue1]*HLOOKUP([AssumedValue2],'Curr conv'!$B$17:$BF$56,16,FALSE), "No data")</f>
        <v>0</v>
      </c>
      <c r="AG380" s="110">
        <f>IFERROR(Table1[[#This Row],[Calculation2]]/Exchange,"No data")</f>
        <v>0</v>
      </c>
      <c r="AH380" s="113">
        <f>IFERROR([AssumedValue1]*HLOOKUP([AssumedValue2],'Curr conv'!$B$17:$BF$56,16,FALSE)/Table1[[#This Row],[ExpenditureDetails3]], "No data")</f>
        <v>0</v>
      </c>
      <c r="AI380" s="114">
        <f>IFERROR(Table1[[#This Row],[Calculation4]]/Exchange,"No data")</f>
        <v>0</v>
      </c>
      <c r="AJ38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80" s="110">
        <f>IFERROR(Table1[[#This Row],[Calculation6]]/Exchange,"No data")</f>
        <v>0</v>
      </c>
      <c r="AL380" s="49" t="s">
        <v>465</v>
      </c>
      <c r="AM380" s="45"/>
      <c r="AN380" s="45"/>
      <c r="AO380" s="45"/>
      <c r="AP380" s="45"/>
      <c r="AQ380" s="45"/>
    </row>
    <row r="381" spans="2:43">
      <c r="B381" s="44" t="s">
        <v>163</v>
      </c>
      <c r="C381" s="66" t="s">
        <v>467</v>
      </c>
      <c r="D381" s="87" t="s">
        <v>439</v>
      </c>
      <c r="E381" s="87" t="s">
        <v>437</v>
      </c>
      <c r="F381" s="66" t="s">
        <v>337</v>
      </c>
      <c r="G381" s="44" t="s">
        <v>164</v>
      </c>
      <c r="H381" s="44" t="s">
        <v>98</v>
      </c>
      <c r="I381" s="44" t="s">
        <v>15</v>
      </c>
      <c r="J381" s="44" t="s">
        <v>470</v>
      </c>
      <c r="K381" s="87" t="s">
        <v>475</v>
      </c>
      <c r="L381" s="49" t="s">
        <v>462</v>
      </c>
      <c r="M381" s="108">
        <v>1189</v>
      </c>
      <c r="N381" s="108">
        <v>297.25</v>
      </c>
      <c r="O381" s="92">
        <v>300</v>
      </c>
      <c r="P381" s="44" t="s">
        <v>458</v>
      </c>
      <c r="Q381" s="44"/>
      <c r="R381" s="44"/>
      <c r="S381" s="44" t="s">
        <v>16</v>
      </c>
      <c r="T38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81" s="91"/>
      <c r="V381" s="91"/>
      <c r="W381" s="91">
        <v>1</v>
      </c>
      <c r="X381" s="92">
        <v>2009</v>
      </c>
      <c r="Y381" s="109">
        <v>220</v>
      </c>
      <c r="Z381" s="109">
        <v>220</v>
      </c>
      <c r="AA381" s="214">
        <v>2009</v>
      </c>
      <c r="AB381" s="67">
        <v>1</v>
      </c>
      <c r="AC381" s="115">
        <v>4</v>
      </c>
      <c r="AD381" s="115"/>
      <c r="AE381" s="109">
        <f>IFERROR(Table1[[#This Row],[ExpenditureDetails5]]*HLOOKUP([AssumedValue2],'Curr conv'!$B$17:$BF$56,16,FALSE), "No data")</f>
        <v>256.7994016147519</v>
      </c>
      <c r="AF381" s="108">
        <f>IFERROR([AssumedValue1]*HLOOKUP([AssumedValue2],'Curr conv'!$B$17:$BF$56,16,FALSE), "No data")</f>
        <v>256.7994016147519</v>
      </c>
      <c r="AG381" s="110">
        <f>IFERROR(Table1[[#This Row],[Calculation2]]/Exchange,"No data")</f>
        <v>179.45137339651782</v>
      </c>
      <c r="AH381" s="113">
        <f>IFERROR([AssumedValue1]*HLOOKUP([AssumedValue2],'Curr conv'!$B$17:$BF$56,16,FALSE)/Table1[[#This Row],[ExpenditureDetails3]], "No data")</f>
        <v>256.7994016147519</v>
      </c>
      <c r="AI381" s="114">
        <f>IFERROR(Table1[[#This Row],[Calculation4]]/Exchange,"No data")</f>
        <v>179.45137339651782</v>
      </c>
      <c r="AJ38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64.199850403687975</v>
      </c>
      <c r="AK381" s="110">
        <f>IFERROR(Table1[[#This Row],[Calculation6]]/Exchange,"No data")</f>
        <v>44.862843349129456</v>
      </c>
      <c r="AL381" s="49" t="s">
        <v>465</v>
      </c>
      <c r="AM381" s="45"/>
      <c r="AN381" s="45"/>
      <c r="AO381" s="45"/>
      <c r="AP381" s="45"/>
      <c r="AQ381" s="45"/>
    </row>
    <row r="382" spans="2:43">
      <c r="B382" s="44" t="s">
        <v>165</v>
      </c>
      <c r="C382" s="66" t="s">
        <v>467</v>
      </c>
      <c r="D382" s="87" t="s">
        <v>439</v>
      </c>
      <c r="E382" s="87" t="s">
        <v>437</v>
      </c>
      <c r="F382" s="66" t="s">
        <v>337</v>
      </c>
      <c r="G382" s="44" t="s">
        <v>164</v>
      </c>
      <c r="H382" s="44" t="s">
        <v>111</v>
      </c>
      <c r="I382" s="44" t="s">
        <v>15</v>
      </c>
      <c r="J382" s="44" t="s">
        <v>470</v>
      </c>
      <c r="K382" s="87" t="s">
        <v>475</v>
      </c>
      <c r="L382" s="49" t="s">
        <v>462</v>
      </c>
      <c r="M382" s="108">
        <v>1189</v>
      </c>
      <c r="N382" s="108">
        <v>297.25</v>
      </c>
      <c r="O382" s="92">
        <v>300</v>
      </c>
      <c r="P382" s="44" t="s">
        <v>458</v>
      </c>
      <c r="Q382" s="44"/>
      <c r="R382" s="44"/>
      <c r="S382" s="44" t="s">
        <v>16</v>
      </c>
      <c r="T38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82" s="91"/>
      <c r="V382" s="91"/>
      <c r="W382" s="91">
        <v>1</v>
      </c>
      <c r="X382" s="92">
        <v>2001</v>
      </c>
      <c r="Y382" s="109">
        <v>0</v>
      </c>
      <c r="Z382" s="109">
        <v>0</v>
      </c>
      <c r="AA382" s="214">
        <v>2001</v>
      </c>
      <c r="AB382" s="67">
        <v>1</v>
      </c>
      <c r="AC382" s="115">
        <v>9</v>
      </c>
      <c r="AD382" s="115"/>
      <c r="AE382" s="109">
        <f>IFERROR(Table1[[#This Row],[ExpenditureDetails5]]*HLOOKUP([AssumedValue2],'Curr conv'!$B$17:$BF$56,16,FALSE), "No data")</f>
        <v>0</v>
      </c>
      <c r="AF382" s="108">
        <f>IFERROR([AssumedValue1]*HLOOKUP([AssumedValue2],'Curr conv'!$B$17:$BF$56,16,FALSE), "No data")</f>
        <v>0</v>
      </c>
      <c r="AG382" s="110">
        <f>IFERROR(Table1[[#This Row],[Calculation2]]/Exchange,"No data")</f>
        <v>0</v>
      </c>
      <c r="AH382" s="113">
        <f>IFERROR([AssumedValue1]*HLOOKUP([AssumedValue2],'Curr conv'!$B$17:$BF$56,16,FALSE)/Table1[[#This Row],[ExpenditureDetails3]], "No data")</f>
        <v>0</v>
      </c>
      <c r="AI382" s="114">
        <f>IFERROR(Table1[[#This Row],[Calculation4]]/Exchange,"No data")</f>
        <v>0</v>
      </c>
      <c r="AJ38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82" s="110">
        <f>IFERROR(Table1[[#This Row],[Calculation6]]/Exchange,"No data")</f>
        <v>0</v>
      </c>
      <c r="AL382" s="49" t="s">
        <v>465</v>
      </c>
      <c r="AM382" s="45"/>
      <c r="AN382" s="45"/>
      <c r="AO382" s="45"/>
      <c r="AP382" s="45"/>
      <c r="AQ382" s="45"/>
    </row>
    <row r="383" spans="2:43">
      <c r="B383" s="44" t="s">
        <v>165</v>
      </c>
      <c r="C383" s="66" t="s">
        <v>467</v>
      </c>
      <c r="D383" s="87" t="s">
        <v>439</v>
      </c>
      <c r="E383" s="87" t="s">
        <v>437</v>
      </c>
      <c r="F383" s="66" t="s">
        <v>337</v>
      </c>
      <c r="G383" s="44" t="s">
        <v>164</v>
      </c>
      <c r="H383" s="44" t="s">
        <v>111</v>
      </c>
      <c r="I383" s="44" t="s">
        <v>15</v>
      </c>
      <c r="J383" s="44" t="s">
        <v>470</v>
      </c>
      <c r="K383" s="87" t="s">
        <v>475</v>
      </c>
      <c r="L383" s="49" t="s">
        <v>462</v>
      </c>
      <c r="M383" s="108">
        <v>1189</v>
      </c>
      <c r="N383" s="108">
        <v>297.25</v>
      </c>
      <c r="O383" s="92">
        <v>300</v>
      </c>
      <c r="P383" s="44" t="s">
        <v>458</v>
      </c>
      <c r="Q383" s="44"/>
      <c r="R383" s="44"/>
      <c r="S383" s="44" t="s">
        <v>16</v>
      </c>
      <c r="T38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83" s="91"/>
      <c r="V383" s="91"/>
      <c r="W383" s="91">
        <v>1</v>
      </c>
      <c r="X383" s="92">
        <v>2002</v>
      </c>
      <c r="Y383" s="109">
        <v>0</v>
      </c>
      <c r="Z383" s="109">
        <v>0</v>
      </c>
      <c r="AA383" s="214">
        <v>2002</v>
      </c>
      <c r="AB383" s="67">
        <v>1</v>
      </c>
      <c r="AC383" s="115">
        <v>9</v>
      </c>
      <c r="AD383" s="115"/>
      <c r="AE383" s="109">
        <f>IFERROR(Table1[[#This Row],[ExpenditureDetails5]]*HLOOKUP([AssumedValue2],'Curr conv'!$B$17:$BF$56,16,FALSE), "No data")</f>
        <v>0</v>
      </c>
      <c r="AF383" s="108">
        <f>IFERROR([AssumedValue1]*HLOOKUP([AssumedValue2],'Curr conv'!$B$17:$BF$56,16,FALSE), "No data")</f>
        <v>0</v>
      </c>
      <c r="AG383" s="110">
        <f>IFERROR(Table1[[#This Row],[Calculation2]]/Exchange,"No data")</f>
        <v>0</v>
      </c>
      <c r="AH383" s="113">
        <f>IFERROR([AssumedValue1]*HLOOKUP([AssumedValue2],'Curr conv'!$B$17:$BF$56,16,FALSE)/Table1[[#This Row],[ExpenditureDetails3]], "No data")</f>
        <v>0</v>
      </c>
      <c r="AI383" s="114">
        <f>IFERROR(Table1[[#This Row],[Calculation4]]/Exchange,"No data")</f>
        <v>0</v>
      </c>
      <c r="AJ38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83" s="110">
        <f>IFERROR(Table1[[#This Row],[Calculation6]]/Exchange,"No data")</f>
        <v>0</v>
      </c>
      <c r="AL383" s="49" t="s">
        <v>465</v>
      </c>
      <c r="AM383" s="45"/>
      <c r="AN383" s="45"/>
      <c r="AO383" s="45"/>
      <c r="AP383" s="45"/>
      <c r="AQ383" s="45"/>
    </row>
    <row r="384" spans="2:43">
      <c r="B384" s="44" t="s">
        <v>165</v>
      </c>
      <c r="C384" s="66" t="s">
        <v>467</v>
      </c>
      <c r="D384" s="87" t="s">
        <v>439</v>
      </c>
      <c r="E384" s="87" t="s">
        <v>437</v>
      </c>
      <c r="F384" s="66" t="s">
        <v>337</v>
      </c>
      <c r="G384" s="44" t="s">
        <v>164</v>
      </c>
      <c r="H384" s="44" t="s">
        <v>111</v>
      </c>
      <c r="I384" s="44" t="s">
        <v>15</v>
      </c>
      <c r="J384" s="44" t="s">
        <v>470</v>
      </c>
      <c r="K384" s="87" t="s">
        <v>475</v>
      </c>
      <c r="L384" s="49" t="s">
        <v>462</v>
      </c>
      <c r="M384" s="108">
        <v>1189</v>
      </c>
      <c r="N384" s="108">
        <v>297.25</v>
      </c>
      <c r="O384" s="92">
        <v>300</v>
      </c>
      <c r="P384" s="44" t="s">
        <v>458</v>
      </c>
      <c r="Q384" s="44"/>
      <c r="R384" s="44"/>
      <c r="S384" s="44" t="s">
        <v>16</v>
      </c>
      <c r="T38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84" s="91"/>
      <c r="V384" s="91"/>
      <c r="W384" s="91">
        <v>1</v>
      </c>
      <c r="X384" s="92">
        <v>2003</v>
      </c>
      <c r="Y384" s="109">
        <v>0</v>
      </c>
      <c r="Z384" s="109">
        <v>0</v>
      </c>
      <c r="AA384" s="214">
        <v>2003</v>
      </c>
      <c r="AB384" s="67">
        <v>1</v>
      </c>
      <c r="AC384" s="115">
        <v>9</v>
      </c>
      <c r="AD384" s="115"/>
      <c r="AE384" s="109">
        <f>IFERROR(Table1[[#This Row],[ExpenditureDetails5]]*HLOOKUP([AssumedValue2],'Curr conv'!$B$17:$BF$56,16,FALSE), "No data")</f>
        <v>0</v>
      </c>
      <c r="AF384" s="108">
        <f>IFERROR([AssumedValue1]*HLOOKUP([AssumedValue2],'Curr conv'!$B$17:$BF$56,16,FALSE), "No data")</f>
        <v>0</v>
      </c>
      <c r="AG384" s="110">
        <f>IFERROR(Table1[[#This Row],[Calculation2]]/Exchange,"No data")</f>
        <v>0</v>
      </c>
      <c r="AH384" s="113">
        <f>IFERROR([AssumedValue1]*HLOOKUP([AssumedValue2],'Curr conv'!$B$17:$BF$56,16,FALSE)/Table1[[#This Row],[ExpenditureDetails3]], "No data")</f>
        <v>0</v>
      </c>
      <c r="AI384" s="114">
        <f>IFERROR(Table1[[#This Row],[Calculation4]]/Exchange,"No data")</f>
        <v>0</v>
      </c>
      <c r="AJ38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84" s="110">
        <f>IFERROR(Table1[[#This Row],[Calculation6]]/Exchange,"No data")</f>
        <v>0</v>
      </c>
      <c r="AL384" s="49" t="s">
        <v>465</v>
      </c>
      <c r="AM384" s="45"/>
      <c r="AN384" s="45"/>
      <c r="AO384" s="45"/>
      <c r="AP384" s="45"/>
      <c r="AQ384" s="45"/>
    </row>
    <row r="385" spans="2:43">
      <c r="B385" s="44" t="s">
        <v>165</v>
      </c>
      <c r="C385" s="66" t="s">
        <v>467</v>
      </c>
      <c r="D385" s="87" t="s">
        <v>439</v>
      </c>
      <c r="E385" s="87" t="s">
        <v>437</v>
      </c>
      <c r="F385" s="66" t="s">
        <v>337</v>
      </c>
      <c r="G385" s="44" t="s">
        <v>164</v>
      </c>
      <c r="H385" s="44" t="s">
        <v>111</v>
      </c>
      <c r="I385" s="44" t="s">
        <v>15</v>
      </c>
      <c r="J385" s="44" t="s">
        <v>470</v>
      </c>
      <c r="K385" s="87" t="s">
        <v>475</v>
      </c>
      <c r="L385" s="49" t="s">
        <v>462</v>
      </c>
      <c r="M385" s="108">
        <v>1189</v>
      </c>
      <c r="N385" s="108">
        <v>297.25</v>
      </c>
      <c r="O385" s="92">
        <v>300</v>
      </c>
      <c r="P385" s="44" t="s">
        <v>458</v>
      </c>
      <c r="Q385" s="44"/>
      <c r="R385" s="44"/>
      <c r="S385" s="44" t="s">
        <v>16</v>
      </c>
      <c r="T38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85" s="91"/>
      <c r="V385" s="91"/>
      <c r="W385" s="91">
        <v>1</v>
      </c>
      <c r="X385" s="92">
        <v>2004</v>
      </c>
      <c r="Y385" s="109">
        <v>0</v>
      </c>
      <c r="Z385" s="109">
        <v>0</v>
      </c>
      <c r="AA385" s="214">
        <v>2004</v>
      </c>
      <c r="AB385" s="67">
        <v>1</v>
      </c>
      <c r="AC385" s="115">
        <v>9</v>
      </c>
      <c r="AD385" s="115"/>
      <c r="AE385" s="109">
        <f>IFERROR(Table1[[#This Row],[ExpenditureDetails5]]*HLOOKUP([AssumedValue2],'Curr conv'!$B$17:$BF$56,16,FALSE), "No data")</f>
        <v>0</v>
      </c>
      <c r="AF385" s="108">
        <f>IFERROR([AssumedValue1]*HLOOKUP([AssumedValue2],'Curr conv'!$B$17:$BF$56,16,FALSE), "No data")</f>
        <v>0</v>
      </c>
      <c r="AG385" s="110">
        <f>IFERROR(Table1[[#This Row],[Calculation2]]/Exchange,"No data")</f>
        <v>0</v>
      </c>
      <c r="AH385" s="113">
        <f>IFERROR([AssumedValue1]*HLOOKUP([AssumedValue2],'Curr conv'!$B$17:$BF$56,16,FALSE)/Table1[[#This Row],[ExpenditureDetails3]], "No data")</f>
        <v>0</v>
      </c>
      <c r="AI385" s="114">
        <f>IFERROR(Table1[[#This Row],[Calculation4]]/Exchange,"No data")</f>
        <v>0</v>
      </c>
      <c r="AJ38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85" s="110">
        <f>IFERROR(Table1[[#This Row],[Calculation6]]/Exchange,"No data")</f>
        <v>0</v>
      </c>
      <c r="AL385" s="49" t="s">
        <v>465</v>
      </c>
      <c r="AM385" s="45"/>
      <c r="AN385" s="45"/>
      <c r="AO385" s="45"/>
      <c r="AP385" s="45"/>
      <c r="AQ385" s="45"/>
    </row>
    <row r="386" spans="2:43">
      <c r="B386" s="44" t="s">
        <v>165</v>
      </c>
      <c r="C386" s="66" t="s">
        <v>467</v>
      </c>
      <c r="D386" s="87" t="s">
        <v>439</v>
      </c>
      <c r="E386" s="87" t="s">
        <v>437</v>
      </c>
      <c r="F386" s="66" t="s">
        <v>337</v>
      </c>
      <c r="G386" s="44" t="s">
        <v>164</v>
      </c>
      <c r="H386" s="44" t="s">
        <v>111</v>
      </c>
      <c r="I386" s="44" t="s">
        <v>15</v>
      </c>
      <c r="J386" s="44" t="s">
        <v>470</v>
      </c>
      <c r="K386" s="87" t="s">
        <v>475</v>
      </c>
      <c r="L386" s="49" t="s">
        <v>462</v>
      </c>
      <c r="M386" s="108">
        <v>1189</v>
      </c>
      <c r="N386" s="108">
        <v>297.25</v>
      </c>
      <c r="O386" s="92">
        <v>300</v>
      </c>
      <c r="P386" s="44" t="s">
        <v>458</v>
      </c>
      <c r="Q386" s="44"/>
      <c r="R386" s="44"/>
      <c r="S386" s="44" t="s">
        <v>16</v>
      </c>
      <c r="T38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86" s="91"/>
      <c r="V386" s="91"/>
      <c r="W386" s="91">
        <v>1</v>
      </c>
      <c r="X386" s="92">
        <v>2005</v>
      </c>
      <c r="Y386" s="109">
        <v>0</v>
      </c>
      <c r="Z386" s="109">
        <v>0</v>
      </c>
      <c r="AA386" s="214">
        <v>2005</v>
      </c>
      <c r="AB386" s="67">
        <v>1</v>
      </c>
      <c r="AC386" s="115">
        <v>9</v>
      </c>
      <c r="AD386" s="115"/>
      <c r="AE386" s="109">
        <f>IFERROR(Table1[[#This Row],[ExpenditureDetails5]]*HLOOKUP([AssumedValue2],'Curr conv'!$B$17:$BF$56,16,FALSE), "No data")</f>
        <v>0</v>
      </c>
      <c r="AF386" s="108">
        <f>IFERROR([AssumedValue1]*HLOOKUP([AssumedValue2],'Curr conv'!$B$17:$BF$56,16,FALSE), "No data")</f>
        <v>0</v>
      </c>
      <c r="AG386" s="110">
        <f>IFERROR(Table1[[#This Row],[Calculation2]]/Exchange,"No data")</f>
        <v>0</v>
      </c>
      <c r="AH386" s="113">
        <f>IFERROR([AssumedValue1]*HLOOKUP([AssumedValue2],'Curr conv'!$B$17:$BF$56,16,FALSE)/Table1[[#This Row],[ExpenditureDetails3]], "No data")</f>
        <v>0</v>
      </c>
      <c r="AI386" s="114">
        <f>IFERROR(Table1[[#This Row],[Calculation4]]/Exchange,"No data")</f>
        <v>0</v>
      </c>
      <c r="AJ38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86" s="110">
        <f>IFERROR(Table1[[#This Row],[Calculation6]]/Exchange,"No data")</f>
        <v>0</v>
      </c>
      <c r="AL386" s="49" t="s">
        <v>465</v>
      </c>
      <c r="AM386" s="45"/>
      <c r="AN386" s="45"/>
      <c r="AO386" s="45"/>
      <c r="AP386" s="45"/>
      <c r="AQ386" s="45"/>
    </row>
    <row r="387" spans="2:43">
      <c r="B387" s="44" t="s">
        <v>165</v>
      </c>
      <c r="C387" s="66" t="s">
        <v>467</v>
      </c>
      <c r="D387" s="87" t="s">
        <v>439</v>
      </c>
      <c r="E387" s="87" t="s">
        <v>437</v>
      </c>
      <c r="F387" s="66" t="s">
        <v>337</v>
      </c>
      <c r="G387" s="44" t="s">
        <v>164</v>
      </c>
      <c r="H387" s="44" t="s">
        <v>111</v>
      </c>
      <c r="I387" s="44" t="s">
        <v>15</v>
      </c>
      <c r="J387" s="44" t="s">
        <v>470</v>
      </c>
      <c r="K387" s="87" t="s">
        <v>475</v>
      </c>
      <c r="L387" s="49" t="s">
        <v>462</v>
      </c>
      <c r="M387" s="108">
        <v>1189</v>
      </c>
      <c r="N387" s="108">
        <v>297.25</v>
      </c>
      <c r="O387" s="92">
        <v>300</v>
      </c>
      <c r="P387" s="44" t="s">
        <v>458</v>
      </c>
      <c r="Q387" s="44"/>
      <c r="R387" s="44"/>
      <c r="S387" s="44" t="s">
        <v>16</v>
      </c>
      <c r="T38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87" s="91"/>
      <c r="V387" s="91"/>
      <c r="W387" s="91">
        <v>1</v>
      </c>
      <c r="X387" s="92">
        <v>2006</v>
      </c>
      <c r="Y387" s="109">
        <v>0</v>
      </c>
      <c r="Z387" s="109">
        <v>0</v>
      </c>
      <c r="AA387" s="214">
        <v>2006</v>
      </c>
      <c r="AB387" s="67">
        <v>1</v>
      </c>
      <c r="AC387" s="115">
        <v>9</v>
      </c>
      <c r="AD387" s="115"/>
      <c r="AE387" s="109">
        <f>IFERROR(Table1[[#This Row],[ExpenditureDetails5]]*HLOOKUP([AssumedValue2],'Curr conv'!$B$17:$BF$56,16,FALSE), "No data")</f>
        <v>0</v>
      </c>
      <c r="AF387" s="108">
        <f>IFERROR([AssumedValue1]*HLOOKUP([AssumedValue2],'Curr conv'!$B$17:$BF$56,16,FALSE), "No data")</f>
        <v>0</v>
      </c>
      <c r="AG387" s="110">
        <f>IFERROR(Table1[[#This Row],[Calculation2]]/Exchange,"No data")</f>
        <v>0</v>
      </c>
      <c r="AH387" s="113">
        <f>IFERROR([AssumedValue1]*HLOOKUP([AssumedValue2],'Curr conv'!$B$17:$BF$56,16,FALSE)/Table1[[#This Row],[ExpenditureDetails3]], "No data")</f>
        <v>0</v>
      </c>
      <c r="AI387" s="114">
        <f>IFERROR(Table1[[#This Row],[Calculation4]]/Exchange,"No data")</f>
        <v>0</v>
      </c>
      <c r="AJ38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87" s="110">
        <f>IFERROR(Table1[[#This Row],[Calculation6]]/Exchange,"No data")</f>
        <v>0</v>
      </c>
      <c r="AL387" s="49" t="s">
        <v>465</v>
      </c>
      <c r="AM387" s="45"/>
      <c r="AN387" s="45"/>
      <c r="AO387" s="45"/>
      <c r="AP387" s="45"/>
      <c r="AQ387" s="45"/>
    </row>
    <row r="388" spans="2:43">
      <c r="B388" s="44" t="s">
        <v>165</v>
      </c>
      <c r="C388" s="66" t="s">
        <v>467</v>
      </c>
      <c r="D388" s="87" t="s">
        <v>439</v>
      </c>
      <c r="E388" s="87" t="s">
        <v>437</v>
      </c>
      <c r="F388" s="66" t="s">
        <v>337</v>
      </c>
      <c r="G388" s="44" t="s">
        <v>164</v>
      </c>
      <c r="H388" s="44" t="s">
        <v>111</v>
      </c>
      <c r="I388" s="44" t="s">
        <v>15</v>
      </c>
      <c r="J388" s="44" t="s">
        <v>470</v>
      </c>
      <c r="K388" s="87" t="s">
        <v>475</v>
      </c>
      <c r="L388" s="49" t="s">
        <v>462</v>
      </c>
      <c r="M388" s="108">
        <v>1189</v>
      </c>
      <c r="N388" s="108">
        <v>297.25</v>
      </c>
      <c r="O388" s="92">
        <v>300</v>
      </c>
      <c r="P388" s="44" t="s">
        <v>458</v>
      </c>
      <c r="Q388" s="44"/>
      <c r="R388" s="44"/>
      <c r="S388" s="44" t="s">
        <v>16</v>
      </c>
      <c r="T38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88" s="91"/>
      <c r="V388" s="91"/>
      <c r="W388" s="91">
        <v>1</v>
      </c>
      <c r="X388" s="92">
        <v>2007</v>
      </c>
      <c r="Y388" s="109">
        <v>0</v>
      </c>
      <c r="Z388" s="109">
        <v>0</v>
      </c>
      <c r="AA388" s="214">
        <v>2007</v>
      </c>
      <c r="AB388" s="67">
        <v>1</v>
      </c>
      <c r="AC388" s="115">
        <v>9</v>
      </c>
      <c r="AD388" s="115"/>
      <c r="AE388" s="109">
        <f>IFERROR(Table1[[#This Row],[ExpenditureDetails5]]*HLOOKUP([AssumedValue2],'Curr conv'!$B$17:$BF$56,16,FALSE), "No data")</f>
        <v>0</v>
      </c>
      <c r="AF388" s="108">
        <f>IFERROR([AssumedValue1]*HLOOKUP([AssumedValue2],'Curr conv'!$B$17:$BF$56,16,FALSE), "No data")</f>
        <v>0</v>
      </c>
      <c r="AG388" s="110">
        <f>IFERROR(Table1[[#This Row],[Calculation2]]/Exchange,"No data")</f>
        <v>0</v>
      </c>
      <c r="AH388" s="113">
        <f>IFERROR([AssumedValue1]*HLOOKUP([AssumedValue2],'Curr conv'!$B$17:$BF$56,16,FALSE)/Table1[[#This Row],[ExpenditureDetails3]], "No data")</f>
        <v>0</v>
      </c>
      <c r="AI388" s="114">
        <f>IFERROR(Table1[[#This Row],[Calculation4]]/Exchange,"No data")</f>
        <v>0</v>
      </c>
      <c r="AJ38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88" s="110">
        <f>IFERROR(Table1[[#This Row],[Calculation6]]/Exchange,"No data")</f>
        <v>0</v>
      </c>
      <c r="AL388" s="49" t="s">
        <v>465</v>
      </c>
      <c r="AM388" s="45"/>
      <c r="AN388" s="45"/>
      <c r="AO388" s="45"/>
      <c r="AP388" s="45"/>
      <c r="AQ388" s="45"/>
    </row>
    <row r="389" spans="2:43">
      <c r="B389" s="44" t="s">
        <v>165</v>
      </c>
      <c r="C389" s="66" t="s">
        <v>467</v>
      </c>
      <c r="D389" s="87" t="s">
        <v>439</v>
      </c>
      <c r="E389" s="87" t="s">
        <v>437</v>
      </c>
      <c r="F389" s="66" t="s">
        <v>337</v>
      </c>
      <c r="G389" s="44" t="s">
        <v>164</v>
      </c>
      <c r="H389" s="44" t="s">
        <v>111</v>
      </c>
      <c r="I389" s="44" t="s">
        <v>15</v>
      </c>
      <c r="J389" s="44" t="s">
        <v>470</v>
      </c>
      <c r="K389" s="87" t="s">
        <v>475</v>
      </c>
      <c r="L389" s="49" t="s">
        <v>462</v>
      </c>
      <c r="M389" s="108">
        <v>1189</v>
      </c>
      <c r="N389" s="108">
        <v>297.25</v>
      </c>
      <c r="O389" s="92">
        <v>300</v>
      </c>
      <c r="P389" s="44" t="s">
        <v>458</v>
      </c>
      <c r="Q389" s="44"/>
      <c r="R389" s="44"/>
      <c r="S389" s="44" t="s">
        <v>16</v>
      </c>
      <c r="T38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89" s="91"/>
      <c r="V389" s="91"/>
      <c r="W389" s="91">
        <v>1</v>
      </c>
      <c r="X389" s="92">
        <v>2008</v>
      </c>
      <c r="Y389" s="109">
        <v>0</v>
      </c>
      <c r="Z389" s="109">
        <v>0</v>
      </c>
      <c r="AA389" s="214">
        <v>2008</v>
      </c>
      <c r="AB389" s="67">
        <v>1</v>
      </c>
      <c r="AC389" s="115">
        <v>9</v>
      </c>
      <c r="AD389" s="115"/>
      <c r="AE389" s="109">
        <f>IFERROR(Table1[[#This Row],[ExpenditureDetails5]]*HLOOKUP([AssumedValue2],'Curr conv'!$B$17:$BF$56,16,FALSE), "No data")</f>
        <v>0</v>
      </c>
      <c r="AF389" s="108">
        <f>IFERROR([AssumedValue1]*HLOOKUP([AssumedValue2],'Curr conv'!$B$17:$BF$56,16,FALSE), "No data")</f>
        <v>0</v>
      </c>
      <c r="AG389" s="110">
        <f>IFERROR(Table1[[#This Row],[Calculation2]]/Exchange,"No data")</f>
        <v>0</v>
      </c>
      <c r="AH389" s="113">
        <f>IFERROR([AssumedValue1]*HLOOKUP([AssumedValue2],'Curr conv'!$B$17:$BF$56,16,FALSE)/Table1[[#This Row],[ExpenditureDetails3]], "No data")</f>
        <v>0</v>
      </c>
      <c r="AI389" s="114">
        <f>IFERROR(Table1[[#This Row],[Calculation4]]/Exchange,"No data")</f>
        <v>0</v>
      </c>
      <c r="AJ38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89" s="110">
        <f>IFERROR(Table1[[#This Row],[Calculation6]]/Exchange,"No data")</f>
        <v>0</v>
      </c>
      <c r="AL389" s="49" t="s">
        <v>465</v>
      </c>
      <c r="AM389" s="45"/>
      <c r="AN389" s="45"/>
      <c r="AO389" s="45"/>
      <c r="AP389" s="45"/>
      <c r="AQ389" s="45"/>
    </row>
    <row r="390" spans="2:43">
      <c r="B390" s="44" t="s">
        <v>165</v>
      </c>
      <c r="C390" s="66" t="s">
        <v>467</v>
      </c>
      <c r="D390" s="87" t="s">
        <v>439</v>
      </c>
      <c r="E390" s="87" t="s">
        <v>437</v>
      </c>
      <c r="F390" s="66" t="s">
        <v>337</v>
      </c>
      <c r="G390" s="44" t="s">
        <v>164</v>
      </c>
      <c r="H390" s="44" t="s">
        <v>111</v>
      </c>
      <c r="I390" s="44" t="s">
        <v>15</v>
      </c>
      <c r="J390" s="44" t="s">
        <v>470</v>
      </c>
      <c r="K390" s="87" t="s">
        <v>475</v>
      </c>
      <c r="L390" s="49" t="s">
        <v>462</v>
      </c>
      <c r="M390" s="108">
        <v>1189</v>
      </c>
      <c r="N390" s="108">
        <v>297.25</v>
      </c>
      <c r="O390" s="92">
        <v>300</v>
      </c>
      <c r="P390" s="44" t="s">
        <v>458</v>
      </c>
      <c r="Q390" s="44"/>
      <c r="R390" s="44"/>
      <c r="S390" s="44" t="s">
        <v>16</v>
      </c>
      <c r="T39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90" s="91"/>
      <c r="V390" s="91"/>
      <c r="W390" s="91">
        <v>1</v>
      </c>
      <c r="X390" s="92">
        <v>2009</v>
      </c>
      <c r="Y390" s="109">
        <v>270</v>
      </c>
      <c r="Z390" s="109">
        <v>270</v>
      </c>
      <c r="AA390" s="214">
        <v>2009</v>
      </c>
      <c r="AB390" s="67">
        <v>1</v>
      </c>
      <c r="AC390" s="115">
        <v>9</v>
      </c>
      <c r="AD390" s="115"/>
      <c r="AE390" s="109">
        <f>IFERROR(Table1[[#This Row],[ExpenditureDetails5]]*HLOOKUP([AssumedValue2],'Curr conv'!$B$17:$BF$56,16,FALSE), "No data")</f>
        <v>315.16290198174096</v>
      </c>
      <c r="AF390" s="108">
        <f>IFERROR([AssumedValue1]*HLOOKUP([AssumedValue2],'Curr conv'!$B$17:$BF$56,16,FALSE), "No data")</f>
        <v>315.16290198174096</v>
      </c>
      <c r="AG390" s="110">
        <f>IFERROR(Table1[[#This Row],[Calculation2]]/Exchange,"No data")</f>
        <v>220.23577644118095</v>
      </c>
      <c r="AH390" s="113">
        <f>IFERROR([AssumedValue1]*HLOOKUP([AssumedValue2],'Curr conv'!$B$17:$BF$56,16,FALSE)/Table1[[#This Row],[ExpenditureDetails3]], "No data")</f>
        <v>315.16290198174096</v>
      </c>
      <c r="AI390" s="114">
        <f>IFERROR(Table1[[#This Row],[Calculation4]]/Exchange,"No data")</f>
        <v>220.23577644118095</v>
      </c>
      <c r="AJ39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35.018100220193439</v>
      </c>
      <c r="AK390" s="110">
        <f>IFERROR(Table1[[#This Row],[Calculation6]]/Exchange,"No data")</f>
        <v>24.47064182679788</v>
      </c>
      <c r="AL390" s="49" t="s">
        <v>465</v>
      </c>
      <c r="AM390" s="45"/>
      <c r="AN390" s="45"/>
      <c r="AO390" s="45"/>
      <c r="AP390" s="45"/>
      <c r="AQ390" s="45"/>
    </row>
    <row r="391" spans="2:43">
      <c r="B391" s="44" t="s">
        <v>166</v>
      </c>
      <c r="C391" s="66" t="s">
        <v>467</v>
      </c>
      <c r="D391" s="87" t="s">
        <v>439</v>
      </c>
      <c r="E391" s="87" t="s">
        <v>437</v>
      </c>
      <c r="F391" s="66" t="s">
        <v>337</v>
      </c>
      <c r="G391" s="44" t="s">
        <v>164</v>
      </c>
      <c r="H391" s="44" t="s">
        <v>101</v>
      </c>
      <c r="I391" s="44" t="s">
        <v>15</v>
      </c>
      <c r="J391" s="44" t="s">
        <v>470</v>
      </c>
      <c r="K391" s="87" t="s">
        <v>475</v>
      </c>
      <c r="L391" s="49" t="s">
        <v>462</v>
      </c>
      <c r="M391" s="108">
        <v>1189</v>
      </c>
      <c r="N391" s="108">
        <v>297.25</v>
      </c>
      <c r="O391" s="92">
        <v>300</v>
      </c>
      <c r="P391" s="44" t="s">
        <v>458</v>
      </c>
      <c r="Q391" s="44"/>
      <c r="R391" s="44"/>
      <c r="S391" s="44" t="s">
        <v>16</v>
      </c>
      <c r="T39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91" s="91"/>
      <c r="V391" s="91"/>
      <c r="W391" s="91">
        <v>1</v>
      </c>
      <c r="X391" s="92" t="s">
        <v>96</v>
      </c>
      <c r="Y391" s="109" t="s">
        <v>96</v>
      </c>
      <c r="Z391" s="109" t="s">
        <v>96</v>
      </c>
      <c r="AA391" s="214" t="s">
        <v>96</v>
      </c>
      <c r="AB391" s="67">
        <v>1</v>
      </c>
      <c r="AC391" s="115" t="s">
        <v>96</v>
      </c>
      <c r="AD391" s="115"/>
      <c r="AE391" s="109" t="str">
        <f>IFERROR(Table1[[#This Row],[ExpenditureDetails5]]*HLOOKUP([AssumedValue2],'Curr conv'!$B$17:$BF$56,16,FALSE), "No data")</f>
        <v>No data</v>
      </c>
      <c r="AF391" s="108" t="str">
        <f>IFERROR([AssumedValue1]*HLOOKUP([AssumedValue2],'Curr conv'!$B$17:$BF$56,16,FALSE), "No data")</f>
        <v>No data</v>
      </c>
      <c r="AG391" s="110" t="str">
        <f>IFERROR(Table1[[#This Row],[Calculation2]]/Exchange,"No data")</f>
        <v>No data</v>
      </c>
      <c r="AH391" s="113" t="str">
        <f>IFERROR([AssumedValue1]*HLOOKUP([AssumedValue2],'Curr conv'!$B$17:$BF$56,16,FALSE)/Table1[[#This Row],[ExpenditureDetails3]], "No data")</f>
        <v>No data</v>
      </c>
      <c r="AI391" s="114" t="str">
        <f>IFERROR(Table1[[#This Row],[Calculation4]]/Exchange,"No data")</f>
        <v>No data</v>
      </c>
      <c r="AJ39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391" s="110" t="str">
        <f>IFERROR(Table1[[#This Row],[Calculation6]]/Exchange,"No data")</f>
        <v>No data</v>
      </c>
      <c r="AL391" s="49" t="s">
        <v>465</v>
      </c>
      <c r="AM391" s="45"/>
      <c r="AN391" s="45"/>
      <c r="AO391" s="45"/>
      <c r="AP391" s="45"/>
      <c r="AQ391" s="45"/>
    </row>
    <row r="392" spans="2:43">
      <c r="B392" s="44" t="s">
        <v>167</v>
      </c>
      <c r="C392" s="66" t="s">
        <v>467</v>
      </c>
      <c r="D392" s="87" t="s">
        <v>439</v>
      </c>
      <c r="E392" s="87" t="s">
        <v>437</v>
      </c>
      <c r="F392" s="66" t="s">
        <v>337</v>
      </c>
      <c r="G392" s="44" t="s">
        <v>164</v>
      </c>
      <c r="H392" s="44" t="s">
        <v>103</v>
      </c>
      <c r="I392" s="44" t="s">
        <v>15</v>
      </c>
      <c r="J392" s="44" t="s">
        <v>470</v>
      </c>
      <c r="K392" s="87" t="s">
        <v>475</v>
      </c>
      <c r="L392" s="49" t="s">
        <v>462</v>
      </c>
      <c r="M392" s="108">
        <v>1189</v>
      </c>
      <c r="N392" s="108">
        <v>297.25</v>
      </c>
      <c r="O392" s="92">
        <v>300</v>
      </c>
      <c r="P392" s="44" t="s">
        <v>458</v>
      </c>
      <c r="Q392" s="44"/>
      <c r="R392" s="44"/>
      <c r="S392" s="44" t="s">
        <v>16</v>
      </c>
      <c r="T39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92" s="91"/>
      <c r="V392" s="91"/>
      <c r="W392" s="91">
        <v>1</v>
      </c>
      <c r="X392" s="92">
        <v>2009</v>
      </c>
      <c r="Y392" s="109">
        <v>0</v>
      </c>
      <c r="Z392" s="109">
        <v>0</v>
      </c>
      <c r="AA392" s="214">
        <v>2009</v>
      </c>
      <c r="AB392" s="67">
        <v>1</v>
      </c>
      <c r="AC392" s="115">
        <v>1</v>
      </c>
      <c r="AD392" s="115"/>
      <c r="AE392" s="109">
        <f>IFERROR(Table1[[#This Row],[ExpenditureDetails5]]*HLOOKUP([AssumedValue2],'Curr conv'!$B$17:$BF$56,16,FALSE), "No data")</f>
        <v>0</v>
      </c>
      <c r="AF392" s="108">
        <f>IFERROR([AssumedValue1]*HLOOKUP([AssumedValue2],'Curr conv'!$B$17:$BF$56,16,FALSE), "No data")</f>
        <v>0</v>
      </c>
      <c r="AG392" s="110">
        <f>IFERROR(Table1[[#This Row],[Calculation2]]/Exchange,"No data")</f>
        <v>0</v>
      </c>
      <c r="AH392" s="113">
        <f>IFERROR([AssumedValue1]*HLOOKUP([AssumedValue2],'Curr conv'!$B$17:$BF$56,16,FALSE)/Table1[[#This Row],[ExpenditureDetails3]], "No data")</f>
        <v>0</v>
      </c>
      <c r="AI392" s="114">
        <f>IFERROR(Table1[[#This Row],[Calculation4]]/Exchange,"No data")</f>
        <v>0</v>
      </c>
      <c r="AJ39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92" s="110">
        <f>IFERROR(Table1[[#This Row],[Calculation6]]/Exchange,"No data")</f>
        <v>0</v>
      </c>
      <c r="AL392" s="49" t="s">
        <v>465</v>
      </c>
      <c r="AM392" s="45"/>
      <c r="AN392" s="45"/>
      <c r="AO392" s="45"/>
      <c r="AP392" s="45"/>
      <c r="AQ392" s="45"/>
    </row>
    <row r="393" spans="2:43">
      <c r="B393" s="44" t="s">
        <v>168</v>
      </c>
      <c r="C393" s="66" t="s">
        <v>467</v>
      </c>
      <c r="D393" s="87" t="s">
        <v>439</v>
      </c>
      <c r="E393" s="87" t="s">
        <v>437</v>
      </c>
      <c r="F393" s="66" t="s">
        <v>335</v>
      </c>
      <c r="G393" s="44" t="s">
        <v>169</v>
      </c>
      <c r="H393" s="44" t="s">
        <v>98</v>
      </c>
      <c r="I393" s="44" t="s">
        <v>15</v>
      </c>
      <c r="J393" s="44" t="s">
        <v>470</v>
      </c>
      <c r="K393" s="87" t="s">
        <v>475</v>
      </c>
      <c r="L393" s="49" t="s">
        <v>462</v>
      </c>
      <c r="M393" s="108">
        <v>983</v>
      </c>
      <c r="N393" s="108">
        <v>491.5</v>
      </c>
      <c r="O393" s="92">
        <v>300</v>
      </c>
      <c r="P393" s="44" t="s">
        <v>458</v>
      </c>
      <c r="Q393" s="44"/>
      <c r="R393" s="44"/>
      <c r="S393" s="44" t="s">
        <v>16</v>
      </c>
      <c r="T39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93" s="91"/>
      <c r="V393" s="91"/>
      <c r="W393" s="91">
        <v>1</v>
      </c>
      <c r="X393" s="92">
        <v>2001</v>
      </c>
      <c r="Y393" s="109">
        <v>20</v>
      </c>
      <c r="Z393" s="109">
        <v>20</v>
      </c>
      <c r="AA393" s="214">
        <v>2001</v>
      </c>
      <c r="AB393" s="67">
        <v>1</v>
      </c>
      <c r="AC393" s="115">
        <v>1</v>
      </c>
      <c r="AD393" s="115"/>
      <c r="AE393" s="109">
        <f>IFERROR(Table1[[#This Row],[ExpenditureDetails5]]*HLOOKUP([AssumedValue2],'Curr conv'!$B$17:$BF$56,16,FALSE), "No data")</f>
        <v>165.22938493804702</v>
      </c>
      <c r="AF393" s="108">
        <f>IFERROR([AssumedValue1]*HLOOKUP([AssumedValue2],'Curr conv'!$B$17:$BF$56,16,FALSE), "No data")</f>
        <v>165.22938493804702</v>
      </c>
      <c r="AG393" s="110">
        <f>IFERROR(Table1[[#This Row],[Calculation2]]/Exchange,"No data")</f>
        <v>115.46226301989624</v>
      </c>
      <c r="AH393" s="113">
        <f>IFERROR([AssumedValue1]*HLOOKUP([AssumedValue2],'Curr conv'!$B$17:$BF$56,16,FALSE)/Table1[[#This Row],[ExpenditureDetails3]], "No data")</f>
        <v>165.22938493804702</v>
      </c>
      <c r="AI393" s="114">
        <f>IFERROR(Table1[[#This Row],[Calculation4]]/Exchange,"No data")</f>
        <v>115.46226301989624</v>
      </c>
      <c r="AJ39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165.22938493804702</v>
      </c>
      <c r="AK393" s="110">
        <f>IFERROR(Table1[[#This Row],[Calculation6]]/Exchange,"No data")</f>
        <v>115.46226301989624</v>
      </c>
      <c r="AL393" s="49" t="s">
        <v>465</v>
      </c>
      <c r="AM393" s="45"/>
      <c r="AN393" s="45"/>
      <c r="AO393" s="45"/>
      <c r="AP393" s="45"/>
      <c r="AQ393" s="45"/>
    </row>
    <row r="394" spans="2:43">
      <c r="B394" s="44" t="s">
        <v>170</v>
      </c>
      <c r="C394" s="66" t="s">
        <v>467</v>
      </c>
      <c r="D394" s="87" t="s">
        <v>439</v>
      </c>
      <c r="E394" s="87" t="s">
        <v>437</v>
      </c>
      <c r="F394" s="66" t="s">
        <v>335</v>
      </c>
      <c r="G394" s="44" t="s">
        <v>169</v>
      </c>
      <c r="H394" s="44" t="s">
        <v>111</v>
      </c>
      <c r="I394" s="44" t="s">
        <v>15</v>
      </c>
      <c r="J394" s="44" t="s">
        <v>470</v>
      </c>
      <c r="K394" s="87" t="s">
        <v>475</v>
      </c>
      <c r="L394" s="49" t="s">
        <v>462</v>
      </c>
      <c r="M394" s="108">
        <v>983</v>
      </c>
      <c r="N394" s="108">
        <v>491.5</v>
      </c>
      <c r="O394" s="92">
        <v>300</v>
      </c>
      <c r="P394" s="44" t="s">
        <v>458</v>
      </c>
      <c r="Q394" s="44"/>
      <c r="R394" s="44"/>
      <c r="S394" s="44" t="s">
        <v>16</v>
      </c>
      <c r="T39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94" s="91"/>
      <c r="V394" s="91"/>
      <c r="W394" s="91">
        <v>1</v>
      </c>
      <c r="X394" s="92">
        <v>2006</v>
      </c>
      <c r="Y394" s="109">
        <v>25</v>
      </c>
      <c r="Z394" s="109">
        <v>25</v>
      </c>
      <c r="AA394" s="214">
        <v>2006</v>
      </c>
      <c r="AB394" s="67">
        <v>1</v>
      </c>
      <c r="AC394" s="115">
        <v>2</v>
      </c>
      <c r="AD394" s="115"/>
      <c r="AE394" s="109">
        <f>IFERROR(Table1[[#This Row],[ExpenditureDetails5]]*HLOOKUP([AssumedValue2],'Curr conv'!$B$17:$BF$56,16,FALSE), "No data")</f>
        <v>73.721565290564584</v>
      </c>
      <c r="AF394" s="108">
        <f>IFERROR([AssumedValue1]*HLOOKUP([AssumedValue2],'Curr conv'!$B$17:$BF$56,16,FALSE), "No data")</f>
        <v>73.721565290564584</v>
      </c>
      <c r="AG394" s="110">
        <f>IFERROR(Table1[[#This Row],[Calculation2]]/Exchange,"No data")</f>
        <v>51.516615915560237</v>
      </c>
      <c r="AH394" s="113">
        <f>IFERROR([AssumedValue1]*HLOOKUP([AssumedValue2],'Curr conv'!$B$17:$BF$56,16,FALSE)/Table1[[#This Row],[ExpenditureDetails3]], "No data")</f>
        <v>73.721565290564584</v>
      </c>
      <c r="AI394" s="114">
        <f>IFERROR(Table1[[#This Row],[Calculation4]]/Exchange,"No data")</f>
        <v>51.516615915560237</v>
      </c>
      <c r="AJ39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36.860782645282292</v>
      </c>
      <c r="AK394" s="110">
        <f>IFERROR(Table1[[#This Row],[Calculation6]]/Exchange,"No data")</f>
        <v>25.758307957780119</v>
      </c>
      <c r="AL394" s="49" t="s">
        <v>465</v>
      </c>
      <c r="AM394" s="45"/>
      <c r="AN394" s="45"/>
      <c r="AO394" s="45"/>
      <c r="AP394" s="45"/>
      <c r="AQ394" s="45"/>
    </row>
    <row r="395" spans="2:43">
      <c r="B395" s="44" t="s">
        <v>170</v>
      </c>
      <c r="C395" s="66" t="s">
        <v>467</v>
      </c>
      <c r="D395" s="87" t="s">
        <v>439</v>
      </c>
      <c r="E395" s="87" t="s">
        <v>437</v>
      </c>
      <c r="F395" s="66" t="s">
        <v>335</v>
      </c>
      <c r="G395" s="44" t="s">
        <v>169</v>
      </c>
      <c r="H395" s="44" t="s">
        <v>111</v>
      </c>
      <c r="I395" s="44" t="s">
        <v>15</v>
      </c>
      <c r="J395" s="44" t="s">
        <v>470</v>
      </c>
      <c r="K395" s="87" t="s">
        <v>475</v>
      </c>
      <c r="L395" s="49" t="s">
        <v>462</v>
      </c>
      <c r="M395" s="108">
        <v>983</v>
      </c>
      <c r="N395" s="108">
        <v>491.5</v>
      </c>
      <c r="O395" s="92">
        <v>300</v>
      </c>
      <c r="P395" s="44" t="s">
        <v>458</v>
      </c>
      <c r="Q395" s="44"/>
      <c r="R395" s="44"/>
      <c r="S395" s="44" t="s">
        <v>16</v>
      </c>
      <c r="T39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95" s="91"/>
      <c r="V395" s="91"/>
      <c r="W395" s="91">
        <v>1</v>
      </c>
      <c r="X395" s="92">
        <v>2007</v>
      </c>
      <c r="Y395" s="109">
        <v>5</v>
      </c>
      <c r="Z395" s="109">
        <v>5</v>
      </c>
      <c r="AA395" s="214">
        <v>2007</v>
      </c>
      <c r="AB395" s="67">
        <v>1</v>
      </c>
      <c r="AC395" s="115">
        <v>2</v>
      </c>
      <c r="AD395" s="115"/>
      <c r="AE395" s="109">
        <f>IFERROR(Table1[[#This Row],[ExpenditureDetails5]]*HLOOKUP([AssumedValue2],'Curr conv'!$B$17:$BF$56,16,FALSE), "No data")</f>
        <v>8.1572900760398976</v>
      </c>
      <c r="AF395" s="108">
        <f>IFERROR([AssumedValue1]*HLOOKUP([AssumedValue2],'Curr conv'!$B$17:$BF$56,16,FALSE), "No data")</f>
        <v>8.1572900760398976</v>
      </c>
      <c r="AG395" s="110">
        <f>IFERROR(Table1[[#This Row],[Calculation2]]/Exchange,"No data")</f>
        <v>5.7003127660522335</v>
      </c>
      <c r="AH395" s="113">
        <f>IFERROR([AssumedValue1]*HLOOKUP([AssumedValue2],'Curr conv'!$B$17:$BF$56,16,FALSE)/Table1[[#This Row],[ExpenditureDetails3]], "No data")</f>
        <v>8.1572900760398976</v>
      </c>
      <c r="AI395" s="114">
        <f>IFERROR(Table1[[#This Row],[Calculation4]]/Exchange,"No data")</f>
        <v>5.7003127660522335</v>
      </c>
      <c r="AJ39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4.0786450380199488</v>
      </c>
      <c r="AK395" s="110">
        <f>IFERROR(Table1[[#This Row],[Calculation6]]/Exchange,"No data")</f>
        <v>2.8501563830261167</v>
      </c>
      <c r="AL395" s="49" t="s">
        <v>465</v>
      </c>
      <c r="AM395" s="45"/>
      <c r="AN395" s="45"/>
      <c r="AO395" s="45"/>
      <c r="AP395" s="45"/>
      <c r="AQ395" s="45"/>
    </row>
    <row r="396" spans="2:43">
      <c r="B396" s="44" t="s">
        <v>171</v>
      </c>
      <c r="C396" s="66" t="s">
        <v>467</v>
      </c>
      <c r="D396" s="87" t="s">
        <v>439</v>
      </c>
      <c r="E396" s="87" t="s">
        <v>437</v>
      </c>
      <c r="F396" s="66" t="s">
        <v>340</v>
      </c>
      <c r="G396" s="44" t="s">
        <v>172</v>
      </c>
      <c r="H396" s="44" t="s">
        <v>98</v>
      </c>
      <c r="I396" s="44" t="s">
        <v>15</v>
      </c>
      <c r="J396" s="44" t="s">
        <v>470</v>
      </c>
      <c r="K396" s="87" t="s">
        <v>475</v>
      </c>
      <c r="L396" s="49" t="s">
        <v>462</v>
      </c>
      <c r="M396" s="108">
        <v>694</v>
      </c>
      <c r="N396" s="108">
        <v>694</v>
      </c>
      <c r="O396" s="92">
        <v>300</v>
      </c>
      <c r="P396" s="44" t="s">
        <v>458</v>
      </c>
      <c r="Q396" s="44"/>
      <c r="R396" s="44"/>
      <c r="S396" s="44" t="s">
        <v>16</v>
      </c>
      <c r="T39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96" s="91"/>
      <c r="V396" s="91"/>
      <c r="W396" s="91">
        <v>1</v>
      </c>
      <c r="X396" s="92">
        <v>2003</v>
      </c>
      <c r="Y396" s="109">
        <v>35</v>
      </c>
      <c r="Z396" s="109">
        <v>35</v>
      </c>
      <c r="AA396" s="214">
        <v>2003</v>
      </c>
      <c r="AB396" s="67">
        <v>2</v>
      </c>
      <c r="AC396" s="115">
        <v>8</v>
      </c>
      <c r="AD396" s="115"/>
      <c r="AE396" s="109">
        <f>IFERROR(Table1[[#This Row],[ExpenditureDetails5]]*HLOOKUP([AssumedValue2],'Curr conv'!$B$17:$BF$56,16,FALSE), "No data")</f>
        <v>174.62786632289439</v>
      </c>
      <c r="AF396" s="108">
        <f>IFERROR([AssumedValue1]*HLOOKUP([AssumedValue2],'Curr conv'!$B$17:$BF$56,16,FALSE), "No data")</f>
        <v>174.62786632289439</v>
      </c>
      <c r="AG396" s="110">
        <f>IFERROR(Table1[[#This Row],[Calculation2]]/Exchange,"No data")</f>
        <v>122.02992003836019</v>
      </c>
      <c r="AH396" s="113">
        <f>IFERROR([AssumedValue1]*HLOOKUP([AssumedValue2],'Curr conv'!$B$17:$BF$56,16,FALSE)/Table1[[#This Row],[ExpenditureDetails3]], "No data")</f>
        <v>174.62786632289439</v>
      </c>
      <c r="AI396" s="114">
        <f>IFERROR(Table1[[#This Row],[Calculation4]]/Exchange,"No data")</f>
        <v>122.02992003836019</v>
      </c>
      <c r="AJ39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21.828483290361799</v>
      </c>
      <c r="AK396" s="110">
        <f>IFERROR(Table1[[#This Row],[Calculation6]]/Exchange,"No data")</f>
        <v>15.253740004795024</v>
      </c>
      <c r="AL396" s="49" t="s">
        <v>465</v>
      </c>
      <c r="AM396" s="45"/>
      <c r="AN396" s="45"/>
      <c r="AO396" s="45"/>
      <c r="AP396" s="45"/>
      <c r="AQ396" s="45"/>
    </row>
    <row r="397" spans="2:43">
      <c r="B397" s="44" t="s">
        <v>171</v>
      </c>
      <c r="C397" s="66" t="s">
        <v>467</v>
      </c>
      <c r="D397" s="87" t="s">
        <v>439</v>
      </c>
      <c r="E397" s="87" t="s">
        <v>437</v>
      </c>
      <c r="F397" s="66" t="s">
        <v>340</v>
      </c>
      <c r="G397" s="44" t="s">
        <v>172</v>
      </c>
      <c r="H397" s="44" t="s">
        <v>98</v>
      </c>
      <c r="I397" s="44" t="s">
        <v>15</v>
      </c>
      <c r="J397" s="44" t="s">
        <v>470</v>
      </c>
      <c r="K397" s="87" t="s">
        <v>475</v>
      </c>
      <c r="L397" s="49" t="s">
        <v>462</v>
      </c>
      <c r="M397" s="108">
        <v>694</v>
      </c>
      <c r="N397" s="108">
        <v>694</v>
      </c>
      <c r="O397" s="92">
        <v>300</v>
      </c>
      <c r="P397" s="44" t="s">
        <v>458</v>
      </c>
      <c r="Q397" s="44"/>
      <c r="R397" s="44"/>
      <c r="S397" s="44" t="s">
        <v>16</v>
      </c>
      <c r="T39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97" s="91"/>
      <c r="V397" s="91"/>
      <c r="W397" s="91">
        <v>1</v>
      </c>
      <c r="X397" s="92">
        <v>2004</v>
      </c>
      <c r="Y397" s="109">
        <v>0</v>
      </c>
      <c r="Z397" s="109">
        <v>0</v>
      </c>
      <c r="AA397" s="214">
        <v>2004</v>
      </c>
      <c r="AB397" s="67">
        <v>2</v>
      </c>
      <c r="AC397" s="115">
        <v>8</v>
      </c>
      <c r="AD397" s="115"/>
      <c r="AE397" s="109">
        <f>IFERROR(Table1[[#This Row],[ExpenditureDetails5]]*HLOOKUP([AssumedValue2],'Curr conv'!$B$17:$BF$56,16,FALSE), "No data")</f>
        <v>0</v>
      </c>
      <c r="AF397" s="108">
        <f>IFERROR([AssumedValue1]*HLOOKUP([AssumedValue2],'Curr conv'!$B$17:$BF$56,16,FALSE), "No data")</f>
        <v>0</v>
      </c>
      <c r="AG397" s="110">
        <f>IFERROR(Table1[[#This Row],[Calculation2]]/Exchange,"No data")</f>
        <v>0</v>
      </c>
      <c r="AH397" s="113">
        <f>IFERROR([AssumedValue1]*HLOOKUP([AssumedValue2],'Curr conv'!$B$17:$BF$56,16,FALSE)/Table1[[#This Row],[ExpenditureDetails3]], "No data")</f>
        <v>0</v>
      </c>
      <c r="AI397" s="114">
        <f>IFERROR(Table1[[#This Row],[Calculation4]]/Exchange,"No data")</f>
        <v>0</v>
      </c>
      <c r="AJ39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97" s="110">
        <f>IFERROR(Table1[[#This Row],[Calculation6]]/Exchange,"No data")</f>
        <v>0</v>
      </c>
      <c r="AL397" s="49" t="s">
        <v>465</v>
      </c>
      <c r="AM397" s="45"/>
      <c r="AN397" s="45"/>
      <c r="AO397" s="45"/>
      <c r="AP397" s="45"/>
      <c r="AQ397" s="45"/>
    </row>
    <row r="398" spans="2:43">
      <c r="B398" s="44" t="s">
        <v>171</v>
      </c>
      <c r="C398" s="66" t="s">
        <v>467</v>
      </c>
      <c r="D398" s="87" t="s">
        <v>439</v>
      </c>
      <c r="E398" s="87" t="s">
        <v>437</v>
      </c>
      <c r="F398" s="66" t="s">
        <v>340</v>
      </c>
      <c r="G398" s="44" t="s">
        <v>172</v>
      </c>
      <c r="H398" s="44" t="s">
        <v>98</v>
      </c>
      <c r="I398" s="44" t="s">
        <v>15</v>
      </c>
      <c r="J398" s="44" t="s">
        <v>470</v>
      </c>
      <c r="K398" s="87" t="s">
        <v>475</v>
      </c>
      <c r="L398" s="49" t="s">
        <v>462</v>
      </c>
      <c r="M398" s="108">
        <v>694</v>
      </c>
      <c r="N398" s="108">
        <v>694</v>
      </c>
      <c r="O398" s="92">
        <v>300</v>
      </c>
      <c r="P398" s="44" t="s">
        <v>458</v>
      </c>
      <c r="Q398" s="44"/>
      <c r="R398" s="44"/>
      <c r="S398" s="44" t="s">
        <v>16</v>
      </c>
      <c r="T39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98" s="91"/>
      <c r="V398" s="91"/>
      <c r="W398" s="91">
        <v>1</v>
      </c>
      <c r="X398" s="92">
        <v>2005</v>
      </c>
      <c r="Y398" s="109">
        <v>0</v>
      </c>
      <c r="Z398" s="109">
        <v>0</v>
      </c>
      <c r="AA398" s="214">
        <v>2005</v>
      </c>
      <c r="AB398" s="67">
        <v>2</v>
      </c>
      <c r="AC398" s="115">
        <v>8</v>
      </c>
      <c r="AD398" s="115"/>
      <c r="AE398" s="109">
        <f>IFERROR(Table1[[#This Row],[ExpenditureDetails5]]*HLOOKUP([AssumedValue2],'Curr conv'!$B$17:$BF$56,16,FALSE), "No data")</f>
        <v>0</v>
      </c>
      <c r="AF398" s="108">
        <f>IFERROR([AssumedValue1]*HLOOKUP([AssumedValue2],'Curr conv'!$B$17:$BF$56,16,FALSE), "No data")</f>
        <v>0</v>
      </c>
      <c r="AG398" s="110">
        <f>IFERROR(Table1[[#This Row],[Calculation2]]/Exchange,"No data")</f>
        <v>0</v>
      </c>
      <c r="AH398" s="113">
        <f>IFERROR([AssumedValue1]*HLOOKUP([AssumedValue2],'Curr conv'!$B$17:$BF$56,16,FALSE)/Table1[[#This Row],[ExpenditureDetails3]], "No data")</f>
        <v>0</v>
      </c>
      <c r="AI398" s="114">
        <f>IFERROR(Table1[[#This Row],[Calculation4]]/Exchange,"No data")</f>
        <v>0</v>
      </c>
      <c r="AJ39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398" s="110">
        <f>IFERROR(Table1[[#This Row],[Calculation6]]/Exchange,"No data")</f>
        <v>0</v>
      </c>
      <c r="AL398" s="49" t="s">
        <v>465</v>
      </c>
      <c r="AM398" s="45"/>
      <c r="AN398" s="45"/>
      <c r="AO398" s="45"/>
      <c r="AP398" s="45"/>
      <c r="AQ398" s="45"/>
    </row>
    <row r="399" spans="2:43">
      <c r="B399" s="44" t="s">
        <v>171</v>
      </c>
      <c r="C399" s="66" t="s">
        <v>467</v>
      </c>
      <c r="D399" s="87" t="s">
        <v>439</v>
      </c>
      <c r="E399" s="87" t="s">
        <v>437</v>
      </c>
      <c r="F399" s="66" t="s">
        <v>340</v>
      </c>
      <c r="G399" s="44" t="s">
        <v>172</v>
      </c>
      <c r="H399" s="44" t="s">
        <v>98</v>
      </c>
      <c r="I399" s="44" t="s">
        <v>15</v>
      </c>
      <c r="J399" s="44" t="s">
        <v>470</v>
      </c>
      <c r="K399" s="87" t="s">
        <v>475</v>
      </c>
      <c r="L399" s="49" t="s">
        <v>462</v>
      </c>
      <c r="M399" s="108">
        <v>694</v>
      </c>
      <c r="N399" s="108">
        <v>694</v>
      </c>
      <c r="O399" s="92">
        <v>300</v>
      </c>
      <c r="P399" s="44" t="s">
        <v>458</v>
      </c>
      <c r="Q399" s="44"/>
      <c r="R399" s="44"/>
      <c r="S399" s="44" t="s">
        <v>16</v>
      </c>
      <c r="T39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399" s="91"/>
      <c r="V399" s="91"/>
      <c r="W399" s="91">
        <v>1</v>
      </c>
      <c r="X399" s="92">
        <v>2006</v>
      </c>
      <c r="Y399" s="109">
        <v>40</v>
      </c>
      <c r="Z399" s="109">
        <v>40</v>
      </c>
      <c r="AA399" s="214">
        <v>2006</v>
      </c>
      <c r="AB399" s="67">
        <v>2</v>
      </c>
      <c r="AC399" s="115">
        <v>8</v>
      </c>
      <c r="AD399" s="115"/>
      <c r="AE399" s="109">
        <f>IFERROR(Table1[[#This Row],[ExpenditureDetails5]]*HLOOKUP([AssumedValue2],'Curr conv'!$B$17:$BF$56,16,FALSE), "No data")</f>
        <v>117.95450446490334</v>
      </c>
      <c r="AF399" s="108">
        <f>IFERROR([AssumedValue1]*HLOOKUP([AssumedValue2],'Curr conv'!$B$17:$BF$56,16,FALSE), "No data")</f>
        <v>117.95450446490334</v>
      </c>
      <c r="AG399" s="110">
        <f>IFERROR(Table1[[#This Row],[Calculation2]]/Exchange,"No data")</f>
        <v>82.426585464896377</v>
      </c>
      <c r="AH399" s="113">
        <f>IFERROR([AssumedValue1]*HLOOKUP([AssumedValue2],'Curr conv'!$B$17:$BF$56,16,FALSE)/Table1[[#This Row],[ExpenditureDetails3]], "No data")</f>
        <v>117.95450446490334</v>
      </c>
      <c r="AI399" s="114">
        <f>IFERROR(Table1[[#This Row],[Calculation4]]/Exchange,"No data")</f>
        <v>82.426585464896377</v>
      </c>
      <c r="AJ39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14.744313058112917</v>
      </c>
      <c r="AK399" s="110">
        <f>IFERROR(Table1[[#This Row],[Calculation6]]/Exchange,"No data")</f>
        <v>10.303323183112047</v>
      </c>
      <c r="AL399" s="49" t="s">
        <v>465</v>
      </c>
      <c r="AM399" s="45"/>
      <c r="AN399" s="45"/>
      <c r="AO399" s="45"/>
      <c r="AP399" s="45"/>
      <c r="AQ399" s="45"/>
    </row>
    <row r="400" spans="2:43">
      <c r="B400" s="44" t="s">
        <v>171</v>
      </c>
      <c r="C400" s="66" t="s">
        <v>467</v>
      </c>
      <c r="D400" s="87" t="s">
        <v>439</v>
      </c>
      <c r="E400" s="87" t="s">
        <v>437</v>
      </c>
      <c r="F400" s="66" t="s">
        <v>340</v>
      </c>
      <c r="G400" s="44" t="s">
        <v>172</v>
      </c>
      <c r="H400" s="44" t="s">
        <v>98</v>
      </c>
      <c r="I400" s="44" t="s">
        <v>15</v>
      </c>
      <c r="J400" s="44" t="s">
        <v>470</v>
      </c>
      <c r="K400" s="87" t="s">
        <v>475</v>
      </c>
      <c r="L400" s="49" t="s">
        <v>462</v>
      </c>
      <c r="M400" s="108">
        <v>694</v>
      </c>
      <c r="N400" s="108">
        <v>694</v>
      </c>
      <c r="O400" s="92">
        <v>300</v>
      </c>
      <c r="P400" s="44" t="s">
        <v>458</v>
      </c>
      <c r="Q400" s="44"/>
      <c r="R400" s="44"/>
      <c r="S400" s="44" t="s">
        <v>16</v>
      </c>
      <c r="T40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00" s="91"/>
      <c r="V400" s="91"/>
      <c r="W400" s="91">
        <v>1</v>
      </c>
      <c r="X400" s="92">
        <v>2007</v>
      </c>
      <c r="Y400" s="109">
        <v>54</v>
      </c>
      <c r="Z400" s="109">
        <v>54</v>
      </c>
      <c r="AA400" s="214">
        <v>2007</v>
      </c>
      <c r="AB400" s="67">
        <v>2</v>
      </c>
      <c r="AC400" s="115">
        <v>8</v>
      </c>
      <c r="AD400" s="115"/>
      <c r="AE400" s="109">
        <f>IFERROR(Table1[[#This Row],[ExpenditureDetails5]]*HLOOKUP([AssumedValue2],'Curr conv'!$B$17:$BF$56,16,FALSE), "No data")</f>
        <v>88.098732821230882</v>
      </c>
      <c r="AF400" s="108">
        <f>IFERROR([AssumedValue1]*HLOOKUP([AssumedValue2],'Curr conv'!$B$17:$BF$56,16,FALSE), "No data")</f>
        <v>88.098732821230882</v>
      </c>
      <c r="AG400" s="110">
        <f>IFERROR(Table1[[#This Row],[Calculation2]]/Exchange,"No data")</f>
        <v>61.563377873364118</v>
      </c>
      <c r="AH400" s="113">
        <f>IFERROR([AssumedValue1]*HLOOKUP([AssumedValue2],'Curr conv'!$B$17:$BF$56,16,FALSE)/Table1[[#This Row],[ExpenditureDetails3]], "No data")</f>
        <v>88.098732821230882</v>
      </c>
      <c r="AI400" s="114">
        <f>IFERROR(Table1[[#This Row],[Calculation4]]/Exchange,"No data")</f>
        <v>61.563377873364118</v>
      </c>
      <c r="AJ40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11.01234160265386</v>
      </c>
      <c r="AK400" s="110">
        <f>IFERROR(Table1[[#This Row],[Calculation6]]/Exchange,"No data")</f>
        <v>7.6954222341705147</v>
      </c>
      <c r="AL400" s="49" t="s">
        <v>465</v>
      </c>
      <c r="AM400" s="45"/>
      <c r="AN400" s="45"/>
      <c r="AO400" s="45"/>
      <c r="AP400" s="45"/>
      <c r="AQ400" s="45"/>
    </row>
    <row r="401" spans="2:43">
      <c r="B401" s="44" t="s">
        <v>171</v>
      </c>
      <c r="C401" s="66" t="s">
        <v>467</v>
      </c>
      <c r="D401" s="87" t="s">
        <v>439</v>
      </c>
      <c r="E401" s="87" t="s">
        <v>437</v>
      </c>
      <c r="F401" s="66" t="s">
        <v>340</v>
      </c>
      <c r="G401" s="44" t="s">
        <v>172</v>
      </c>
      <c r="H401" s="44" t="s">
        <v>98</v>
      </c>
      <c r="I401" s="44" t="s">
        <v>15</v>
      </c>
      <c r="J401" s="44" t="s">
        <v>470</v>
      </c>
      <c r="K401" s="87" t="s">
        <v>475</v>
      </c>
      <c r="L401" s="49" t="s">
        <v>462</v>
      </c>
      <c r="M401" s="108">
        <v>694</v>
      </c>
      <c r="N401" s="108">
        <v>694</v>
      </c>
      <c r="O401" s="92">
        <v>300</v>
      </c>
      <c r="P401" s="44" t="s">
        <v>458</v>
      </c>
      <c r="Q401" s="44"/>
      <c r="R401" s="44"/>
      <c r="S401" s="44" t="s">
        <v>16</v>
      </c>
      <c r="T40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01" s="91"/>
      <c r="V401" s="91"/>
      <c r="W401" s="91">
        <v>1</v>
      </c>
      <c r="X401" s="92">
        <v>2008</v>
      </c>
      <c r="Y401" s="109">
        <v>0</v>
      </c>
      <c r="Z401" s="109">
        <v>0</v>
      </c>
      <c r="AA401" s="214">
        <v>2008</v>
      </c>
      <c r="AB401" s="67">
        <v>2</v>
      </c>
      <c r="AC401" s="115">
        <v>8</v>
      </c>
      <c r="AD401" s="115"/>
      <c r="AE401" s="109">
        <f>IFERROR(Table1[[#This Row],[ExpenditureDetails5]]*HLOOKUP([AssumedValue2],'Curr conv'!$B$17:$BF$56,16,FALSE), "No data")</f>
        <v>0</v>
      </c>
      <c r="AF401" s="108">
        <f>IFERROR([AssumedValue1]*HLOOKUP([AssumedValue2],'Curr conv'!$B$17:$BF$56,16,FALSE), "No data")</f>
        <v>0</v>
      </c>
      <c r="AG401" s="110">
        <f>IFERROR(Table1[[#This Row],[Calculation2]]/Exchange,"No data")</f>
        <v>0</v>
      </c>
      <c r="AH401" s="113">
        <f>IFERROR([AssumedValue1]*HLOOKUP([AssumedValue2],'Curr conv'!$B$17:$BF$56,16,FALSE)/Table1[[#This Row],[ExpenditureDetails3]], "No data")</f>
        <v>0</v>
      </c>
      <c r="AI401" s="114">
        <f>IFERROR(Table1[[#This Row],[Calculation4]]/Exchange,"No data")</f>
        <v>0</v>
      </c>
      <c r="AJ40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01" s="110">
        <f>IFERROR(Table1[[#This Row],[Calculation6]]/Exchange,"No data")</f>
        <v>0</v>
      </c>
      <c r="AL401" s="49" t="s">
        <v>465</v>
      </c>
      <c r="AM401" s="45"/>
      <c r="AN401" s="45"/>
      <c r="AO401" s="45"/>
      <c r="AP401" s="45"/>
      <c r="AQ401" s="45"/>
    </row>
    <row r="402" spans="2:43">
      <c r="B402" s="44" t="s">
        <v>171</v>
      </c>
      <c r="C402" s="66" t="s">
        <v>467</v>
      </c>
      <c r="D402" s="87" t="s">
        <v>439</v>
      </c>
      <c r="E402" s="87" t="s">
        <v>437</v>
      </c>
      <c r="F402" s="66" t="s">
        <v>340</v>
      </c>
      <c r="G402" s="44" t="s">
        <v>172</v>
      </c>
      <c r="H402" s="44" t="s">
        <v>98</v>
      </c>
      <c r="I402" s="44" t="s">
        <v>15</v>
      </c>
      <c r="J402" s="44" t="s">
        <v>470</v>
      </c>
      <c r="K402" s="87" t="s">
        <v>475</v>
      </c>
      <c r="L402" s="49" t="s">
        <v>462</v>
      </c>
      <c r="M402" s="108">
        <v>694</v>
      </c>
      <c r="N402" s="108">
        <v>694</v>
      </c>
      <c r="O402" s="92">
        <v>300</v>
      </c>
      <c r="P402" s="44" t="s">
        <v>458</v>
      </c>
      <c r="Q402" s="44"/>
      <c r="R402" s="44"/>
      <c r="S402" s="44" t="s">
        <v>16</v>
      </c>
      <c r="T40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02" s="91"/>
      <c r="V402" s="91"/>
      <c r="W402" s="91">
        <v>1</v>
      </c>
      <c r="X402" s="92">
        <v>2009</v>
      </c>
      <c r="Y402" s="109">
        <v>75</v>
      </c>
      <c r="Z402" s="109">
        <v>75</v>
      </c>
      <c r="AA402" s="214">
        <v>2009</v>
      </c>
      <c r="AB402" s="67">
        <v>2</v>
      </c>
      <c r="AC402" s="115">
        <v>8</v>
      </c>
      <c r="AD402" s="115"/>
      <c r="AE402" s="109">
        <f>IFERROR(Table1[[#This Row],[ExpenditureDetails5]]*HLOOKUP([AssumedValue2],'Curr conv'!$B$17:$BF$56,16,FALSE), "No data")</f>
        <v>87.545250550483601</v>
      </c>
      <c r="AF402" s="108">
        <f>IFERROR([AssumedValue1]*HLOOKUP([AssumedValue2],'Curr conv'!$B$17:$BF$56,16,FALSE), "No data")</f>
        <v>87.545250550483601</v>
      </c>
      <c r="AG402" s="110">
        <f>IFERROR(Table1[[#This Row],[Calculation2]]/Exchange,"No data")</f>
        <v>61.176604566994705</v>
      </c>
      <c r="AH402" s="113">
        <f>IFERROR([AssumedValue1]*HLOOKUP([AssumedValue2],'Curr conv'!$B$17:$BF$56,16,FALSE)/Table1[[#This Row],[ExpenditureDetails3]], "No data")</f>
        <v>87.545250550483601</v>
      </c>
      <c r="AI402" s="114">
        <f>IFERROR(Table1[[#This Row],[Calculation4]]/Exchange,"No data")</f>
        <v>61.176604566994705</v>
      </c>
      <c r="AJ40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10.94315631881045</v>
      </c>
      <c r="AK402" s="110">
        <f>IFERROR(Table1[[#This Row],[Calculation6]]/Exchange,"No data")</f>
        <v>7.6470755708743381</v>
      </c>
      <c r="AL402" s="49" t="s">
        <v>465</v>
      </c>
      <c r="AM402" s="45"/>
      <c r="AN402" s="45"/>
      <c r="AO402" s="45"/>
      <c r="AP402" s="45"/>
      <c r="AQ402" s="45"/>
    </row>
    <row r="403" spans="2:43">
      <c r="B403" s="44" t="s">
        <v>171</v>
      </c>
      <c r="C403" s="66" t="s">
        <v>467</v>
      </c>
      <c r="D403" s="87" t="s">
        <v>439</v>
      </c>
      <c r="E403" s="87" t="s">
        <v>437</v>
      </c>
      <c r="F403" s="66" t="s">
        <v>340</v>
      </c>
      <c r="G403" s="44" t="s">
        <v>172</v>
      </c>
      <c r="H403" s="44" t="s">
        <v>98</v>
      </c>
      <c r="I403" s="44" t="s">
        <v>15</v>
      </c>
      <c r="J403" s="44" t="s">
        <v>470</v>
      </c>
      <c r="K403" s="87" t="s">
        <v>475</v>
      </c>
      <c r="L403" s="49" t="s">
        <v>462</v>
      </c>
      <c r="M403" s="108">
        <v>694</v>
      </c>
      <c r="N403" s="108">
        <v>694</v>
      </c>
      <c r="O403" s="92">
        <v>300</v>
      </c>
      <c r="P403" s="44" t="s">
        <v>458</v>
      </c>
      <c r="Q403" s="44"/>
      <c r="R403" s="44"/>
      <c r="S403" s="44" t="s">
        <v>16</v>
      </c>
      <c r="T40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03" s="91"/>
      <c r="V403" s="91"/>
      <c r="W403" s="91">
        <v>1</v>
      </c>
      <c r="X403" s="92">
        <v>2010</v>
      </c>
      <c r="Y403" s="109">
        <v>0</v>
      </c>
      <c r="Z403" s="109">
        <v>0</v>
      </c>
      <c r="AA403" s="214">
        <v>2010</v>
      </c>
      <c r="AB403" s="67">
        <v>2</v>
      </c>
      <c r="AC403" s="115">
        <v>8</v>
      </c>
      <c r="AD403" s="115"/>
      <c r="AE403" s="109">
        <f>IFERROR(Table1[[#This Row],[ExpenditureDetails5]]*HLOOKUP([AssumedValue2],'Curr conv'!$B$17:$BF$56,16,FALSE), "No data")</f>
        <v>0</v>
      </c>
      <c r="AF403" s="108">
        <f>IFERROR([AssumedValue1]*HLOOKUP([AssumedValue2],'Curr conv'!$B$17:$BF$56,16,FALSE), "No data")</f>
        <v>0</v>
      </c>
      <c r="AG403" s="110">
        <f>IFERROR(Table1[[#This Row],[Calculation2]]/Exchange,"No data")</f>
        <v>0</v>
      </c>
      <c r="AH403" s="113">
        <f>IFERROR([AssumedValue1]*HLOOKUP([AssumedValue2],'Curr conv'!$B$17:$BF$56,16,FALSE)/Table1[[#This Row],[ExpenditureDetails3]], "No data")</f>
        <v>0</v>
      </c>
      <c r="AI403" s="114">
        <f>IFERROR(Table1[[#This Row],[Calculation4]]/Exchange,"No data")</f>
        <v>0</v>
      </c>
      <c r="AJ40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03" s="110">
        <f>IFERROR(Table1[[#This Row],[Calculation6]]/Exchange,"No data")</f>
        <v>0</v>
      </c>
      <c r="AL403" s="49" t="s">
        <v>465</v>
      </c>
      <c r="AM403" s="45"/>
      <c r="AN403" s="45"/>
      <c r="AO403" s="45"/>
      <c r="AP403" s="45"/>
      <c r="AQ403" s="45"/>
    </row>
    <row r="404" spans="2:43">
      <c r="B404" s="44" t="s">
        <v>173</v>
      </c>
      <c r="C404" s="66" t="s">
        <v>467</v>
      </c>
      <c r="D404" s="87" t="s">
        <v>439</v>
      </c>
      <c r="E404" s="87" t="s">
        <v>437</v>
      </c>
      <c r="F404" s="66" t="s">
        <v>340</v>
      </c>
      <c r="G404" s="44" t="s">
        <v>172</v>
      </c>
      <c r="H404" s="44" t="s">
        <v>111</v>
      </c>
      <c r="I404" s="44" t="s">
        <v>15</v>
      </c>
      <c r="J404" s="44" t="s">
        <v>470</v>
      </c>
      <c r="K404" s="87" t="s">
        <v>475</v>
      </c>
      <c r="L404" s="49" t="s">
        <v>462</v>
      </c>
      <c r="M404" s="108">
        <v>694</v>
      </c>
      <c r="N404" s="108">
        <v>694</v>
      </c>
      <c r="O404" s="92">
        <v>300</v>
      </c>
      <c r="P404" s="44" t="s">
        <v>458</v>
      </c>
      <c r="Q404" s="44"/>
      <c r="R404" s="44"/>
      <c r="S404" s="44" t="s">
        <v>16</v>
      </c>
      <c r="T40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04" s="91"/>
      <c r="V404" s="91"/>
      <c r="W404" s="91">
        <v>1</v>
      </c>
      <c r="X404" s="92">
        <v>2009</v>
      </c>
      <c r="Y404" s="109">
        <v>240</v>
      </c>
      <c r="Z404" s="109">
        <v>240</v>
      </c>
      <c r="AA404" s="214">
        <v>2009</v>
      </c>
      <c r="AB404" s="67">
        <v>1</v>
      </c>
      <c r="AC404" s="115">
        <v>2</v>
      </c>
      <c r="AD404" s="115"/>
      <c r="AE404" s="109">
        <f>IFERROR(Table1[[#This Row],[ExpenditureDetails5]]*HLOOKUP([AssumedValue2],'Curr conv'!$B$17:$BF$56,16,FALSE), "No data")</f>
        <v>280.14480176154751</v>
      </c>
      <c r="AF404" s="108">
        <f>IFERROR([AssumedValue1]*HLOOKUP([AssumedValue2],'Curr conv'!$B$17:$BF$56,16,FALSE), "No data")</f>
        <v>280.14480176154751</v>
      </c>
      <c r="AG404" s="110">
        <f>IFERROR(Table1[[#This Row],[Calculation2]]/Exchange,"No data")</f>
        <v>195.76513461438304</v>
      </c>
      <c r="AH404" s="113">
        <f>IFERROR([AssumedValue1]*HLOOKUP([AssumedValue2],'Curr conv'!$B$17:$BF$56,16,FALSE)/Table1[[#This Row],[ExpenditureDetails3]], "No data")</f>
        <v>280.14480176154751</v>
      </c>
      <c r="AI404" s="114">
        <f>IFERROR(Table1[[#This Row],[Calculation4]]/Exchange,"No data")</f>
        <v>195.76513461438304</v>
      </c>
      <c r="AJ40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140.07240088077376</v>
      </c>
      <c r="AK404" s="110">
        <f>IFERROR(Table1[[#This Row],[Calculation6]]/Exchange,"No data")</f>
        <v>97.882567307191522</v>
      </c>
      <c r="AL404" s="49" t="s">
        <v>465</v>
      </c>
      <c r="AM404" s="45"/>
      <c r="AN404" s="45"/>
      <c r="AO404" s="45"/>
      <c r="AP404" s="45"/>
      <c r="AQ404" s="45"/>
    </row>
    <row r="405" spans="2:43">
      <c r="B405" s="44" t="s">
        <v>173</v>
      </c>
      <c r="C405" s="66" t="s">
        <v>467</v>
      </c>
      <c r="D405" s="87" t="s">
        <v>439</v>
      </c>
      <c r="E405" s="87" t="s">
        <v>437</v>
      </c>
      <c r="F405" s="66" t="s">
        <v>340</v>
      </c>
      <c r="G405" s="44" t="s">
        <v>172</v>
      </c>
      <c r="H405" s="44" t="s">
        <v>111</v>
      </c>
      <c r="I405" s="44" t="s">
        <v>15</v>
      </c>
      <c r="J405" s="44" t="s">
        <v>470</v>
      </c>
      <c r="K405" s="87" t="s">
        <v>475</v>
      </c>
      <c r="L405" s="49" t="s">
        <v>462</v>
      </c>
      <c r="M405" s="108">
        <v>694</v>
      </c>
      <c r="N405" s="108">
        <v>694</v>
      </c>
      <c r="O405" s="92">
        <v>300</v>
      </c>
      <c r="P405" s="44" t="s">
        <v>458</v>
      </c>
      <c r="Q405" s="44"/>
      <c r="R405" s="44"/>
      <c r="S405" s="44" t="s">
        <v>16</v>
      </c>
      <c r="T40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05" s="91"/>
      <c r="V405" s="91"/>
      <c r="W405" s="91">
        <v>1</v>
      </c>
      <c r="X405" s="92">
        <v>2010</v>
      </c>
      <c r="Y405" s="109">
        <v>0</v>
      </c>
      <c r="Z405" s="109">
        <v>0</v>
      </c>
      <c r="AA405" s="214">
        <v>2010</v>
      </c>
      <c r="AB405" s="67">
        <v>1</v>
      </c>
      <c r="AC405" s="115">
        <v>2</v>
      </c>
      <c r="AD405" s="115"/>
      <c r="AE405" s="109">
        <f>IFERROR(Table1[[#This Row],[ExpenditureDetails5]]*HLOOKUP([AssumedValue2],'Curr conv'!$B$17:$BF$56,16,FALSE), "No data")</f>
        <v>0</v>
      </c>
      <c r="AF405" s="108">
        <f>IFERROR([AssumedValue1]*HLOOKUP([AssumedValue2],'Curr conv'!$B$17:$BF$56,16,FALSE), "No data")</f>
        <v>0</v>
      </c>
      <c r="AG405" s="110">
        <f>IFERROR(Table1[[#This Row],[Calculation2]]/Exchange,"No data")</f>
        <v>0</v>
      </c>
      <c r="AH405" s="113">
        <f>IFERROR([AssumedValue1]*HLOOKUP([AssumedValue2],'Curr conv'!$B$17:$BF$56,16,FALSE)/Table1[[#This Row],[ExpenditureDetails3]], "No data")</f>
        <v>0</v>
      </c>
      <c r="AI405" s="114">
        <f>IFERROR(Table1[[#This Row],[Calculation4]]/Exchange,"No data")</f>
        <v>0</v>
      </c>
      <c r="AJ40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05" s="110">
        <f>IFERROR(Table1[[#This Row],[Calculation6]]/Exchange,"No data")</f>
        <v>0</v>
      </c>
      <c r="AL405" s="49" t="s">
        <v>465</v>
      </c>
      <c r="AM405" s="45"/>
      <c r="AN405" s="45"/>
      <c r="AO405" s="45"/>
      <c r="AP405" s="45"/>
      <c r="AQ405" s="45"/>
    </row>
    <row r="406" spans="2:43">
      <c r="B406" s="44" t="s">
        <v>174</v>
      </c>
      <c r="C406" s="66" t="s">
        <v>467</v>
      </c>
      <c r="D406" s="66" t="s">
        <v>472</v>
      </c>
      <c r="E406" s="66" t="s">
        <v>438</v>
      </c>
      <c r="F406" s="66" t="s">
        <v>417</v>
      </c>
      <c r="G406" s="44" t="s">
        <v>175</v>
      </c>
      <c r="H406" s="44" t="s">
        <v>176</v>
      </c>
      <c r="I406" s="44" t="s">
        <v>15</v>
      </c>
      <c r="J406" s="44" t="s">
        <v>470</v>
      </c>
      <c r="K406" s="87" t="s">
        <v>475</v>
      </c>
      <c r="L406" s="49" t="s">
        <v>462</v>
      </c>
      <c r="M406" s="108">
        <v>382</v>
      </c>
      <c r="N406" s="108">
        <v>382</v>
      </c>
      <c r="O406" s="92">
        <v>300</v>
      </c>
      <c r="P406" s="44" t="s">
        <v>458</v>
      </c>
      <c r="Q406" s="44"/>
      <c r="R406" s="44"/>
      <c r="S406" s="44" t="s">
        <v>16</v>
      </c>
      <c r="T40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06" s="91"/>
      <c r="V406" s="91"/>
      <c r="W406" s="91">
        <v>1</v>
      </c>
      <c r="X406" s="92">
        <v>2002</v>
      </c>
      <c r="Y406" s="109">
        <v>80</v>
      </c>
      <c r="Z406" s="109">
        <v>80</v>
      </c>
      <c r="AA406" s="214">
        <v>2002</v>
      </c>
      <c r="AB406" s="67">
        <v>1</v>
      </c>
      <c r="AC406" s="115">
        <v>6</v>
      </c>
      <c r="AD406" s="115"/>
      <c r="AE406" s="109">
        <f>IFERROR(Table1[[#This Row],[ExpenditureDetails5]]*HLOOKUP([AssumedValue2],'Curr conv'!$B$17:$BF$56,16,FALSE), "No data")</f>
        <v>490.22965267373996</v>
      </c>
      <c r="AF406" s="108">
        <f>IFERROR([AssumedValue1]*HLOOKUP([AssumedValue2],'Curr conv'!$B$17:$BF$56,16,FALSE), "No data")</f>
        <v>490.22965267373996</v>
      </c>
      <c r="AG406" s="110">
        <f>IFERROR(Table1[[#This Row],[Calculation2]]/Exchange,"No data")</f>
        <v>342.57238879386449</v>
      </c>
      <c r="AH406" s="113">
        <f>IFERROR([AssumedValue1]*HLOOKUP([AssumedValue2],'Curr conv'!$B$17:$BF$56,16,FALSE)/Table1[[#This Row],[ExpenditureDetails3]], "No data")</f>
        <v>490.22965267373996</v>
      </c>
      <c r="AI406" s="114">
        <f>IFERROR(Table1[[#This Row],[Calculation4]]/Exchange,"No data")</f>
        <v>342.57238879386449</v>
      </c>
      <c r="AJ40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81.704942112289999</v>
      </c>
      <c r="AK406" s="110">
        <f>IFERROR(Table1[[#This Row],[Calculation6]]/Exchange,"No data")</f>
        <v>57.095398132310756</v>
      </c>
      <c r="AL406" s="49" t="s">
        <v>465</v>
      </c>
      <c r="AM406" s="45"/>
      <c r="AN406" s="45"/>
      <c r="AO406" s="45"/>
      <c r="AP406" s="45"/>
      <c r="AQ406" s="45"/>
    </row>
    <row r="407" spans="2:43">
      <c r="B407" s="44" t="s">
        <v>174</v>
      </c>
      <c r="C407" s="66" t="s">
        <v>467</v>
      </c>
      <c r="D407" s="66" t="s">
        <v>472</v>
      </c>
      <c r="E407" s="66" t="s">
        <v>438</v>
      </c>
      <c r="F407" s="66" t="s">
        <v>417</v>
      </c>
      <c r="G407" s="44" t="s">
        <v>175</v>
      </c>
      <c r="H407" s="44" t="s">
        <v>176</v>
      </c>
      <c r="I407" s="44" t="s">
        <v>15</v>
      </c>
      <c r="J407" s="44" t="s">
        <v>470</v>
      </c>
      <c r="K407" s="87" t="s">
        <v>475</v>
      </c>
      <c r="L407" s="49" t="s">
        <v>462</v>
      </c>
      <c r="M407" s="108">
        <v>382</v>
      </c>
      <c r="N407" s="108">
        <v>382</v>
      </c>
      <c r="O407" s="92">
        <v>300</v>
      </c>
      <c r="P407" s="44" t="s">
        <v>458</v>
      </c>
      <c r="Q407" s="44"/>
      <c r="R407" s="44"/>
      <c r="S407" s="44" t="s">
        <v>16</v>
      </c>
      <c r="T40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07" s="91"/>
      <c r="V407" s="91"/>
      <c r="W407" s="91">
        <v>1</v>
      </c>
      <c r="X407" s="92">
        <v>2003</v>
      </c>
      <c r="Y407" s="109">
        <v>0</v>
      </c>
      <c r="Z407" s="109">
        <v>0</v>
      </c>
      <c r="AA407" s="214">
        <v>2003</v>
      </c>
      <c r="AB407" s="67">
        <v>1</v>
      </c>
      <c r="AC407" s="115">
        <v>6</v>
      </c>
      <c r="AD407" s="115"/>
      <c r="AE407" s="109">
        <f>IFERROR(Table1[[#This Row],[ExpenditureDetails5]]*HLOOKUP([AssumedValue2],'Curr conv'!$B$17:$BF$56,16,FALSE), "No data")</f>
        <v>0</v>
      </c>
      <c r="AF407" s="108">
        <f>IFERROR([AssumedValue1]*HLOOKUP([AssumedValue2],'Curr conv'!$B$17:$BF$56,16,FALSE), "No data")</f>
        <v>0</v>
      </c>
      <c r="AG407" s="110">
        <f>IFERROR(Table1[[#This Row],[Calculation2]]/Exchange,"No data")</f>
        <v>0</v>
      </c>
      <c r="AH407" s="113">
        <f>IFERROR([AssumedValue1]*HLOOKUP([AssumedValue2],'Curr conv'!$B$17:$BF$56,16,FALSE)/Table1[[#This Row],[ExpenditureDetails3]], "No data")</f>
        <v>0</v>
      </c>
      <c r="AI407" s="114">
        <f>IFERROR(Table1[[#This Row],[Calculation4]]/Exchange,"No data")</f>
        <v>0</v>
      </c>
      <c r="AJ40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07" s="110">
        <f>IFERROR(Table1[[#This Row],[Calculation6]]/Exchange,"No data")</f>
        <v>0</v>
      </c>
      <c r="AL407" s="49" t="s">
        <v>465</v>
      </c>
      <c r="AM407" s="45"/>
      <c r="AN407" s="45"/>
      <c r="AO407" s="45"/>
      <c r="AP407" s="45"/>
      <c r="AQ407" s="45"/>
    </row>
    <row r="408" spans="2:43">
      <c r="B408" s="44" t="s">
        <v>174</v>
      </c>
      <c r="C408" s="66" t="s">
        <v>467</v>
      </c>
      <c r="D408" s="66" t="s">
        <v>472</v>
      </c>
      <c r="E408" s="66" t="s">
        <v>438</v>
      </c>
      <c r="F408" s="66" t="s">
        <v>417</v>
      </c>
      <c r="G408" s="44" t="s">
        <v>175</v>
      </c>
      <c r="H408" s="44" t="s">
        <v>176</v>
      </c>
      <c r="I408" s="44" t="s">
        <v>15</v>
      </c>
      <c r="J408" s="44" t="s">
        <v>470</v>
      </c>
      <c r="K408" s="87" t="s">
        <v>475</v>
      </c>
      <c r="L408" s="49" t="s">
        <v>462</v>
      </c>
      <c r="M408" s="108">
        <v>382</v>
      </c>
      <c r="N408" s="108">
        <v>382</v>
      </c>
      <c r="O408" s="92">
        <v>300</v>
      </c>
      <c r="P408" s="44" t="s">
        <v>458</v>
      </c>
      <c r="Q408" s="44"/>
      <c r="R408" s="44"/>
      <c r="S408" s="44" t="s">
        <v>16</v>
      </c>
      <c r="T40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08" s="91"/>
      <c r="V408" s="91"/>
      <c r="W408" s="91">
        <v>1</v>
      </c>
      <c r="X408" s="92">
        <v>2004</v>
      </c>
      <c r="Y408" s="109">
        <v>0</v>
      </c>
      <c r="Z408" s="109">
        <v>0</v>
      </c>
      <c r="AA408" s="214">
        <v>2004</v>
      </c>
      <c r="AB408" s="67">
        <v>1</v>
      </c>
      <c r="AC408" s="115">
        <v>6</v>
      </c>
      <c r="AD408" s="115"/>
      <c r="AE408" s="109">
        <f>IFERROR(Table1[[#This Row],[ExpenditureDetails5]]*HLOOKUP([AssumedValue2],'Curr conv'!$B$17:$BF$56,16,FALSE), "No data")</f>
        <v>0</v>
      </c>
      <c r="AF408" s="108">
        <f>IFERROR([AssumedValue1]*HLOOKUP([AssumedValue2],'Curr conv'!$B$17:$BF$56,16,FALSE), "No data")</f>
        <v>0</v>
      </c>
      <c r="AG408" s="110">
        <f>IFERROR(Table1[[#This Row],[Calculation2]]/Exchange,"No data")</f>
        <v>0</v>
      </c>
      <c r="AH408" s="113">
        <f>IFERROR([AssumedValue1]*HLOOKUP([AssumedValue2],'Curr conv'!$B$17:$BF$56,16,FALSE)/Table1[[#This Row],[ExpenditureDetails3]], "No data")</f>
        <v>0</v>
      </c>
      <c r="AI408" s="114">
        <f>IFERROR(Table1[[#This Row],[Calculation4]]/Exchange,"No data")</f>
        <v>0</v>
      </c>
      <c r="AJ40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08" s="110">
        <f>IFERROR(Table1[[#This Row],[Calculation6]]/Exchange,"No data")</f>
        <v>0</v>
      </c>
      <c r="AL408" s="49" t="s">
        <v>465</v>
      </c>
      <c r="AM408" s="45"/>
      <c r="AN408" s="45"/>
      <c r="AO408" s="45"/>
      <c r="AP408" s="45"/>
      <c r="AQ408" s="45"/>
    </row>
    <row r="409" spans="2:43">
      <c r="B409" s="44" t="s">
        <v>174</v>
      </c>
      <c r="C409" s="66" t="s">
        <v>467</v>
      </c>
      <c r="D409" s="66" t="s">
        <v>472</v>
      </c>
      <c r="E409" s="66" t="s">
        <v>438</v>
      </c>
      <c r="F409" s="66" t="s">
        <v>417</v>
      </c>
      <c r="G409" s="44" t="s">
        <v>175</v>
      </c>
      <c r="H409" s="44" t="s">
        <v>176</v>
      </c>
      <c r="I409" s="44" t="s">
        <v>15</v>
      </c>
      <c r="J409" s="44" t="s">
        <v>470</v>
      </c>
      <c r="K409" s="87" t="s">
        <v>475</v>
      </c>
      <c r="L409" s="49" t="s">
        <v>462</v>
      </c>
      <c r="M409" s="108">
        <v>382</v>
      </c>
      <c r="N409" s="108">
        <v>382</v>
      </c>
      <c r="O409" s="92">
        <v>300</v>
      </c>
      <c r="P409" s="44" t="s">
        <v>458</v>
      </c>
      <c r="Q409" s="44"/>
      <c r="R409" s="44"/>
      <c r="S409" s="44" t="s">
        <v>16</v>
      </c>
      <c r="T40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09" s="91"/>
      <c r="V409" s="91"/>
      <c r="W409" s="91">
        <v>1</v>
      </c>
      <c r="X409" s="92">
        <v>2005</v>
      </c>
      <c r="Y409" s="109">
        <v>0</v>
      </c>
      <c r="Z409" s="109">
        <v>0</v>
      </c>
      <c r="AA409" s="214">
        <v>2005</v>
      </c>
      <c r="AB409" s="67">
        <v>1</v>
      </c>
      <c r="AC409" s="115">
        <v>6</v>
      </c>
      <c r="AD409" s="115"/>
      <c r="AE409" s="109">
        <f>IFERROR(Table1[[#This Row],[ExpenditureDetails5]]*HLOOKUP([AssumedValue2],'Curr conv'!$B$17:$BF$56,16,FALSE), "No data")</f>
        <v>0</v>
      </c>
      <c r="AF409" s="108">
        <f>IFERROR([AssumedValue1]*HLOOKUP([AssumedValue2],'Curr conv'!$B$17:$BF$56,16,FALSE), "No data")</f>
        <v>0</v>
      </c>
      <c r="AG409" s="110">
        <f>IFERROR(Table1[[#This Row],[Calculation2]]/Exchange,"No data")</f>
        <v>0</v>
      </c>
      <c r="AH409" s="113">
        <f>IFERROR([AssumedValue1]*HLOOKUP([AssumedValue2],'Curr conv'!$B$17:$BF$56,16,FALSE)/Table1[[#This Row],[ExpenditureDetails3]], "No data")</f>
        <v>0</v>
      </c>
      <c r="AI409" s="114">
        <f>IFERROR(Table1[[#This Row],[Calculation4]]/Exchange,"No data")</f>
        <v>0</v>
      </c>
      <c r="AJ40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09" s="110">
        <f>IFERROR(Table1[[#This Row],[Calculation6]]/Exchange,"No data")</f>
        <v>0</v>
      </c>
      <c r="AL409" s="49" t="s">
        <v>465</v>
      </c>
      <c r="AM409" s="45"/>
      <c r="AN409" s="45"/>
      <c r="AO409" s="45"/>
      <c r="AP409" s="45"/>
      <c r="AQ409" s="45"/>
    </row>
    <row r="410" spans="2:43">
      <c r="B410" s="44" t="s">
        <v>174</v>
      </c>
      <c r="C410" s="66" t="s">
        <v>467</v>
      </c>
      <c r="D410" s="66" t="s">
        <v>472</v>
      </c>
      <c r="E410" s="66" t="s">
        <v>438</v>
      </c>
      <c r="F410" s="66" t="s">
        <v>417</v>
      </c>
      <c r="G410" s="44" t="s">
        <v>175</v>
      </c>
      <c r="H410" s="44" t="s">
        <v>176</v>
      </c>
      <c r="I410" s="44" t="s">
        <v>15</v>
      </c>
      <c r="J410" s="44" t="s">
        <v>470</v>
      </c>
      <c r="K410" s="87" t="s">
        <v>475</v>
      </c>
      <c r="L410" s="49" t="s">
        <v>462</v>
      </c>
      <c r="M410" s="108">
        <v>382</v>
      </c>
      <c r="N410" s="108">
        <v>382</v>
      </c>
      <c r="O410" s="92">
        <v>300</v>
      </c>
      <c r="P410" s="44" t="s">
        <v>458</v>
      </c>
      <c r="Q410" s="44"/>
      <c r="R410" s="44"/>
      <c r="S410" s="44" t="s">
        <v>16</v>
      </c>
      <c r="T41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10" s="91"/>
      <c r="V410" s="91"/>
      <c r="W410" s="91">
        <v>1</v>
      </c>
      <c r="X410" s="92">
        <v>2006</v>
      </c>
      <c r="Y410" s="109">
        <v>0</v>
      </c>
      <c r="Z410" s="109">
        <v>0</v>
      </c>
      <c r="AA410" s="214">
        <v>2006</v>
      </c>
      <c r="AB410" s="67">
        <v>1</v>
      </c>
      <c r="AC410" s="115">
        <v>6</v>
      </c>
      <c r="AD410" s="115"/>
      <c r="AE410" s="109">
        <f>IFERROR(Table1[[#This Row],[ExpenditureDetails5]]*HLOOKUP([AssumedValue2],'Curr conv'!$B$17:$BF$56,16,FALSE), "No data")</f>
        <v>0</v>
      </c>
      <c r="AF410" s="108">
        <f>IFERROR([AssumedValue1]*HLOOKUP([AssumedValue2],'Curr conv'!$B$17:$BF$56,16,FALSE), "No data")</f>
        <v>0</v>
      </c>
      <c r="AG410" s="110">
        <f>IFERROR(Table1[[#This Row],[Calculation2]]/Exchange,"No data")</f>
        <v>0</v>
      </c>
      <c r="AH410" s="113">
        <f>IFERROR([AssumedValue1]*HLOOKUP([AssumedValue2],'Curr conv'!$B$17:$BF$56,16,FALSE)/Table1[[#This Row],[ExpenditureDetails3]], "No data")</f>
        <v>0</v>
      </c>
      <c r="AI410" s="114">
        <f>IFERROR(Table1[[#This Row],[Calculation4]]/Exchange,"No data")</f>
        <v>0</v>
      </c>
      <c r="AJ41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10" s="110">
        <f>IFERROR(Table1[[#This Row],[Calculation6]]/Exchange,"No data")</f>
        <v>0</v>
      </c>
      <c r="AL410" s="49" t="s">
        <v>465</v>
      </c>
      <c r="AM410" s="45"/>
      <c r="AN410" s="45"/>
      <c r="AO410" s="45"/>
      <c r="AP410" s="45"/>
      <c r="AQ410" s="45"/>
    </row>
    <row r="411" spans="2:43">
      <c r="B411" s="44" t="s">
        <v>174</v>
      </c>
      <c r="C411" s="66" t="s">
        <v>467</v>
      </c>
      <c r="D411" s="66" t="s">
        <v>472</v>
      </c>
      <c r="E411" s="66" t="s">
        <v>438</v>
      </c>
      <c r="F411" s="66" t="s">
        <v>417</v>
      </c>
      <c r="G411" s="44" t="s">
        <v>175</v>
      </c>
      <c r="H411" s="44" t="s">
        <v>176</v>
      </c>
      <c r="I411" s="44" t="s">
        <v>15</v>
      </c>
      <c r="J411" s="44" t="s">
        <v>470</v>
      </c>
      <c r="K411" s="87" t="s">
        <v>475</v>
      </c>
      <c r="L411" s="49" t="s">
        <v>462</v>
      </c>
      <c r="M411" s="108">
        <v>382</v>
      </c>
      <c r="N411" s="108">
        <v>382</v>
      </c>
      <c r="O411" s="92">
        <v>300</v>
      </c>
      <c r="P411" s="44" t="s">
        <v>458</v>
      </c>
      <c r="Q411" s="44"/>
      <c r="R411" s="44"/>
      <c r="S411" s="44" t="s">
        <v>16</v>
      </c>
      <c r="T41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11" s="91"/>
      <c r="V411" s="91"/>
      <c r="W411" s="91">
        <v>1</v>
      </c>
      <c r="X411" s="92">
        <v>2007</v>
      </c>
      <c r="Y411" s="109">
        <v>0</v>
      </c>
      <c r="Z411" s="109">
        <v>0</v>
      </c>
      <c r="AA411" s="214">
        <v>2007</v>
      </c>
      <c r="AB411" s="67">
        <v>1</v>
      </c>
      <c r="AC411" s="115">
        <v>6</v>
      </c>
      <c r="AD411" s="115"/>
      <c r="AE411" s="109">
        <f>IFERROR(Table1[[#This Row],[ExpenditureDetails5]]*HLOOKUP([AssumedValue2],'Curr conv'!$B$17:$BF$56,16,FALSE), "No data")</f>
        <v>0</v>
      </c>
      <c r="AF411" s="108">
        <f>IFERROR([AssumedValue1]*HLOOKUP([AssumedValue2],'Curr conv'!$B$17:$BF$56,16,FALSE), "No data")</f>
        <v>0</v>
      </c>
      <c r="AG411" s="110">
        <f>IFERROR(Table1[[#This Row],[Calculation2]]/Exchange,"No data")</f>
        <v>0</v>
      </c>
      <c r="AH411" s="113">
        <f>IFERROR([AssumedValue1]*HLOOKUP([AssumedValue2],'Curr conv'!$B$17:$BF$56,16,FALSE)/Table1[[#This Row],[ExpenditureDetails3]], "No data")</f>
        <v>0</v>
      </c>
      <c r="AI411" s="114">
        <f>IFERROR(Table1[[#This Row],[Calculation4]]/Exchange,"No data")</f>
        <v>0</v>
      </c>
      <c r="AJ41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11" s="110">
        <f>IFERROR(Table1[[#This Row],[Calculation6]]/Exchange,"No data")</f>
        <v>0</v>
      </c>
      <c r="AL411" s="49" t="s">
        <v>465</v>
      </c>
      <c r="AM411" s="45"/>
      <c r="AN411" s="45"/>
      <c r="AO411" s="45"/>
      <c r="AP411" s="45"/>
      <c r="AQ411" s="45"/>
    </row>
    <row r="412" spans="2:43">
      <c r="B412" s="44" t="s">
        <v>177</v>
      </c>
      <c r="C412" s="66" t="s">
        <v>467</v>
      </c>
      <c r="D412" s="66" t="s">
        <v>472</v>
      </c>
      <c r="E412" s="66" t="s">
        <v>438</v>
      </c>
      <c r="F412" s="66" t="s">
        <v>344</v>
      </c>
      <c r="G412" s="44" t="s">
        <v>178</v>
      </c>
      <c r="H412" s="44" t="s">
        <v>98</v>
      </c>
      <c r="I412" s="44" t="s">
        <v>15</v>
      </c>
      <c r="J412" s="44" t="s">
        <v>470</v>
      </c>
      <c r="K412" s="87" t="s">
        <v>475</v>
      </c>
      <c r="L412" s="49" t="s">
        <v>462</v>
      </c>
      <c r="M412" s="108">
        <v>530</v>
      </c>
      <c r="N412" s="108">
        <v>132.5</v>
      </c>
      <c r="O412" s="92">
        <v>300</v>
      </c>
      <c r="P412" s="44" t="s">
        <v>458</v>
      </c>
      <c r="Q412" s="44"/>
      <c r="R412" s="44"/>
      <c r="S412" s="44" t="s">
        <v>16</v>
      </c>
      <c r="T41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12" s="91"/>
      <c r="V412" s="91"/>
      <c r="W412" s="91">
        <v>1</v>
      </c>
      <c r="X412" s="92">
        <v>2005</v>
      </c>
      <c r="Y412" s="109">
        <v>0</v>
      </c>
      <c r="Z412" s="109">
        <v>0</v>
      </c>
      <c r="AA412" s="214">
        <v>2005</v>
      </c>
      <c r="AB412" s="67">
        <v>1</v>
      </c>
      <c r="AC412" s="115">
        <v>5</v>
      </c>
      <c r="AD412" s="115"/>
      <c r="AE412" s="109">
        <f>IFERROR(Table1[[#This Row],[ExpenditureDetails5]]*HLOOKUP([AssumedValue2],'Curr conv'!$B$17:$BF$56,16,FALSE), "No data")</f>
        <v>0</v>
      </c>
      <c r="AF412" s="108">
        <f>IFERROR([AssumedValue1]*HLOOKUP([AssumedValue2],'Curr conv'!$B$17:$BF$56,16,FALSE), "No data")</f>
        <v>0</v>
      </c>
      <c r="AG412" s="110">
        <f>IFERROR(Table1[[#This Row],[Calculation2]]/Exchange,"No data")</f>
        <v>0</v>
      </c>
      <c r="AH412" s="113">
        <f>IFERROR([AssumedValue1]*HLOOKUP([AssumedValue2],'Curr conv'!$B$17:$BF$56,16,FALSE)/Table1[[#This Row],[ExpenditureDetails3]], "No data")</f>
        <v>0</v>
      </c>
      <c r="AI412" s="114">
        <f>IFERROR(Table1[[#This Row],[Calculation4]]/Exchange,"No data")</f>
        <v>0</v>
      </c>
      <c r="AJ41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12" s="110">
        <f>IFERROR(Table1[[#This Row],[Calculation6]]/Exchange,"No data")</f>
        <v>0</v>
      </c>
      <c r="AL412" s="49" t="s">
        <v>465</v>
      </c>
      <c r="AM412" s="45"/>
      <c r="AN412" s="45"/>
      <c r="AO412" s="45"/>
      <c r="AP412" s="45"/>
      <c r="AQ412" s="45"/>
    </row>
    <row r="413" spans="2:43">
      <c r="B413" s="44" t="s">
        <v>177</v>
      </c>
      <c r="C413" s="66" t="s">
        <v>467</v>
      </c>
      <c r="D413" s="66" t="s">
        <v>472</v>
      </c>
      <c r="E413" s="66" t="s">
        <v>438</v>
      </c>
      <c r="F413" s="66" t="s">
        <v>344</v>
      </c>
      <c r="G413" s="44" t="s">
        <v>178</v>
      </c>
      <c r="H413" s="44" t="s">
        <v>98</v>
      </c>
      <c r="I413" s="44" t="s">
        <v>15</v>
      </c>
      <c r="J413" s="44" t="s">
        <v>470</v>
      </c>
      <c r="K413" s="87" t="s">
        <v>475</v>
      </c>
      <c r="L413" s="49" t="s">
        <v>462</v>
      </c>
      <c r="M413" s="108">
        <v>530</v>
      </c>
      <c r="N413" s="108">
        <v>132.5</v>
      </c>
      <c r="O413" s="92">
        <v>300</v>
      </c>
      <c r="P413" s="44" t="s">
        <v>458</v>
      </c>
      <c r="Q413" s="44"/>
      <c r="R413" s="44"/>
      <c r="S413" s="44" t="s">
        <v>16</v>
      </c>
      <c r="T41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13" s="91"/>
      <c r="V413" s="91"/>
      <c r="W413" s="91">
        <v>1</v>
      </c>
      <c r="X413" s="92">
        <v>2006</v>
      </c>
      <c r="Y413" s="109">
        <v>0</v>
      </c>
      <c r="Z413" s="109">
        <v>0</v>
      </c>
      <c r="AA413" s="214">
        <v>2006</v>
      </c>
      <c r="AB413" s="67">
        <v>1</v>
      </c>
      <c r="AC413" s="115">
        <v>5</v>
      </c>
      <c r="AD413" s="115"/>
      <c r="AE413" s="109">
        <f>IFERROR(Table1[[#This Row],[ExpenditureDetails5]]*HLOOKUP([AssumedValue2],'Curr conv'!$B$17:$BF$56,16,FALSE), "No data")</f>
        <v>0</v>
      </c>
      <c r="AF413" s="108">
        <f>IFERROR([AssumedValue1]*HLOOKUP([AssumedValue2],'Curr conv'!$B$17:$BF$56,16,FALSE), "No data")</f>
        <v>0</v>
      </c>
      <c r="AG413" s="110">
        <f>IFERROR(Table1[[#This Row],[Calculation2]]/Exchange,"No data")</f>
        <v>0</v>
      </c>
      <c r="AH413" s="113">
        <f>IFERROR([AssumedValue1]*HLOOKUP([AssumedValue2],'Curr conv'!$B$17:$BF$56,16,FALSE)/Table1[[#This Row],[ExpenditureDetails3]], "No data")</f>
        <v>0</v>
      </c>
      <c r="AI413" s="114">
        <f>IFERROR(Table1[[#This Row],[Calculation4]]/Exchange,"No data")</f>
        <v>0</v>
      </c>
      <c r="AJ41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13" s="110">
        <f>IFERROR(Table1[[#This Row],[Calculation6]]/Exchange,"No data")</f>
        <v>0</v>
      </c>
      <c r="AL413" s="49" t="s">
        <v>465</v>
      </c>
      <c r="AM413" s="45"/>
      <c r="AN413" s="45"/>
      <c r="AO413" s="45"/>
      <c r="AP413" s="45"/>
      <c r="AQ413" s="45"/>
    </row>
    <row r="414" spans="2:43">
      <c r="B414" s="44" t="s">
        <v>177</v>
      </c>
      <c r="C414" s="66" t="s">
        <v>467</v>
      </c>
      <c r="D414" s="66" t="s">
        <v>472</v>
      </c>
      <c r="E414" s="66" t="s">
        <v>438</v>
      </c>
      <c r="F414" s="66" t="s">
        <v>344</v>
      </c>
      <c r="G414" s="44" t="s">
        <v>178</v>
      </c>
      <c r="H414" s="44" t="s">
        <v>98</v>
      </c>
      <c r="I414" s="44" t="s">
        <v>15</v>
      </c>
      <c r="J414" s="44" t="s">
        <v>470</v>
      </c>
      <c r="K414" s="87" t="s">
        <v>475</v>
      </c>
      <c r="L414" s="49" t="s">
        <v>462</v>
      </c>
      <c r="M414" s="108">
        <v>530</v>
      </c>
      <c r="N414" s="108">
        <v>132.5</v>
      </c>
      <c r="O414" s="92">
        <v>300</v>
      </c>
      <c r="P414" s="44" t="s">
        <v>458</v>
      </c>
      <c r="Q414" s="44"/>
      <c r="R414" s="44"/>
      <c r="S414" s="44" t="s">
        <v>16</v>
      </c>
      <c r="T41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14" s="91"/>
      <c r="V414" s="91"/>
      <c r="W414" s="91">
        <v>1</v>
      </c>
      <c r="X414" s="92">
        <v>2007</v>
      </c>
      <c r="Y414" s="109">
        <v>0</v>
      </c>
      <c r="Z414" s="109">
        <v>0</v>
      </c>
      <c r="AA414" s="214">
        <v>2007</v>
      </c>
      <c r="AB414" s="67">
        <v>1</v>
      </c>
      <c r="AC414" s="115">
        <v>5</v>
      </c>
      <c r="AD414" s="115"/>
      <c r="AE414" s="109">
        <f>IFERROR(Table1[[#This Row],[ExpenditureDetails5]]*HLOOKUP([AssumedValue2],'Curr conv'!$B$17:$BF$56,16,FALSE), "No data")</f>
        <v>0</v>
      </c>
      <c r="AF414" s="108">
        <f>IFERROR([AssumedValue1]*HLOOKUP([AssumedValue2],'Curr conv'!$B$17:$BF$56,16,FALSE), "No data")</f>
        <v>0</v>
      </c>
      <c r="AG414" s="110">
        <f>IFERROR(Table1[[#This Row],[Calculation2]]/Exchange,"No data")</f>
        <v>0</v>
      </c>
      <c r="AH414" s="113">
        <f>IFERROR([AssumedValue1]*HLOOKUP([AssumedValue2],'Curr conv'!$B$17:$BF$56,16,FALSE)/Table1[[#This Row],[ExpenditureDetails3]], "No data")</f>
        <v>0</v>
      </c>
      <c r="AI414" s="114">
        <f>IFERROR(Table1[[#This Row],[Calculation4]]/Exchange,"No data")</f>
        <v>0</v>
      </c>
      <c r="AJ41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14" s="110">
        <f>IFERROR(Table1[[#This Row],[Calculation6]]/Exchange,"No data")</f>
        <v>0</v>
      </c>
      <c r="AL414" s="49" t="s">
        <v>465</v>
      </c>
      <c r="AM414" s="45"/>
      <c r="AN414" s="45"/>
      <c r="AO414" s="45"/>
      <c r="AP414" s="45"/>
      <c r="AQ414" s="45"/>
    </row>
    <row r="415" spans="2:43">
      <c r="B415" s="44" t="s">
        <v>177</v>
      </c>
      <c r="C415" s="66" t="s">
        <v>467</v>
      </c>
      <c r="D415" s="66" t="s">
        <v>472</v>
      </c>
      <c r="E415" s="66" t="s">
        <v>438</v>
      </c>
      <c r="F415" s="66" t="s">
        <v>344</v>
      </c>
      <c r="G415" s="44" t="s">
        <v>178</v>
      </c>
      <c r="H415" s="44" t="s">
        <v>98</v>
      </c>
      <c r="I415" s="44" t="s">
        <v>15</v>
      </c>
      <c r="J415" s="44" t="s">
        <v>470</v>
      </c>
      <c r="K415" s="87" t="s">
        <v>475</v>
      </c>
      <c r="L415" s="49" t="s">
        <v>462</v>
      </c>
      <c r="M415" s="108">
        <v>530</v>
      </c>
      <c r="N415" s="108">
        <v>132.5</v>
      </c>
      <c r="O415" s="92">
        <v>300</v>
      </c>
      <c r="P415" s="44" t="s">
        <v>458</v>
      </c>
      <c r="Q415" s="44"/>
      <c r="R415" s="44"/>
      <c r="S415" s="44" t="s">
        <v>16</v>
      </c>
      <c r="T41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15" s="91"/>
      <c r="V415" s="91"/>
      <c r="W415" s="91">
        <v>1</v>
      </c>
      <c r="X415" s="92">
        <v>2008</v>
      </c>
      <c r="Y415" s="109">
        <v>0</v>
      </c>
      <c r="Z415" s="109">
        <v>0</v>
      </c>
      <c r="AA415" s="214">
        <v>2008</v>
      </c>
      <c r="AB415" s="67">
        <v>1</v>
      </c>
      <c r="AC415" s="115">
        <v>5</v>
      </c>
      <c r="AD415" s="115"/>
      <c r="AE415" s="109">
        <f>IFERROR(Table1[[#This Row],[ExpenditureDetails5]]*HLOOKUP([AssumedValue2],'Curr conv'!$B$17:$BF$56,16,FALSE), "No data")</f>
        <v>0</v>
      </c>
      <c r="AF415" s="108">
        <f>IFERROR([AssumedValue1]*HLOOKUP([AssumedValue2],'Curr conv'!$B$17:$BF$56,16,FALSE), "No data")</f>
        <v>0</v>
      </c>
      <c r="AG415" s="110">
        <f>IFERROR(Table1[[#This Row],[Calculation2]]/Exchange,"No data")</f>
        <v>0</v>
      </c>
      <c r="AH415" s="113">
        <f>IFERROR([AssumedValue1]*HLOOKUP([AssumedValue2],'Curr conv'!$B$17:$BF$56,16,FALSE)/Table1[[#This Row],[ExpenditureDetails3]], "No data")</f>
        <v>0</v>
      </c>
      <c r="AI415" s="114">
        <f>IFERROR(Table1[[#This Row],[Calculation4]]/Exchange,"No data")</f>
        <v>0</v>
      </c>
      <c r="AJ41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15" s="110">
        <f>IFERROR(Table1[[#This Row],[Calculation6]]/Exchange,"No data")</f>
        <v>0</v>
      </c>
      <c r="AL415" s="49" t="s">
        <v>465</v>
      </c>
      <c r="AM415" s="45"/>
      <c r="AN415" s="45"/>
      <c r="AO415" s="45"/>
      <c r="AP415" s="45"/>
      <c r="AQ415" s="45"/>
    </row>
    <row r="416" spans="2:43">
      <c r="B416" s="44" t="s">
        <v>177</v>
      </c>
      <c r="C416" s="66" t="s">
        <v>467</v>
      </c>
      <c r="D416" s="66" t="s">
        <v>472</v>
      </c>
      <c r="E416" s="66" t="s">
        <v>438</v>
      </c>
      <c r="F416" s="66" t="s">
        <v>344</v>
      </c>
      <c r="G416" s="44" t="s">
        <v>178</v>
      </c>
      <c r="H416" s="44" t="s">
        <v>98</v>
      </c>
      <c r="I416" s="44" t="s">
        <v>15</v>
      </c>
      <c r="J416" s="44" t="s">
        <v>470</v>
      </c>
      <c r="K416" s="87" t="s">
        <v>475</v>
      </c>
      <c r="L416" s="49" t="s">
        <v>462</v>
      </c>
      <c r="M416" s="108">
        <v>530</v>
      </c>
      <c r="N416" s="108">
        <v>132.5</v>
      </c>
      <c r="O416" s="92">
        <v>300</v>
      </c>
      <c r="P416" s="44" t="s">
        <v>458</v>
      </c>
      <c r="Q416" s="44"/>
      <c r="R416" s="44"/>
      <c r="S416" s="44" t="s">
        <v>16</v>
      </c>
      <c r="T41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16" s="91"/>
      <c r="V416" s="91"/>
      <c r="W416" s="91">
        <v>1</v>
      </c>
      <c r="X416" s="92">
        <v>2009</v>
      </c>
      <c r="Y416" s="109">
        <v>0</v>
      </c>
      <c r="Z416" s="109">
        <v>0</v>
      </c>
      <c r="AA416" s="214">
        <v>2009</v>
      </c>
      <c r="AB416" s="67">
        <v>1</v>
      </c>
      <c r="AC416" s="115">
        <v>5</v>
      </c>
      <c r="AD416" s="115"/>
      <c r="AE416" s="109">
        <f>IFERROR(Table1[[#This Row],[ExpenditureDetails5]]*HLOOKUP([AssumedValue2],'Curr conv'!$B$17:$BF$56,16,FALSE), "No data")</f>
        <v>0</v>
      </c>
      <c r="AF416" s="108">
        <f>IFERROR([AssumedValue1]*HLOOKUP([AssumedValue2],'Curr conv'!$B$17:$BF$56,16,FALSE), "No data")</f>
        <v>0</v>
      </c>
      <c r="AG416" s="110">
        <f>IFERROR(Table1[[#This Row],[Calculation2]]/Exchange,"No data")</f>
        <v>0</v>
      </c>
      <c r="AH416" s="113">
        <f>IFERROR([AssumedValue1]*HLOOKUP([AssumedValue2],'Curr conv'!$B$17:$BF$56,16,FALSE)/Table1[[#This Row],[ExpenditureDetails3]], "No data")</f>
        <v>0</v>
      </c>
      <c r="AI416" s="114">
        <f>IFERROR(Table1[[#This Row],[Calculation4]]/Exchange,"No data")</f>
        <v>0</v>
      </c>
      <c r="AJ41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16" s="110">
        <f>IFERROR(Table1[[#This Row],[Calculation6]]/Exchange,"No data")</f>
        <v>0</v>
      </c>
      <c r="AL416" s="49" t="s">
        <v>465</v>
      </c>
      <c r="AM416" s="45"/>
      <c r="AN416" s="45"/>
      <c r="AO416" s="45"/>
      <c r="AP416" s="45"/>
      <c r="AQ416" s="45"/>
    </row>
    <row r="417" spans="2:43">
      <c r="B417" s="44" t="s">
        <v>179</v>
      </c>
      <c r="C417" s="66" t="s">
        <v>467</v>
      </c>
      <c r="D417" s="66" t="s">
        <v>472</v>
      </c>
      <c r="E417" s="66" t="s">
        <v>438</v>
      </c>
      <c r="F417" s="66" t="s">
        <v>344</v>
      </c>
      <c r="G417" s="44" t="s">
        <v>178</v>
      </c>
      <c r="H417" s="44" t="s">
        <v>111</v>
      </c>
      <c r="I417" s="44" t="s">
        <v>15</v>
      </c>
      <c r="J417" s="44" t="s">
        <v>470</v>
      </c>
      <c r="K417" s="87" t="s">
        <v>475</v>
      </c>
      <c r="L417" s="49" t="s">
        <v>462</v>
      </c>
      <c r="M417" s="108">
        <v>530</v>
      </c>
      <c r="N417" s="108">
        <v>132.5</v>
      </c>
      <c r="O417" s="92">
        <v>300</v>
      </c>
      <c r="P417" s="44" t="s">
        <v>458</v>
      </c>
      <c r="Q417" s="44"/>
      <c r="R417" s="44"/>
      <c r="S417" s="44" t="s">
        <v>16</v>
      </c>
      <c r="T41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17" s="91"/>
      <c r="V417" s="91"/>
      <c r="W417" s="91">
        <v>1</v>
      </c>
      <c r="X417" s="92">
        <v>2006</v>
      </c>
      <c r="Y417" s="109">
        <v>0</v>
      </c>
      <c r="Z417" s="109">
        <v>0</v>
      </c>
      <c r="AA417" s="214">
        <v>2006</v>
      </c>
      <c r="AB417" s="67">
        <v>1</v>
      </c>
      <c r="AC417" s="115">
        <v>4</v>
      </c>
      <c r="AD417" s="115"/>
      <c r="AE417" s="109">
        <f>IFERROR(Table1[[#This Row],[ExpenditureDetails5]]*HLOOKUP([AssumedValue2],'Curr conv'!$B$17:$BF$56,16,FALSE), "No data")</f>
        <v>0</v>
      </c>
      <c r="AF417" s="108">
        <f>IFERROR([AssumedValue1]*HLOOKUP([AssumedValue2],'Curr conv'!$B$17:$BF$56,16,FALSE), "No data")</f>
        <v>0</v>
      </c>
      <c r="AG417" s="110">
        <f>IFERROR(Table1[[#This Row],[Calculation2]]/Exchange,"No data")</f>
        <v>0</v>
      </c>
      <c r="AH417" s="113">
        <f>IFERROR([AssumedValue1]*HLOOKUP([AssumedValue2],'Curr conv'!$B$17:$BF$56,16,FALSE)/Table1[[#This Row],[ExpenditureDetails3]], "No data")</f>
        <v>0</v>
      </c>
      <c r="AI417" s="114">
        <f>IFERROR(Table1[[#This Row],[Calculation4]]/Exchange,"No data")</f>
        <v>0</v>
      </c>
      <c r="AJ41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17" s="110">
        <f>IFERROR(Table1[[#This Row],[Calculation6]]/Exchange,"No data")</f>
        <v>0</v>
      </c>
      <c r="AL417" s="49" t="s">
        <v>465</v>
      </c>
      <c r="AM417" s="45"/>
      <c r="AN417" s="45"/>
      <c r="AO417" s="45"/>
      <c r="AP417" s="45"/>
      <c r="AQ417" s="45"/>
    </row>
    <row r="418" spans="2:43">
      <c r="B418" s="44" t="s">
        <v>179</v>
      </c>
      <c r="C418" s="66" t="s">
        <v>467</v>
      </c>
      <c r="D418" s="66" t="s">
        <v>472</v>
      </c>
      <c r="E418" s="66" t="s">
        <v>438</v>
      </c>
      <c r="F418" s="66" t="s">
        <v>344</v>
      </c>
      <c r="G418" s="44" t="s">
        <v>178</v>
      </c>
      <c r="H418" s="44" t="s">
        <v>111</v>
      </c>
      <c r="I418" s="44" t="s">
        <v>15</v>
      </c>
      <c r="J418" s="44" t="s">
        <v>470</v>
      </c>
      <c r="K418" s="87" t="s">
        <v>475</v>
      </c>
      <c r="L418" s="49" t="s">
        <v>462</v>
      </c>
      <c r="M418" s="108">
        <v>530</v>
      </c>
      <c r="N418" s="108">
        <v>132.5</v>
      </c>
      <c r="O418" s="92">
        <v>300</v>
      </c>
      <c r="P418" s="44" t="s">
        <v>458</v>
      </c>
      <c r="Q418" s="44"/>
      <c r="R418" s="44"/>
      <c r="S418" s="44" t="s">
        <v>16</v>
      </c>
      <c r="T41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18" s="91"/>
      <c r="V418" s="91"/>
      <c r="W418" s="91">
        <v>1</v>
      </c>
      <c r="X418" s="92">
        <v>2007</v>
      </c>
      <c r="Y418" s="109">
        <v>0</v>
      </c>
      <c r="Z418" s="109">
        <v>0</v>
      </c>
      <c r="AA418" s="214">
        <v>2007</v>
      </c>
      <c r="AB418" s="67">
        <v>1</v>
      </c>
      <c r="AC418" s="115">
        <v>4</v>
      </c>
      <c r="AD418" s="115"/>
      <c r="AE418" s="109">
        <f>IFERROR(Table1[[#This Row],[ExpenditureDetails5]]*HLOOKUP([AssumedValue2],'Curr conv'!$B$17:$BF$56,16,FALSE), "No data")</f>
        <v>0</v>
      </c>
      <c r="AF418" s="108">
        <f>IFERROR([AssumedValue1]*HLOOKUP([AssumedValue2],'Curr conv'!$B$17:$BF$56,16,FALSE), "No data")</f>
        <v>0</v>
      </c>
      <c r="AG418" s="110">
        <f>IFERROR(Table1[[#This Row],[Calculation2]]/Exchange,"No data")</f>
        <v>0</v>
      </c>
      <c r="AH418" s="113">
        <f>IFERROR([AssumedValue1]*HLOOKUP([AssumedValue2],'Curr conv'!$B$17:$BF$56,16,FALSE)/Table1[[#This Row],[ExpenditureDetails3]], "No data")</f>
        <v>0</v>
      </c>
      <c r="AI418" s="114">
        <f>IFERROR(Table1[[#This Row],[Calculation4]]/Exchange,"No data")</f>
        <v>0</v>
      </c>
      <c r="AJ41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18" s="110">
        <f>IFERROR(Table1[[#This Row],[Calculation6]]/Exchange,"No data")</f>
        <v>0</v>
      </c>
      <c r="AL418" s="49" t="s">
        <v>465</v>
      </c>
      <c r="AM418" s="45"/>
      <c r="AN418" s="45"/>
      <c r="AO418" s="45"/>
      <c r="AP418" s="45"/>
      <c r="AQ418" s="45"/>
    </row>
    <row r="419" spans="2:43">
      <c r="B419" s="44" t="s">
        <v>179</v>
      </c>
      <c r="C419" s="66" t="s">
        <v>467</v>
      </c>
      <c r="D419" s="66" t="s">
        <v>472</v>
      </c>
      <c r="E419" s="66" t="s">
        <v>438</v>
      </c>
      <c r="F419" s="66" t="s">
        <v>344</v>
      </c>
      <c r="G419" s="44" t="s">
        <v>178</v>
      </c>
      <c r="H419" s="44" t="s">
        <v>111</v>
      </c>
      <c r="I419" s="44" t="s">
        <v>15</v>
      </c>
      <c r="J419" s="44" t="s">
        <v>470</v>
      </c>
      <c r="K419" s="87" t="s">
        <v>475</v>
      </c>
      <c r="L419" s="49" t="s">
        <v>462</v>
      </c>
      <c r="M419" s="108">
        <v>530</v>
      </c>
      <c r="N419" s="108">
        <v>132.5</v>
      </c>
      <c r="O419" s="92">
        <v>300</v>
      </c>
      <c r="P419" s="44" t="s">
        <v>458</v>
      </c>
      <c r="Q419" s="44"/>
      <c r="R419" s="44"/>
      <c r="S419" s="44" t="s">
        <v>16</v>
      </c>
      <c r="T41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19" s="91"/>
      <c r="V419" s="91"/>
      <c r="W419" s="91">
        <v>1</v>
      </c>
      <c r="X419" s="92">
        <v>2008</v>
      </c>
      <c r="Y419" s="109">
        <v>0</v>
      </c>
      <c r="Z419" s="109">
        <v>0</v>
      </c>
      <c r="AA419" s="214">
        <v>2008</v>
      </c>
      <c r="AB419" s="67">
        <v>1</v>
      </c>
      <c r="AC419" s="115">
        <v>4</v>
      </c>
      <c r="AD419" s="115"/>
      <c r="AE419" s="109">
        <f>IFERROR(Table1[[#This Row],[ExpenditureDetails5]]*HLOOKUP([AssumedValue2],'Curr conv'!$B$17:$BF$56,16,FALSE), "No data")</f>
        <v>0</v>
      </c>
      <c r="AF419" s="108">
        <f>IFERROR([AssumedValue1]*HLOOKUP([AssumedValue2],'Curr conv'!$B$17:$BF$56,16,FALSE), "No data")</f>
        <v>0</v>
      </c>
      <c r="AG419" s="110">
        <f>IFERROR(Table1[[#This Row],[Calculation2]]/Exchange,"No data")</f>
        <v>0</v>
      </c>
      <c r="AH419" s="113">
        <f>IFERROR([AssumedValue1]*HLOOKUP([AssumedValue2],'Curr conv'!$B$17:$BF$56,16,FALSE)/Table1[[#This Row],[ExpenditureDetails3]], "No data")</f>
        <v>0</v>
      </c>
      <c r="AI419" s="114">
        <f>IFERROR(Table1[[#This Row],[Calculation4]]/Exchange,"No data")</f>
        <v>0</v>
      </c>
      <c r="AJ41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19" s="110">
        <f>IFERROR(Table1[[#This Row],[Calculation6]]/Exchange,"No data")</f>
        <v>0</v>
      </c>
      <c r="AL419" s="49" t="s">
        <v>465</v>
      </c>
      <c r="AM419" s="45"/>
      <c r="AN419" s="45"/>
      <c r="AO419" s="45"/>
      <c r="AP419" s="45"/>
      <c r="AQ419" s="45"/>
    </row>
    <row r="420" spans="2:43">
      <c r="B420" s="44" t="s">
        <v>179</v>
      </c>
      <c r="C420" s="66" t="s">
        <v>467</v>
      </c>
      <c r="D420" s="66" t="s">
        <v>472</v>
      </c>
      <c r="E420" s="66" t="s">
        <v>438</v>
      </c>
      <c r="F420" s="66" t="s">
        <v>344</v>
      </c>
      <c r="G420" s="44" t="s">
        <v>178</v>
      </c>
      <c r="H420" s="44" t="s">
        <v>111</v>
      </c>
      <c r="I420" s="44" t="s">
        <v>15</v>
      </c>
      <c r="J420" s="44" t="s">
        <v>470</v>
      </c>
      <c r="K420" s="87" t="s">
        <v>475</v>
      </c>
      <c r="L420" s="49" t="s">
        <v>462</v>
      </c>
      <c r="M420" s="108">
        <v>530</v>
      </c>
      <c r="N420" s="108">
        <v>132.5</v>
      </c>
      <c r="O420" s="92">
        <v>300</v>
      </c>
      <c r="P420" s="44" t="s">
        <v>458</v>
      </c>
      <c r="Q420" s="44"/>
      <c r="R420" s="44"/>
      <c r="S420" s="44" t="s">
        <v>16</v>
      </c>
      <c r="T42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20" s="91"/>
      <c r="V420" s="91"/>
      <c r="W420" s="91">
        <v>1</v>
      </c>
      <c r="X420" s="92">
        <v>2009</v>
      </c>
      <c r="Y420" s="109">
        <v>0</v>
      </c>
      <c r="Z420" s="109">
        <v>0</v>
      </c>
      <c r="AA420" s="214">
        <v>2009</v>
      </c>
      <c r="AB420" s="67">
        <v>1</v>
      </c>
      <c r="AC420" s="115">
        <v>4</v>
      </c>
      <c r="AD420" s="115"/>
      <c r="AE420" s="109">
        <f>IFERROR(Table1[[#This Row],[ExpenditureDetails5]]*HLOOKUP([AssumedValue2],'Curr conv'!$B$17:$BF$56,16,FALSE), "No data")</f>
        <v>0</v>
      </c>
      <c r="AF420" s="108">
        <f>IFERROR([AssumedValue1]*HLOOKUP([AssumedValue2],'Curr conv'!$B$17:$BF$56,16,FALSE), "No data")</f>
        <v>0</v>
      </c>
      <c r="AG420" s="110">
        <f>IFERROR(Table1[[#This Row],[Calculation2]]/Exchange,"No data")</f>
        <v>0</v>
      </c>
      <c r="AH420" s="113">
        <f>IFERROR([AssumedValue1]*HLOOKUP([AssumedValue2],'Curr conv'!$B$17:$BF$56,16,FALSE)/Table1[[#This Row],[ExpenditureDetails3]], "No data")</f>
        <v>0</v>
      </c>
      <c r="AI420" s="114">
        <f>IFERROR(Table1[[#This Row],[Calculation4]]/Exchange,"No data")</f>
        <v>0</v>
      </c>
      <c r="AJ42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20" s="110">
        <f>IFERROR(Table1[[#This Row],[Calculation6]]/Exchange,"No data")</f>
        <v>0</v>
      </c>
      <c r="AL420" s="49" t="s">
        <v>465</v>
      </c>
      <c r="AM420" s="45"/>
      <c r="AN420" s="45"/>
      <c r="AO420" s="45"/>
      <c r="AP420" s="45"/>
      <c r="AQ420" s="45"/>
    </row>
    <row r="421" spans="2:43">
      <c r="B421" s="44" t="s">
        <v>180</v>
      </c>
      <c r="C421" s="66" t="s">
        <v>467</v>
      </c>
      <c r="D421" s="66" t="s">
        <v>472</v>
      </c>
      <c r="E421" s="66" t="s">
        <v>438</v>
      </c>
      <c r="F421" s="66" t="s">
        <v>344</v>
      </c>
      <c r="G421" s="44" t="s">
        <v>178</v>
      </c>
      <c r="H421" s="44" t="s">
        <v>101</v>
      </c>
      <c r="I421" s="44" t="s">
        <v>15</v>
      </c>
      <c r="J421" s="44" t="s">
        <v>470</v>
      </c>
      <c r="K421" s="87" t="s">
        <v>475</v>
      </c>
      <c r="L421" s="49" t="s">
        <v>462</v>
      </c>
      <c r="M421" s="108">
        <v>530</v>
      </c>
      <c r="N421" s="108">
        <v>132.5</v>
      </c>
      <c r="O421" s="92">
        <v>300</v>
      </c>
      <c r="P421" s="44" t="s">
        <v>458</v>
      </c>
      <c r="Q421" s="44"/>
      <c r="R421" s="44"/>
      <c r="S421" s="44" t="s">
        <v>16</v>
      </c>
      <c r="T42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21" s="91"/>
      <c r="V421" s="91"/>
      <c r="W421" s="91">
        <v>1</v>
      </c>
      <c r="X421" s="92">
        <v>2005</v>
      </c>
      <c r="Y421" s="109">
        <v>0</v>
      </c>
      <c r="Z421" s="109">
        <v>0</v>
      </c>
      <c r="AA421" s="214">
        <v>2005</v>
      </c>
      <c r="AB421" s="67">
        <v>1</v>
      </c>
      <c r="AC421" s="115">
        <v>5</v>
      </c>
      <c r="AD421" s="115"/>
      <c r="AE421" s="109">
        <f>IFERROR(Table1[[#This Row],[ExpenditureDetails5]]*HLOOKUP([AssumedValue2],'Curr conv'!$B$17:$BF$56,16,FALSE), "No data")</f>
        <v>0</v>
      </c>
      <c r="AF421" s="108">
        <f>IFERROR([AssumedValue1]*HLOOKUP([AssumedValue2],'Curr conv'!$B$17:$BF$56,16,FALSE), "No data")</f>
        <v>0</v>
      </c>
      <c r="AG421" s="110">
        <f>IFERROR(Table1[[#This Row],[Calculation2]]/Exchange,"No data")</f>
        <v>0</v>
      </c>
      <c r="AH421" s="113">
        <f>IFERROR([AssumedValue1]*HLOOKUP([AssumedValue2],'Curr conv'!$B$17:$BF$56,16,FALSE)/Table1[[#This Row],[ExpenditureDetails3]], "No data")</f>
        <v>0</v>
      </c>
      <c r="AI421" s="114">
        <f>IFERROR(Table1[[#This Row],[Calculation4]]/Exchange,"No data")</f>
        <v>0</v>
      </c>
      <c r="AJ42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21" s="110">
        <f>IFERROR(Table1[[#This Row],[Calculation6]]/Exchange,"No data")</f>
        <v>0</v>
      </c>
      <c r="AL421" s="49" t="s">
        <v>465</v>
      </c>
      <c r="AM421" s="45"/>
      <c r="AN421" s="45"/>
      <c r="AO421" s="45"/>
      <c r="AP421" s="45"/>
      <c r="AQ421" s="45"/>
    </row>
    <row r="422" spans="2:43">
      <c r="B422" s="44" t="s">
        <v>180</v>
      </c>
      <c r="C422" s="66" t="s">
        <v>467</v>
      </c>
      <c r="D422" s="66" t="s">
        <v>472</v>
      </c>
      <c r="E422" s="66" t="s">
        <v>438</v>
      </c>
      <c r="F422" s="66" t="s">
        <v>344</v>
      </c>
      <c r="G422" s="44" t="s">
        <v>178</v>
      </c>
      <c r="H422" s="44" t="s">
        <v>101</v>
      </c>
      <c r="I422" s="44" t="s">
        <v>15</v>
      </c>
      <c r="J422" s="44" t="s">
        <v>470</v>
      </c>
      <c r="K422" s="87" t="s">
        <v>475</v>
      </c>
      <c r="L422" s="49" t="s">
        <v>462</v>
      </c>
      <c r="M422" s="108">
        <v>530</v>
      </c>
      <c r="N422" s="108">
        <v>132.5</v>
      </c>
      <c r="O422" s="92">
        <v>300</v>
      </c>
      <c r="P422" s="44" t="s">
        <v>458</v>
      </c>
      <c r="Q422" s="44"/>
      <c r="R422" s="44"/>
      <c r="S422" s="44" t="s">
        <v>16</v>
      </c>
      <c r="T42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22" s="91"/>
      <c r="V422" s="91"/>
      <c r="W422" s="91">
        <v>1</v>
      </c>
      <c r="X422" s="92">
        <v>2006</v>
      </c>
      <c r="Y422" s="109">
        <v>0</v>
      </c>
      <c r="Z422" s="109">
        <v>0</v>
      </c>
      <c r="AA422" s="214">
        <v>2006</v>
      </c>
      <c r="AB422" s="67">
        <v>1</v>
      </c>
      <c r="AC422" s="115">
        <v>5</v>
      </c>
      <c r="AD422" s="115"/>
      <c r="AE422" s="109">
        <f>IFERROR(Table1[[#This Row],[ExpenditureDetails5]]*HLOOKUP([AssumedValue2],'Curr conv'!$B$17:$BF$56,16,FALSE), "No data")</f>
        <v>0</v>
      </c>
      <c r="AF422" s="108">
        <f>IFERROR([AssumedValue1]*HLOOKUP([AssumedValue2],'Curr conv'!$B$17:$BF$56,16,FALSE), "No data")</f>
        <v>0</v>
      </c>
      <c r="AG422" s="110">
        <f>IFERROR(Table1[[#This Row],[Calculation2]]/Exchange,"No data")</f>
        <v>0</v>
      </c>
      <c r="AH422" s="113">
        <f>IFERROR([AssumedValue1]*HLOOKUP([AssumedValue2],'Curr conv'!$B$17:$BF$56,16,FALSE)/Table1[[#This Row],[ExpenditureDetails3]], "No data")</f>
        <v>0</v>
      </c>
      <c r="AI422" s="114">
        <f>IFERROR(Table1[[#This Row],[Calculation4]]/Exchange,"No data")</f>
        <v>0</v>
      </c>
      <c r="AJ42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22" s="110">
        <f>IFERROR(Table1[[#This Row],[Calculation6]]/Exchange,"No data")</f>
        <v>0</v>
      </c>
      <c r="AL422" s="49" t="s">
        <v>465</v>
      </c>
      <c r="AM422" s="45"/>
      <c r="AN422" s="45"/>
      <c r="AO422" s="45"/>
      <c r="AP422" s="45"/>
      <c r="AQ422" s="45"/>
    </row>
    <row r="423" spans="2:43">
      <c r="B423" s="44" t="s">
        <v>180</v>
      </c>
      <c r="C423" s="66" t="s">
        <v>467</v>
      </c>
      <c r="D423" s="66" t="s">
        <v>472</v>
      </c>
      <c r="E423" s="66" t="s">
        <v>438</v>
      </c>
      <c r="F423" s="66" t="s">
        <v>344</v>
      </c>
      <c r="G423" s="44" t="s">
        <v>178</v>
      </c>
      <c r="H423" s="44" t="s">
        <v>101</v>
      </c>
      <c r="I423" s="44" t="s">
        <v>15</v>
      </c>
      <c r="J423" s="44" t="s">
        <v>470</v>
      </c>
      <c r="K423" s="87" t="s">
        <v>475</v>
      </c>
      <c r="L423" s="49" t="s">
        <v>462</v>
      </c>
      <c r="M423" s="108">
        <v>530</v>
      </c>
      <c r="N423" s="108">
        <v>132.5</v>
      </c>
      <c r="O423" s="92">
        <v>300</v>
      </c>
      <c r="P423" s="44" t="s">
        <v>458</v>
      </c>
      <c r="Q423" s="44"/>
      <c r="R423" s="44"/>
      <c r="S423" s="44" t="s">
        <v>16</v>
      </c>
      <c r="T42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23" s="91"/>
      <c r="V423" s="91"/>
      <c r="W423" s="91">
        <v>1</v>
      </c>
      <c r="X423" s="92">
        <v>2007</v>
      </c>
      <c r="Y423" s="109">
        <v>0</v>
      </c>
      <c r="Z423" s="109">
        <v>0</v>
      </c>
      <c r="AA423" s="214">
        <v>2007</v>
      </c>
      <c r="AB423" s="67">
        <v>1</v>
      </c>
      <c r="AC423" s="115">
        <v>5</v>
      </c>
      <c r="AD423" s="115"/>
      <c r="AE423" s="109">
        <f>IFERROR(Table1[[#This Row],[ExpenditureDetails5]]*HLOOKUP([AssumedValue2],'Curr conv'!$B$17:$BF$56,16,FALSE), "No data")</f>
        <v>0</v>
      </c>
      <c r="AF423" s="108">
        <f>IFERROR([AssumedValue1]*HLOOKUP([AssumedValue2],'Curr conv'!$B$17:$BF$56,16,FALSE), "No data")</f>
        <v>0</v>
      </c>
      <c r="AG423" s="110">
        <f>IFERROR(Table1[[#This Row],[Calculation2]]/Exchange,"No data")</f>
        <v>0</v>
      </c>
      <c r="AH423" s="113">
        <f>IFERROR([AssumedValue1]*HLOOKUP([AssumedValue2],'Curr conv'!$B$17:$BF$56,16,FALSE)/Table1[[#This Row],[ExpenditureDetails3]], "No data")</f>
        <v>0</v>
      </c>
      <c r="AI423" s="114">
        <f>IFERROR(Table1[[#This Row],[Calculation4]]/Exchange,"No data")</f>
        <v>0</v>
      </c>
      <c r="AJ42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23" s="110">
        <f>IFERROR(Table1[[#This Row],[Calculation6]]/Exchange,"No data")</f>
        <v>0</v>
      </c>
      <c r="AL423" s="49" t="s">
        <v>465</v>
      </c>
      <c r="AM423" s="45"/>
      <c r="AN423" s="45"/>
      <c r="AO423" s="45"/>
      <c r="AP423" s="45"/>
      <c r="AQ423" s="45"/>
    </row>
    <row r="424" spans="2:43">
      <c r="B424" s="44" t="s">
        <v>180</v>
      </c>
      <c r="C424" s="66" t="s">
        <v>467</v>
      </c>
      <c r="D424" s="66" t="s">
        <v>472</v>
      </c>
      <c r="E424" s="66" t="s">
        <v>438</v>
      </c>
      <c r="F424" s="66" t="s">
        <v>344</v>
      </c>
      <c r="G424" s="44" t="s">
        <v>178</v>
      </c>
      <c r="H424" s="44" t="s">
        <v>101</v>
      </c>
      <c r="I424" s="44" t="s">
        <v>15</v>
      </c>
      <c r="J424" s="44" t="s">
        <v>470</v>
      </c>
      <c r="K424" s="87" t="s">
        <v>475</v>
      </c>
      <c r="L424" s="49" t="s">
        <v>462</v>
      </c>
      <c r="M424" s="108">
        <v>530</v>
      </c>
      <c r="N424" s="108">
        <v>132.5</v>
      </c>
      <c r="O424" s="92">
        <v>300</v>
      </c>
      <c r="P424" s="44" t="s">
        <v>458</v>
      </c>
      <c r="Q424" s="44"/>
      <c r="R424" s="44"/>
      <c r="S424" s="44" t="s">
        <v>16</v>
      </c>
      <c r="T42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24" s="91"/>
      <c r="V424" s="91"/>
      <c r="W424" s="91">
        <v>1</v>
      </c>
      <c r="X424" s="92">
        <v>2008</v>
      </c>
      <c r="Y424" s="109">
        <v>0</v>
      </c>
      <c r="Z424" s="109">
        <v>0</v>
      </c>
      <c r="AA424" s="214">
        <v>2008</v>
      </c>
      <c r="AB424" s="67">
        <v>1</v>
      </c>
      <c r="AC424" s="115">
        <v>5</v>
      </c>
      <c r="AD424" s="115"/>
      <c r="AE424" s="109">
        <f>IFERROR(Table1[[#This Row],[ExpenditureDetails5]]*HLOOKUP([AssumedValue2],'Curr conv'!$B$17:$BF$56,16,FALSE), "No data")</f>
        <v>0</v>
      </c>
      <c r="AF424" s="108">
        <f>IFERROR([AssumedValue1]*HLOOKUP([AssumedValue2],'Curr conv'!$B$17:$BF$56,16,FALSE), "No data")</f>
        <v>0</v>
      </c>
      <c r="AG424" s="110">
        <f>IFERROR(Table1[[#This Row],[Calculation2]]/Exchange,"No data")</f>
        <v>0</v>
      </c>
      <c r="AH424" s="113">
        <f>IFERROR([AssumedValue1]*HLOOKUP([AssumedValue2],'Curr conv'!$B$17:$BF$56,16,FALSE)/Table1[[#This Row],[ExpenditureDetails3]], "No data")</f>
        <v>0</v>
      </c>
      <c r="AI424" s="114">
        <f>IFERROR(Table1[[#This Row],[Calculation4]]/Exchange,"No data")</f>
        <v>0</v>
      </c>
      <c r="AJ42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24" s="110">
        <f>IFERROR(Table1[[#This Row],[Calculation6]]/Exchange,"No data")</f>
        <v>0</v>
      </c>
      <c r="AL424" s="49" t="s">
        <v>465</v>
      </c>
      <c r="AM424" s="45"/>
      <c r="AN424" s="45"/>
      <c r="AO424" s="45"/>
      <c r="AP424" s="45"/>
      <c r="AQ424" s="45"/>
    </row>
    <row r="425" spans="2:43">
      <c r="B425" s="44" t="s">
        <v>180</v>
      </c>
      <c r="C425" s="66" t="s">
        <v>467</v>
      </c>
      <c r="D425" s="66" t="s">
        <v>472</v>
      </c>
      <c r="E425" s="66" t="s">
        <v>438</v>
      </c>
      <c r="F425" s="66" t="s">
        <v>344</v>
      </c>
      <c r="G425" s="44" t="s">
        <v>178</v>
      </c>
      <c r="H425" s="44" t="s">
        <v>101</v>
      </c>
      <c r="I425" s="44" t="s">
        <v>15</v>
      </c>
      <c r="J425" s="44" t="s">
        <v>470</v>
      </c>
      <c r="K425" s="87" t="s">
        <v>475</v>
      </c>
      <c r="L425" s="49" t="s">
        <v>462</v>
      </c>
      <c r="M425" s="108">
        <v>530</v>
      </c>
      <c r="N425" s="108">
        <v>132.5</v>
      </c>
      <c r="O425" s="92">
        <v>300</v>
      </c>
      <c r="P425" s="44" t="s">
        <v>458</v>
      </c>
      <c r="Q425" s="44"/>
      <c r="R425" s="44"/>
      <c r="S425" s="44" t="s">
        <v>16</v>
      </c>
      <c r="T42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25" s="91"/>
      <c r="V425" s="91"/>
      <c r="W425" s="91">
        <v>1</v>
      </c>
      <c r="X425" s="92">
        <v>2009</v>
      </c>
      <c r="Y425" s="109">
        <v>0</v>
      </c>
      <c r="Z425" s="109">
        <v>0</v>
      </c>
      <c r="AA425" s="214">
        <v>2009</v>
      </c>
      <c r="AB425" s="67">
        <v>1</v>
      </c>
      <c r="AC425" s="115">
        <v>5</v>
      </c>
      <c r="AD425" s="115"/>
      <c r="AE425" s="109">
        <f>IFERROR(Table1[[#This Row],[ExpenditureDetails5]]*HLOOKUP([AssumedValue2],'Curr conv'!$B$17:$BF$56,16,FALSE), "No data")</f>
        <v>0</v>
      </c>
      <c r="AF425" s="108">
        <f>IFERROR([AssumedValue1]*HLOOKUP([AssumedValue2],'Curr conv'!$B$17:$BF$56,16,FALSE), "No data")</f>
        <v>0</v>
      </c>
      <c r="AG425" s="110">
        <f>IFERROR(Table1[[#This Row],[Calculation2]]/Exchange,"No data")</f>
        <v>0</v>
      </c>
      <c r="AH425" s="113">
        <f>IFERROR([AssumedValue1]*HLOOKUP([AssumedValue2],'Curr conv'!$B$17:$BF$56,16,FALSE)/Table1[[#This Row],[ExpenditureDetails3]], "No data")</f>
        <v>0</v>
      </c>
      <c r="AI425" s="114">
        <f>IFERROR(Table1[[#This Row],[Calculation4]]/Exchange,"No data")</f>
        <v>0</v>
      </c>
      <c r="AJ42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25" s="110">
        <f>IFERROR(Table1[[#This Row],[Calculation6]]/Exchange,"No data")</f>
        <v>0</v>
      </c>
      <c r="AL425" s="49" t="s">
        <v>465</v>
      </c>
      <c r="AM425" s="45"/>
      <c r="AN425" s="45"/>
      <c r="AO425" s="45"/>
      <c r="AP425" s="45"/>
      <c r="AQ425" s="45"/>
    </row>
    <row r="426" spans="2:43">
      <c r="B426" s="44" t="s">
        <v>181</v>
      </c>
      <c r="C426" s="66" t="s">
        <v>467</v>
      </c>
      <c r="D426" s="66" t="s">
        <v>472</v>
      </c>
      <c r="E426" s="66" t="s">
        <v>438</v>
      </c>
      <c r="F426" s="66" t="s">
        <v>344</v>
      </c>
      <c r="G426" s="44" t="s">
        <v>178</v>
      </c>
      <c r="H426" s="44" t="s">
        <v>103</v>
      </c>
      <c r="I426" s="44" t="s">
        <v>15</v>
      </c>
      <c r="J426" s="44" t="s">
        <v>470</v>
      </c>
      <c r="K426" s="87" t="s">
        <v>475</v>
      </c>
      <c r="L426" s="49" t="s">
        <v>462</v>
      </c>
      <c r="M426" s="108">
        <v>530</v>
      </c>
      <c r="N426" s="108">
        <v>132.5</v>
      </c>
      <c r="O426" s="92">
        <v>300</v>
      </c>
      <c r="P426" s="44" t="s">
        <v>458</v>
      </c>
      <c r="Q426" s="44"/>
      <c r="R426" s="44"/>
      <c r="S426" s="44" t="s">
        <v>16</v>
      </c>
      <c r="T42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26" s="91"/>
      <c r="V426" s="91"/>
      <c r="W426" s="91">
        <v>1</v>
      </c>
      <c r="X426" s="92">
        <v>2005</v>
      </c>
      <c r="Y426" s="109">
        <v>0</v>
      </c>
      <c r="Z426" s="109">
        <v>0</v>
      </c>
      <c r="AA426" s="214">
        <v>2005</v>
      </c>
      <c r="AB426" s="67">
        <v>1</v>
      </c>
      <c r="AC426" s="115">
        <v>5</v>
      </c>
      <c r="AD426" s="115"/>
      <c r="AE426" s="109">
        <f>IFERROR(Table1[[#This Row],[ExpenditureDetails5]]*HLOOKUP([AssumedValue2],'Curr conv'!$B$17:$BF$56,16,FALSE), "No data")</f>
        <v>0</v>
      </c>
      <c r="AF426" s="108">
        <f>IFERROR([AssumedValue1]*HLOOKUP([AssumedValue2],'Curr conv'!$B$17:$BF$56,16,FALSE), "No data")</f>
        <v>0</v>
      </c>
      <c r="AG426" s="110">
        <f>IFERROR(Table1[[#This Row],[Calculation2]]/Exchange,"No data")</f>
        <v>0</v>
      </c>
      <c r="AH426" s="113">
        <f>IFERROR([AssumedValue1]*HLOOKUP([AssumedValue2],'Curr conv'!$B$17:$BF$56,16,FALSE)/Table1[[#This Row],[ExpenditureDetails3]], "No data")</f>
        <v>0</v>
      </c>
      <c r="AI426" s="114">
        <f>IFERROR(Table1[[#This Row],[Calculation4]]/Exchange,"No data")</f>
        <v>0</v>
      </c>
      <c r="AJ42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26" s="110">
        <f>IFERROR(Table1[[#This Row],[Calculation6]]/Exchange,"No data")</f>
        <v>0</v>
      </c>
      <c r="AL426" s="49" t="s">
        <v>465</v>
      </c>
      <c r="AM426" s="45"/>
      <c r="AN426" s="45"/>
      <c r="AO426" s="45"/>
      <c r="AP426" s="45"/>
      <c r="AQ426" s="45"/>
    </row>
    <row r="427" spans="2:43">
      <c r="B427" s="44" t="s">
        <v>181</v>
      </c>
      <c r="C427" s="66" t="s">
        <v>467</v>
      </c>
      <c r="D427" s="66" t="s">
        <v>472</v>
      </c>
      <c r="E427" s="66" t="s">
        <v>438</v>
      </c>
      <c r="F427" s="66" t="s">
        <v>344</v>
      </c>
      <c r="G427" s="44" t="s">
        <v>178</v>
      </c>
      <c r="H427" s="44" t="s">
        <v>103</v>
      </c>
      <c r="I427" s="44" t="s">
        <v>15</v>
      </c>
      <c r="J427" s="44" t="s">
        <v>470</v>
      </c>
      <c r="K427" s="87" t="s">
        <v>475</v>
      </c>
      <c r="L427" s="49" t="s">
        <v>462</v>
      </c>
      <c r="M427" s="108">
        <v>530</v>
      </c>
      <c r="N427" s="108">
        <v>132.5</v>
      </c>
      <c r="O427" s="92">
        <v>300</v>
      </c>
      <c r="P427" s="44" t="s">
        <v>458</v>
      </c>
      <c r="Q427" s="44"/>
      <c r="R427" s="44"/>
      <c r="S427" s="44" t="s">
        <v>16</v>
      </c>
      <c r="T42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27" s="91"/>
      <c r="V427" s="91"/>
      <c r="W427" s="91">
        <v>1</v>
      </c>
      <c r="X427" s="92">
        <v>2006</v>
      </c>
      <c r="Y427" s="109">
        <v>0</v>
      </c>
      <c r="Z427" s="109">
        <v>0</v>
      </c>
      <c r="AA427" s="214">
        <v>2006</v>
      </c>
      <c r="AB427" s="67">
        <v>1</v>
      </c>
      <c r="AC427" s="115">
        <v>5</v>
      </c>
      <c r="AD427" s="115"/>
      <c r="AE427" s="109">
        <f>IFERROR(Table1[[#This Row],[ExpenditureDetails5]]*HLOOKUP([AssumedValue2],'Curr conv'!$B$17:$BF$56,16,FALSE), "No data")</f>
        <v>0</v>
      </c>
      <c r="AF427" s="108">
        <f>IFERROR([AssumedValue1]*HLOOKUP([AssumedValue2],'Curr conv'!$B$17:$BF$56,16,FALSE), "No data")</f>
        <v>0</v>
      </c>
      <c r="AG427" s="110">
        <f>IFERROR(Table1[[#This Row],[Calculation2]]/Exchange,"No data")</f>
        <v>0</v>
      </c>
      <c r="AH427" s="113">
        <f>IFERROR([AssumedValue1]*HLOOKUP([AssumedValue2],'Curr conv'!$B$17:$BF$56,16,FALSE)/Table1[[#This Row],[ExpenditureDetails3]], "No data")</f>
        <v>0</v>
      </c>
      <c r="AI427" s="114">
        <f>IFERROR(Table1[[#This Row],[Calculation4]]/Exchange,"No data")</f>
        <v>0</v>
      </c>
      <c r="AJ42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27" s="110">
        <f>IFERROR(Table1[[#This Row],[Calculation6]]/Exchange,"No data")</f>
        <v>0</v>
      </c>
      <c r="AL427" s="49" t="s">
        <v>465</v>
      </c>
      <c r="AM427" s="45"/>
      <c r="AN427" s="45"/>
      <c r="AO427" s="45"/>
      <c r="AP427" s="45"/>
      <c r="AQ427" s="45"/>
    </row>
    <row r="428" spans="2:43">
      <c r="B428" s="44" t="s">
        <v>181</v>
      </c>
      <c r="C428" s="66" t="s">
        <v>467</v>
      </c>
      <c r="D428" s="66" t="s">
        <v>472</v>
      </c>
      <c r="E428" s="66" t="s">
        <v>438</v>
      </c>
      <c r="F428" s="66" t="s">
        <v>344</v>
      </c>
      <c r="G428" s="44" t="s">
        <v>178</v>
      </c>
      <c r="H428" s="44" t="s">
        <v>103</v>
      </c>
      <c r="I428" s="44" t="s">
        <v>15</v>
      </c>
      <c r="J428" s="44" t="s">
        <v>470</v>
      </c>
      <c r="K428" s="87" t="s">
        <v>475</v>
      </c>
      <c r="L428" s="49" t="s">
        <v>462</v>
      </c>
      <c r="M428" s="108">
        <v>530</v>
      </c>
      <c r="N428" s="108">
        <v>132.5</v>
      </c>
      <c r="O428" s="92">
        <v>300</v>
      </c>
      <c r="P428" s="44" t="s">
        <v>458</v>
      </c>
      <c r="Q428" s="44"/>
      <c r="R428" s="44"/>
      <c r="S428" s="44" t="s">
        <v>16</v>
      </c>
      <c r="T42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28" s="91"/>
      <c r="V428" s="91"/>
      <c r="W428" s="91">
        <v>1</v>
      </c>
      <c r="X428" s="92">
        <v>2007</v>
      </c>
      <c r="Y428" s="109">
        <v>60</v>
      </c>
      <c r="Z428" s="109">
        <v>60</v>
      </c>
      <c r="AA428" s="214">
        <v>2007</v>
      </c>
      <c r="AB428" s="67">
        <v>1</v>
      </c>
      <c r="AC428" s="115">
        <v>5</v>
      </c>
      <c r="AD428" s="115"/>
      <c r="AE428" s="109">
        <f>IFERROR(Table1[[#This Row],[ExpenditureDetails5]]*HLOOKUP([AssumedValue2],'Curr conv'!$B$17:$BF$56,16,FALSE), "No data")</f>
        <v>97.887480912478765</v>
      </c>
      <c r="AF428" s="108">
        <f>IFERROR([AssumedValue1]*HLOOKUP([AssumedValue2],'Curr conv'!$B$17:$BF$56,16,FALSE), "No data")</f>
        <v>97.887480912478765</v>
      </c>
      <c r="AG428" s="110">
        <f>IFERROR(Table1[[#This Row],[Calculation2]]/Exchange,"No data")</f>
        <v>68.403753192626795</v>
      </c>
      <c r="AH428" s="113">
        <f>IFERROR([AssumedValue1]*HLOOKUP([AssumedValue2],'Curr conv'!$B$17:$BF$56,16,FALSE)/Table1[[#This Row],[ExpenditureDetails3]], "No data")</f>
        <v>97.887480912478765</v>
      </c>
      <c r="AI428" s="114">
        <f>IFERROR(Table1[[#This Row],[Calculation4]]/Exchange,"No data")</f>
        <v>68.403753192626795</v>
      </c>
      <c r="AJ42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19.577496182495754</v>
      </c>
      <c r="AK428" s="110">
        <f>IFERROR(Table1[[#This Row],[Calculation6]]/Exchange,"No data")</f>
        <v>13.68075063852536</v>
      </c>
      <c r="AL428" s="49" t="s">
        <v>465</v>
      </c>
      <c r="AM428" s="45"/>
      <c r="AN428" s="45"/>
      <c r="AO428" s="45"/>
      <c r="AP428" s="45"/>
      <c r="AQ428" s="45"/>
    </row>
    <row r="429" spans="2:43">
      <c r="B429" s="44" t="s">
        <v>181</v>
      </c>
      <c r="C429" s="66" t="s">
        <v>467</v>
      </c>
      <c r="D429" s="66" t="s">
        <v>472</v>
      </c>
      <c r="E429" s="66" t="s">
        <v>438</v>
      </c>
      <c r="F429" s="66" t="s">
        <v>344</v>
      </c>
      <c r="G429" s="44" t="s">
        <v>178</v>
      </c>
      <c r="H429" s="44" t="s">
        <v>103</v>
      </c>
      <c r="I429" s="44" t="s">
        <v>15</v>
      </c>
      <c r="J429" s="44" t="s">
        <v>470</v>
      </c>
      <c r="K429" s="87" t="s">
        <v>475</v>
      </c>
      <c r="L429" s="49" t="s">
        <v>462</v>
      </c>
      <c r="M429" s="108">
        <v>530</v>
      </c>
      <c r="N429" s="108">
        <v>132.5</v>
      </c>
      <c r="O429" s="92">
        <v>300</v>
      </c>
      <c r="P429" s="44" t="s">
        <v>458</v>
      </c>
      <c r="Q429" s="44"/>
      <c r="R429" s="44"/>
      <c r="S429" s="44" t="s">
        <v>16</v>
      </c>
      <c r="T42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29" s="91"/>
      <c r="V429" s="91"/>
      <c r="W429" s="91">
        <v>1</v>
      </c>
      <c r="X429" s="92">
        <v>2008</v>
      </c>
      <c r="Y429" s="109">
        <v>0</v>
      </c>
      <c r="Z429" s="109">
        <v>0</v>
      </c>
      <c r="AA429" s="214">
        <v>2008</v>
      </c>
      <c r="AB429" s="67">
        <v>1</v>
      </c>
      <c r="AC429" s="115">
        <v>5</v>
      </c>
      <c r="AD429" s="115"/>
      <c r="AE429" s="109">
        <f>IFERROR(Table1[[#This Row],[ExpenditureDetails5]]*HLOOKUP([AssumedValue2],'Curr conv'!$B$17:$BF$56,16,FALSE), "No data")</f>
        <v>0</v>
      </c>
      <c r="AF429" s="108">
        <f>IFERROR([AssumedValue1]*HLOOKUP([AssumedValue2],'Curr conv'!$B$17:$BF$56,16,FALSE), "No data")</f>
        <v>0</v>
      </c>
      <c r="AG429" s="110">
        <f>IFERROR(Table1[[#This Row],[Calculation2]]/Exchange,"No data")</f>
        <v>0</v>
      </c>
      <c r="AH429" s="113">
        <f>IFERROR([AssumedValue1]*HLOOKUP([AssumedValue2],'Curr conv'!$B$17:$BF$56,16,FALSE)/Table1[[#This Row],[ExpenditureDetails3]], "No data")</f>
        <v>0</v>
      </c>
      <c r="AI429" s="114">
        <f>IFERROR(Table1[[#This Row],[Calculation4]]/Exchange,"No data")</f>
        <v>0</v>
      </c>
      <c r="AJ42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29" s="110">
        <f>IFERROR(Table1[[#This Row],[Calculation6]]/Exchange,"No data")</f>
        <v>0</v>
      </c>
      <c r="AL429" s="49" t="s">
        <v>465</v>
      </c>
      <c r="AM429" s="45"/>
      <c r="AN429" s="45"/>
      <c r="AO429" s="45"/>
      <c r="AP429" s="45"/>
      <c r="AQ429" s="45"/>
    </row>
    <row r="430" spans="2:43">
      <c r="B430" s="44" t="s">
        <v>181</v>
      </c>
      <c r="C430" s="66" t="s">
        <v>467</v>
      </c>
      <c r="D430" s="66" t="s">
        <v>472</v>
      </c>
      <c r="E430" s="66" t="s">
        <v>438</v>
      </c>
      <c r="F430" s="66" t="s">
        <v>344</v>
      </c>
      <c r="G430" s="44" t="s">
        <v>178</v>
      </c>
      <c r="H430" s="44" t="s">
        <v>103</v>
      </c>
      <c r="I430" s="44" t="s">
        <v>15</v>
      </c>
      <c r="J430" s="44" t="s">
        <v>470</v>
      </c>
      <c r="K430" s="87" t="s">
        <v>475</v>
      </c>
      <c r="L430" s="49" t="s">
        <v>462</v>
      </c>
      <c r="M430" s="108">
        <v>530</v>
      </c>
      <c r="N430" s="108">
        <v>132.5</v>
      </c>
      <c r="O430" s="92">
        <v>300</v>
      </c>
      <c r="P430" s="44" t="s">
        <v>458</v>
      </c>
      <c r="Q430" s="44"/>
      <c r="R430" s="44"/>
      <c r="S430" s="44" t="s">
        <v>16</v>
      </c>
      <c r="T43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30" s="91"/>
      <c r="V430" s="91"/>
      <c r="W430" s="91">
        <v>1</v>
      </c>
      <c r="X430" s="92">
        <v>2009</v>
      </c>
      <c r="Y430" s="109">
        <v>0</v>
      </c>
      <c r="Z430" s="109">
        <v>0</v>
      </c>
      <c r="AA430" s="214">
        <v>2009</v>
      </c>
      <c r="AB430" s="67">
        <v>1</v>
      </c>
      <c r="AC430" s="115">
        <v>5</v>
      </c>
      <c r="AD430" s="115"/>
      <c r="AE430" s="109">
        <f>IFERROR(Table1[[#This Row],[ExpenditureDetails5]]*HLOOKUP([AssumedValue2],'Curr conv'!$B$17:$BF$56,16,FALSE), "No data")</f>
        <v>0</v>
      </c>
      <c r="AF430" s="108">
        <f>IFERROR([AssumedValue1]*HLOOKUP([AssumedValue2],'Curr conv'!$B$17:$BF$56,16,FALSE), "No data")</f>
        <v>0</v>
      </c>
      <c r="AG430" s="110">
        <f>IFERROR(Table1[[#This Row],[Calculation2]]/Exchange,"No data")</f>
        <v>0</v>
      </c>
      <c r="AH430" s="113">
        <f>IFERROR([AssumedValue1]*HLOOKUP([AssumedValue2],'Curr conv'!$B$17:$BF$56,16,FALSE)/Table1[[#This Row],[ExpenditureDetails3]], "No data")</f>
        <v>0</v>
      </c>
      <c r="AI430" s="114">
        <f>IFERROR(Table1[[#This Row],[Calculation4]]/Exchange,"No data")</f>
        <v>0</v>
      </c>
      <c r="AJ43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30" s="110">
        <f>IFERROR(Table1[[#This Row],[Calculation6]]/Exchange,"No data")</f>
        <v>0</v>
      </c>
      <c r="AL430" s="49" t="s">
        <v>465</v>
      </c>
      <c r="AM430" s="45"/>
      <c r="AN430" s="45"/>
      <c r="AO430" s="45"/>
      <c r="AP430" s="45"/>
      <c r="AQ430" s="45"/>
    </row>
    <row r="431" spans="2:43">
      <c r="B431" s="44" t="s">
        <v>182</v>
      </c>
      <c r="C431" s="66" t="s">
        <v>467</v>
      </c>
      <c r="D431" s="66" t="s">
        <v>472</v>
      </c>
      <c r="E431" s="66" t="s">
        <v>438</v>
      </c>
      <c r="F431" s="66" t="s">
        <v>355</v>
      </c>
      <c r="G431" s="44" t="s">
        <v>183</v>
      </c>
      <c r="H431" s="44" t="s">
        <v>98</v>
      </c>
      <c r="I431" s="44" t="s">
        <v>15</v>
      </c>
      <c r="J431" s="44" t="s">
        <v>470</v>
      </c>
      <c r="K431" s="87" t="s">
        <v>475</v>
      </c>
      <c r="L431" s="49" t="s">
        <v>462</v>
      </c>
      <c r="M431" s="108">
        <v>443</v>
      </c>
      <c r="N431" s="108">
        <v>443</v>
      </c>
      <c r="O431" s="92">
        <v>300</v>
      </c>
      <c r="P431" s="44" t="s">
        <v>458</v>
      </c>
      <c r="Q431" s="44"/>
      <c r="R431" s="44"/>
      <c r="S431" s="44" t="s">
        <v>16</v>
      </c>
      <c r="T43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31" s="91"/>
      <c r="V431" s="91"/>
      <c r="W431" s="91">
        <v>1</v>
      </c>
      <c r="X431" s="92">
        <v>2004</v>
      </c>
      <c r="Y431" s="109">
        <v>20</v>
      </c>
      <c r="Z431" s="109">
        <v>20</v>
      </c>
      <c r="AA431" s="214">
        <v>2004</v>
      </c>
      <c r="AB431" s="67">
        <v>1</v>
      </c>
      <c r="AC431" s="115">
        <v>6</v>
      </c>
      <c r="AD431" s="115"/>
      <c r="AE431" s="109">
        <f>IFERROR(Table1[[#This Row],[ExpenditureDetails5]]*HLOOKUP([AssumedValue2],'Curr conv'!$B$17:$BF$56,16,FALSE), "No data")</f>
        <v>77.532195069756639</v>
      </c>
      <c r="AF431" s="108">
        <f>IFERROR([AssumedValue1]*HLOOKUP([AssumedValue2],'Curr conv'!$B$17:$BF$56,16,FALSE), "No data")</f>
        <v>77.532195069756639</v>
      </c>
      <c r="AG431" s="110">
        <f>IFERROR(Table1[[#This Row],[Calculation2]]/Exchange,"No data")</f>
        <v>54.179483286285453</v>
      </c>
      <c r="AH431" s="113">
        <f>IFERROR([AssumedValue1]*HLOOKUP([AssumedValue2],'Curr conv'!$B$17:$BF$56,16,FALSE)/Table1[[#This Row],[ExpenditureDetails3]], "No data")</f>
        <v>77.532195069756639</v>
      </c>
      <c r="AI431" s="114">
        <f>IFERROR(Table1[[#This Row],[Calculation4]]/Exchange,"No data")</f>
        <v>54.179483286285453</v>
      </c>
      <c r="AJ43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12.922032511626107</v>
      </c>
      <c r="AK431" s="110">
        <f>IFERROR(Table1[[#This Row],[Calculation6]]/Exchange,"No data")</f>
        <v>9.029913881047575</v>
      </c>
      <c r="AL431" s="49" t="s">
        <v>465</v>
      </c>
      <c r="AM431" s="45"/>
      <c r="AN431" s="45"/>
      <c r="AO431" s="45"/>
      <c r="AP431" s="45"/>
      <c r="AQ431" s="45"/>
    </row>
    <row r="432" spans="2:43">
      <c r="B432" s="44" t="s">
        <v>182</v>
      </c>
      <c r="C432" s="66" t="s">
        <v>467</v>
      </c>
      <c r="D432" s="66" t="s">
        <v>472</v>
      </c>
      <c r="E432" s="66" t="s">
        <v>438</v>
      </c>
      <c r="F432" s="66" t="s">
        <v>355</v>
      </c>
      <c r="G432" s="44" t="s">
        <v>183</v>
      </c>
      <c r="H432" s="44" t="s">
        <v>98</v>
      </c>
      <c r="I432" s="44" t="s">
        <v>15</v>
      </c>
      <c r="J432" s="44" t="s">
        <v>470</v>
      </c>
      <c r="K432" s="87" t="s">
        <v>475</v>
      </c>
      <c r="L432" s="49" t="s">
        <v>462</v>
      </c>
      <c r="M432" s="108">
        <v>443</v>
      </c>
      <c r="N432" s="108">
        <v>443</v>
      </c>
      <c r="O432" s="92">
        <v>300</v>
      </c>
      <c r="P432" s="44" t="s">
        <v>458</v>
      </c>
      <c r="Q432" s="44"/>
      <c r="R432" s="44"/>
      <c r="S432" s="44" t="s">
        <v>16</v>
      </c>
      <c r="T43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32" s="91"/>
      <c r="V432" s="91"/>
      <c r="W432" s="91">
        <v>1</v>
      </c>
      <c r="X432" s="92">
        <v>2005</v>
      </c>
      <c r="Y432" s="109">
        <v>0</v>
      </c>
      <c r="Z432" s="109">
        <v>0</v>
      </c>
      <c r="AA432" s="214">
        <v>2005</v>
      </c>
      <c r="AB432" s="67">
        <v>1</v>
      </c>
      <c r="AC432" s="115">
        <v>6</v>
      </c>
      <c r="AD432" s="115"/>
      <c r="AE432" s="109">
        <f>IFERROR(Table1[[#This Row],[ExpenditureDetails5]]*HLOOKUP([AssumedValue2],'Curr conv'!$B$17:$BF$56,16,FALSE), "No data")</f>
        <v>0</v>
      </c>
      <c r="AF432" s="108">
        <f>IFERROR([AssumedValue1]*HLOOKUP([AssumedValue2],'Curr conv'!$B$17:$BF$56,16,FALSE), "No data")</f>
        <v>0</v>
      </c>
      <c r="AG432" s="110">
        <f>IFERROR(Table1[[#This Row],[Calculation2]]/Exchange,"No data")</f>
        <v>0</v>
      </c>
      <c r="AH432" s="113">
        <f>IFERROR([AssumedValue1]*HLOOKUP([AssumedValue2],'Curr conv'!$B$17:$BF$56,16,FALSE)/Table1[[#This Row],[ExpenditureDetails3]], "No data")</f>
        <v>0</v>
      </c>
      <c r="AI432" s="114">
        <f>IFERROR(Table1[[#This Row],[Calculation4]]/Exchange,"No data")</f>
        <v>0</v>
      </c>
      <c r="AJ43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32" s="110">
        <f>IFERROR(Table1[[#This Row],[Calculation6]]/Exchange,"No data")</f>
        <v>0</v>
      </c>
      <c r="AL432" s="49" t="s">
        <v>465</v>
      </c>
      <c r="AM432" s="45"/>
      <c r="AN432" s="45"/>
      <c r="AO432" s="45"/>
      <c r="AP432" s="45"/>
      <c r="AQ432" s="45"/>
    </row>
    <row r="433" spans="2:43">
      <c r="B433" s="44" t="s">
        <v>182</v>
      </c>
      <c r="C433" s="66" t="s">
        <v>467</v>
      </c>
      <c r="D433" s="66" t="s">
        <v>472</v>
      </c>
      <c r="E433" s="66" t="s">
        <v>438</v>
      </c>
      <c r="F433" s="66" t="s">
        <v>355</v>
      </c>
      <c r="G433" s="44" t="s">
        <v>183</v>
      </c>
      <c r="H433" s="44" t="s">
        <v>98</v>
      </c>
      <c r="I433" s="44" t="s">
        <v>15</v>
      </c>
      <c r="J433" s="44" t="s">
        <v>470</v>
      </c>
      <c r="K433" s="87" t="s">
        <v>475</v>
      </c>
      <c r="L433" s="49" t="s">
        <v>462</v>
      </c>
      <c r="M433" s="108">
        <v>443</v>
      </c>
      <c r="N433" s="108">
        <v>443</v>
      </c>
      <c r="O433" s="92">
        <v>300</v>
      </c>
      <c r="P433" s="44" t="s">
        <v>458</v>
      </c>
      <c r="Q433" s="44"/>
      <c r="R433" s="44"/>
      <c r="S433" s="44" t="s">
        <v>16</v>
      </c>
      <c r="T43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33" s="91"/>
      <c r="V433" s="91"/>
      <c r="W433" s="91">
        <v>1</v>
      </c>
      <c r="X433" s="92">
        <v>2006</v>
      </c>
      <c r="Y433" s="109">
        <v>0</v>
      </c>
      <c r="Z433" s="109">
        <v>0</v>
      </c>
      <c r="AA433" s="214">
        <v>2006</v>
      </c>
      <c r="AB433" s="67">
        <v>1</v>
      </c>
      <c r="AC433" s="115">
        <v>6</v>
      </c>
      <c r="AD433" s="115"/>
      <c r="AE433" s="109">
        <f>IFERROR(Table1[[#This Row],[ExpenditureDetails5]]*HLOOKUP([AssumedValue2],'Curr conv'!$B$17:$BF$56,16,FALSE), "No data")</f>
        <v>0</v>
      </c>
      <c r="AF433" s="108">
        <f>IFERROR([AssumedValue1]*HLOOKUP([AssumedValue2],'Curr conv'!$B$17:$BF$56,16,FALSE), "No data")</f>
        <v>0</v>
      </c>
      <c r="AG433" s="110">
        <f>IFERROR(Table1[[#This Row],[Calculation2]]/Exchange,"No data")</f>
        <v>0</v>
      </c>
      <c r="AH433" s="113">
        <f>IFERROR([AssumedValue1]*HLOOKUP([AssumedValue2],'Curr conv'!$B$17:$BF$56,16,FALSE)/Table1[[#This Row],[ExpenditureDetails3]], "No data")</f>
        <v>0</v>
      </c>
      <c r="AI433" s="114">
        <f>IFERROR(Table1[[#This Row],[Calculation4]]/Exchange,"No data")</f>
        <v>0</v>
      </c>
      <c r="AJ43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33" s="110">
        <f>IFERROR(Table1[[#This Row],[Calculation6]]/Exchange,"No data")</f>
        <v>0</v>
      </c>
      <c r="AL433" s="49" t="s">
        <v>465</v>
      </c>
      <c r="AM433" s="45"/>
      <c r="AN433" s="45"/>
      <c r="AO433" s="45"/>
      <c r="AP433" s="45"/>
      <c r="AQ433" s="45"/>
    </row>
    <row r="434" spans="2:43">
      <c r="B434" s="44" t="s">
        <v>182</v>
      </c>
      <c r="C434" s="66" t="s">
        <v>467</v>
      </c>
      <c r="D434" s="66" t="s">
        <v>472</v>
      </c>
      <c r="E434" s="66" t="s">
        <v>438</v>
      </c>
      <c r="F434" s="66" t="s">
        <v>355</v>
      </c>
      <c r="G434" s="44" t="s">
        <v>183</v>
      </c>
      <c r="H434" s="44" t="s">
        <v>98</v>
      </c>
      <c r="I434" s="44" t="s">
        <v>15</v>
      </c>
      <c r="J434" s="44" t="s">
        <v>470</v>
      </c>
      <c r="K434" s="87" t="s">
        <v>475</v>
      </c>
      <c r="L434" s="49" t="s">
        <v>462</v>
      </c>
      <c r="M434" s="108">
        <v>443</v>
      </c>
      <c r="N434" s="108">
        <v>443</v>
      </c>
      <c r="O434" s="92">
        <v>300</v>
      </c>
      <c r="P434" s="44" t="s">
        <v>458</v>
      </c>
      <c r="Q434" s="44"/>
      <c r="R434" s="44"/>
      <c r="S434" s="44" t="s">
        <v>16</v>
      </c>
      <c r="T43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34" s="91"/>
      <c r="V434" s="91"/>
      <c r="W434" s="91">
        <v>1</v>
      </c>
      <c r="X434" s="92">
        <v>2007</v>
      </c>
      <c r="Y434" s="109">
        <v>0</v>
      </c>
      <c r="Z434" s="109">
        <v>0</v>
      </c>
      <c r="AA434" s="214">
        <v>2007</v>
      </c>
      <c r="AB434" s="67">
        <v>1</v>
      </c>
      <c r="AC434" s="115">
        <v>6</v>
      </c>
      <c r="AD434" s="115"/>
      <c r="AE434" s="109">
        <f>IFERROR(Table1[[#This Row],[ExpenditureDetails5]]*HLOOKUP([AssumedValue2],'Curr conv'!$B$17:$BF$56,16,FALSE), "No data")</f>
        <v>0</v>
      </c>
      <c r="AF434" s="108">
        <f>IFERROR([AssumedValue1]*HLOOKUP([AssumedValue2],'Curr conv'!$B$17:$BF$56,16,FALSE), "No data")</f>
        <v>0</v>
      </c>
      <c r="AG434" s="110">
        <f>IFERROR(Table1[[#This Row],[Calculation2]]/Exchange,"No data")</f>
        <v>0</v>
      </c>
      <c r="AH434" s="113">
        <f>IFERROR([AssumedValue1]*HLOOKUP([AssumedValue2],'Curr conv'!$B$17:$BF$56,16,FALSE)/Table1[[#This Row],[ExpenditureDetails3]], "No data")</f>
        <v>0</v>
      </c>
      <c r="AI434" s="114">
        <f>IFERROR(Table1[[#This Row],[Calculation4]]/Exchange,"No data")</f>
        <v>0</v>
      </c>
      <c r="AJ43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34" s="110">
        <f>IFERROR(Table1[[#This Row],[Calculation6]]/Exchange,"No data")</f>
        <v>0</v>
      </c>
      <c r="AL434" s="49" t="s">
        <v>465</v>
      </c>
      <c r="AM434" s="45"/>
      <c r="AN434" s="45"/>
      <c r="AO434" s="45"/>
      <c r="AP434" s="45"/>
      <c r="AQ434" s="45"/>
    </row>
    <row r="435" spans="2:43">
      <c r="B435" s="44" t="s">
        <v>182</v>
      </c>
      <c r="C435" s="66" t="s">
        <v>467</v>
      </c>
      <c r="D435" s="66" t="s">
        <v>472</v>
      </c>
      <c r="E435" s="66" t="s">
        <v>438</v>
      </c>
      <c r="F435" s="66" t="s">
        <v>355</v>
      </c>
      <c r="G435" s="44" t="s">
        <v>183</v>
      </c>
      <c r="H435" s="44" t="s">
        <v>98</v>
      </c>
      <c r="I435" s="44" t="s">
        <v>15</v>
      </c>
      <c r="J435" s="44" t="s">
        <v>470</v>
      </c>
      <c r="K435" s="87" t="s">
        <v>475</v>
      </c>
      <c r="L435" s="49" t="s">
        <v>462</v>
      </c>
      <c r="M435" s="108">
        <v>443</v>
      </c>
      <c r="N435" s="108">
        <v>443</v>
      </c>
      <c r="O435" s="92">
        <v>300</v>
      </c>
      <c r="P435" s="44" t="s">
        <v>458</v>
      </c>
      <c r="Q435" s="44"/>
      <c r="R435" s="44"/>
      <c r="S435" s="44" t="s">
        <v>16</v>
      </c>
      <c r="T43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35" s="91"/>
      <c r="V435" s="91"/>
      <c r="W435" s="91">
        <v>1</v>
      </c>
      <c r="X435" s="92">
        <v>2008</v>
      </c>
      <c r="Y435" s="109">
        <v>0</v>
      </c>
      <c r="Z435" s="109">
        <v>0</v>
      </c>
      <c r="AA435" s="214">
        <v>2008</v>
      </c>
      <c r="AB435" s="67">
        <v>1</v>
      </c>
      <c r="AC435" s="115">
        <v>6</v>
      </c>
      <c r="AD435" s="115"/>
      <c r="AE435" s="109">
        <f>IFERROR(Table1[[#This Row],[ExpenditureDetails5]]*HLOOKUP([AssumedValue2],'Curr conv'!$B$17:$BF$56,16,FALSE), "No data")</f>
        <v>0</v>
      </c>
      <c r="AF435" s="108">
        <f>IFERROR([AssumedValue1]*HLOOKUP([AssumedValue2],'Curr conv'!$B$17:$BF$56,16,FALSE), "No data")</f>
        <v>0</v>
      </c>
      <c r="AG435" s="110">
        <f>IFERROR(Table1[[#This Row],[Calculation2]]/Exchange,"No data")</f>
        <v>0</v>
      </c>
      <c r="AH435" s="113">
        <f>IFERROR([AssumedValue1]*HLOOKUP([AssumedValue2],'Curr conv'!$B$17:$BF$56,16,FALSE)/Table1[[#This Row],[ExpenditureDetails3]], "No data")</f>
        <v>0</v>
      </c>
      <c r="AI435" s="114">
        <f>IFERROR(Table1[[#This Row],[Calculation4]]/Exchange,"No data")</f>
        <v>0</v>
      </c>
      <c r="AJ43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35" s="110">
        <f>IFERROR(Table1[[#This Row],[Calculation6]]/Exchange,"No data")</f>
        <v>0</v>
      </c>
      <c r="AL435" s="49" t="s">
        <v>465</v>
      </c>
      <c r="AM435" s="45"/>
      <c r="AN435" s="45"/>
      <c r="AO435" s="45"/>
      <c r="AP435" s="45"/>
      <c r="AQ435" s="45"/>
    </row>
    <row r="436" spans="2:43">
      <c r="B436" s="44" t="s">
        <v>182</v>
      </c>
      <c r="C436" s="66" t="s">
        <v>467</v>
      </c>
      <c r="D436" s="66" t="s">
        <v>472</v>
      </c>
      <c r="E436" s="66" t="s">
        <v>438</v>
      </c>
      <c r="F436" s="66" t="s">
        <v>355</v>
      </c>
      <c r="G436" s="44" t="s">
        <v>183</v>
      </c>
      <c r="H436" s="44" t="s">
        <v>98</v>
      </c>
      <c r="I436" s="44" t="s">
        <v>15</v>
      </c>
      <c r="J436" s="44" t="s">
        <v>470</v>
      </c>
      <c r="K436" s="87" t="s">
        <v>475</v>
      </c>
      <c r="L436" s="49" t="s">
        <v>462</v>
      </c>
      <c r="M436" s="108">
        <v>443</v>
      </c>
      <c r="N436" s="108">
        <v>443</v>
      </c>
      <c r="O436" s="92">
        <v>300</v>
      </c>
      <c r="P436" s="44" t="s">
        <v>458</v>
      </c>
      <c r="Q436" s="44"/>
      <c r="R436" s="44"/>
      <c r="S436" s="44" t="s">
        <v>16</v>
      </c>
      <c r="T43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36" s="91"/>
      <c r="V436" s="91"/>
      <c r="W436" s="91">
        <v>1</v>
      </c>
      <c r="X436" s="92">
        <v>2009</v>
      </c>
      <c r="Y436" s="109">
        <v>0</v>
      </c>
      <c r="Z436" s="109">
        <v>0</v>
      </c>
      <c r="AA436" s="214">
        <v>2009</v>
      </c>
      <c r="AB436" s="67">
        <v>1</v>
      </c>
      <c r="AC436" s="115">
        <v>6</v>
      </c>
      <c r="AD436" s="115"/>
      <c r="AE436" s="109">
        <f>IFERROR(Table1[[#This Row],[ExpenditureDetails5]]*HLOOKUP([AssumedValue2],'Curr conv'!$B$17:$BF$56,16,FALSE), "No data")</f>
        <v>0</v>
      </c>
      <c r="AF436" s="108">
        <f>IFERROR([AssumedValue1]*HLOOKUP([AssumedValue2],'Curr conv'!$B$17:$BF$56,16,FALSE), "No data")</f>
        <v>0</v>
      </c>
      <c r="AG436" s="110">
        <f>IFERROR(Table1[[#This Row],[Calculation2]]/Exchange,"No data")</f>
        <v>0</v>
      </c>
      <c r="AH436" s="113">
        <f>IFERROR([AssumedValue1]*HLOOKUP([AssumedValue2],'Curr conv'!$B$17:$BF$56,16,FALSE)/Table1[[#This Row],[ExpenditureDetails3]], "No data")</f>
        <v>0</v>
      </c>
      <c r="AI436" s="114">
        <f>IFERROR(Table1[[#This Row],[Calculation4]]/Exchange,"No data")</f>
        <v>0</v>
      </c>
      <c r="AJ43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36" s="110">
        <f>IFERROR(Table1[[#This Row],[Calculation6]]/Exchange,"No data")</f>
        <v>0</v>
      </c>
      <c r="AL436" s="49" t="s">
        <v>465</v>
      </c>
      <c r="AM436" s="45"/>
      <c r="AN436" s="45"/>
      <c r="AO436" s="45"/>
      <c r="AP436" s="45"/>
      <c r="AQ436" s="45"/>
    </row>
    <row r="437" spans="2:43">
      <c r="B437" s="44" t="s">
        <v>184</v>
      </c>
      <c r="C437" s="66" t="s">
        <v>467</v>
      </c>
      <c r="D437" s="66" t="s">
        <v>472</v>
      </c>
      <c r="E437" s="66" t="s">
        <v>438</v>
      </c>
      <c r="F437" s="66" t="s">
        <v>354</v>
      </c>
      <c r="G437" s="44" t="s">
        <v>185</v>
      </c>
      <c r="H437" s="44" t="s">
        <v>98</v>
      </c>
      <c r="I437" s="44" t="s">
        <v>15</v>
      </c>
      <c r="J437" s="44" t="s">
        <v>470</v>
      </c>
      <c r="K437" s="87" t="s">
        <v>475</v>
      </c>
      <c r="L437" s="49" t="s">
        <v>462</v>
      </c>
      <c r="M437" s="108">
        <v>599</v>
      </c>
      <c r="N437" s="108">
        <v>599</v>
      </c>
      <c r="O437" s="92">
        <v>300</v>
      </c>
      <c r="P437" s="44" t="s">
        <v>458</v>
      </c>
      <c r="Q437" s="44"/>
      <c r="R437" s="44"/>
      <c r="S437" s="44" t="s">
        <v>16</v>
      </c>
      <c r="T43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37" s="91"/>
      <c r="V437" s="91"/>
      <c r="W437" s="91">
        <v>1</v>
      </c>
      <c r="X437" s="92">
        <v>2004</v>
      </c>
      <c r="Y437" s="109">
        <v>0</v>
      </c>
      <c r="Z437" s="109">
        <v>0</v>
      </c>
      <c r="AA437" s="214">
        <v>2004</v>
      </c>
      <c r="AB437" s="67">
        <v>1</v>
      </c>
      <c r="AC437" s="115">
        <v>6</v>
      </c>
      <c r="AD437" s="115"/>
      <c r="AE437" s="109">
        <f>IFERROR(Table1[[#This Row],[ExpenditureDetails5]]*HLOOKUP([AssumedValue2],'Curr conv'!$B$17:$BF$56,16,FALSE), "No data")</f>
        <v>0</v>
      </c>
      <c r="AF437" s="108">
        <f>IFERROR([AssumedValue1]*HLOOKUP([AssumedValue2],'Curr conv'!$B$17:$BF$56,16,FALSE), "No data")</f>
        <v>0</v>
      </c>
      <c r="AG437" s="110">
        <f>IFERROR(Table1[[#This Row],[Calculation2]]/Exchange,"No data")</f>
        <v>0</v>
      </c>
      <c r="AH437" s="113">
        <f>IFERROR([AssumedValue1]*HLOOKUP([AssumedValue2],'Curr conv'!$B$17:$BF$56,16,FALSE)/Table1[[#This Row],[ExpenditureDetails3]], "No data")</f>
        <v>0</v>
      </c>
      <c r="AI437" s="114">
        <f>IFERROR(Table1[[#This Row],[Calculation4]]/Exchange,"No data")</f>
        <v>0</v>
      </c>
      <c r="AJ43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37" s="110">
        <f>IFERROR(Table1[[#This Row],[Calculation6]]/Exchange,"No data")</f>
        <v>0</v>
      </c>
      <c r="AL437" s="49" t="s">
        <v>465</v>
      </c>
      <c r="AM437" s="45"/>
      <c r="AN437" s="45"/>
      <c r="AO437" s="45"/>
      <c r="AP437" s="45"/>
      <c r="AQ437" s="45"/>
    </row>
    <row r="438" spans="2:43">
      <c r="B438" s="44" t="s">
        <v>184</v>
      </c>
      <c r="C438" s="66" t="s">
        <v>467</v>
      </c>
      <c r="D438" s="66" t="s">
        <v>472</v>
      </c>
      <c r="E438" s="66" t="s">
        <v>438</v>
      </c>
      <c r="F438" s="66" t="s">
        <v>354</v>
      </c>
      <c r="G438" s="44" t="s">
        <v>185</v>
      </c>
      <c r="H438" s="44" t="s">
        <v>98</v>
      </c>
      <c r="I438" s="44" t="s">
        <v>15</v>
      </c>
      <c r="J438" s="44" t="s">
        <v>470</v>
      </c>
      <c r="K438" s="87" t="s">
        <v>475</v>
      </c>
      <c r="L438" s="49" t="s">
        <v>462</v>
      </c>
      <c r="M438" s="108">
        <v>599</v>
      </c>
      <c r="N438" s="108">
        <v>599</v>
      </c>
      <c r="O438" s="92">
        <v>300</v>
      </c>
      <c r="P438" s="44" t="s">
        <v>458</v>
      </c>
      <c r="Q438" s="44"/>
      <c r="R438" s="44"/>
      <c r="S438" s="44" t="s">
        <v>16</v>
      </c>
      <c r="T43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38" s="91"/>
      <c r="V438" s="91"/>
      <c r="W438" s="91">
        <v>1</v>
      </c>
      <c r="X438" s="92">
        <v>2005</v>
      </c>
      <c r="Y438" s="109">
        <v>0</v>
      </c>
      <c r="Z438" s="109">
        <v>0</v>
      </c>
      <c r="AA438" s="214">
        <v>2005</v>
      </c>
      <c r="AB438" s="67">
        <v>1</v>
      </c>
      <c r="AC438" s="115">
        <v>6</v>
      </c>
      <c r="AD438" s="115"/>
      <c r="AE438" s="109">
        <f>IFERROR(Table1[[#This Row],[ExpenditureDetails5]]*HLOOKUP([AssumedValue2],'Curr conv'!$B$17:$BF$56,16,FALSE), "No data")</f>
        <v>0</v>
      </c>
      <c r="AF438" s="108">
        <f>IFERROR([AssumedValue1]*HLOOKUP([AssumedValue2],'Curr conv'!$B$17:$BF$56,16,FALSE), "No data")</f>
        <v>0</v>
      </c>
      <c r="AG438" s="110">
        <f>IFERROR(Table1[[#This Row],[Calculation2]]/Exchange,"No data")</f>
        <v>0</v>
      </c>
      <c r="AH438" s="113">
        <f>IFERROR([AssumedValue1]*HLOOKUP([AssumedValue2],'Curr conv'!$B$17:$BF$56,16,FALSE)/Table1[[#This Row],[ExpenditureDetails3]], "No data")</f>
        <v>0</v>
      </c>
      <c r="AI438" s="114">
        <f>IFERROR(Table1[[#This Row],[Calculation4]]/Exchange,"No data")</f>
        <v>0</v>
      </c>
      <c r="AJ43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38" s="110">
        <f>IFERROR(Table1[[#This Row],[Calculation6]]/Exchange,"No data")</f>
        <v>0</v>
      </c>
      <c r="AL438" s="49" t="s">
        <v>465</v>
      </c>
      <c r="AM438" s="45"/>
      <c r="AN438" s="45"/>
      <c r="AO438" s="45"/>
      <c r="AP438" s="45"/>
      <c r="AQ438" s="45"/>
    </row>
    <row r="439" spans="2:43">
      <c r="B439" s="44" t="s">
        <v>184</v>
      </c>
      <c r="C439" s="66" t="s">
        <v>467</v>
      </c>
      <c r="D439" s="66" t="s">
        <v>472</v>
      </c>
      <c r="E439" s="66" t="s">
        <v>438</v>
      </c>
      <c r="F439" s="66" t="s">
        <v>354</v>
      </c>
      <c r="G439" s="44" t="s">
        <v>185</v>
      </c>
      <c r="H439" s="44" t="s">
        <v>98</v>
      </c>
      <c r="I439" s="44" t="s">
        <v>15</v>
      </c>
      <c r="J439" s="44" t="s">
        <v>470</v>
      </c>
      <c r="K439" s="87" t="s">
        <v>475</v>
      </c>
      <c r="L439" s="49" t="s">
        <v>462</v>
      </c>
      <c r="M439" s="108">
        <v>599</v>
      </c>
      <c r="N439" s="108">
        <v>599</v>
      </c>
      <c r="O439" s="92">
        <v>300</v>
      </c>
      <c r="P439" s="44" t="s">
        <v>458</v>
      </c>
      <c r="Q439" s="44"/>
      <c r="R439" s="44"/>
      <c r="S439" s="44" t="s">
        <v>16</v>
      </c>
      <c r="T43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39" s="91"/>
      <c r="V439" s="91"/>
      <c r="W439" s="91">
        <v>1</v>
      </c>
      <c r="X439" s="92">
        <v>2006</v>
      </c>
      <c r="Y439" s="109">
        <v>0</v>
      </c>
      <c r="Z439" s="109">
        <v>0</v>
      </c>
      <c r="AA439" s="214">
        <v>2006</v>
      </c>
      <c r="AB439" s="67">
        <v>1</v>
      </c>
      <c r="AC439" s="115">
        <v>6</v>
      </c>
      <c r="AD439" s="115"/>
      <c r="AE439" s="109">
        <f>IFERROR(Table1[[#This Row],[ExpenditureDetails5]]*HLOOKUP([AssumedValue2],'Curr conv'!$B$17:$BF$56,16,FALSE), "No data")</f>
        <v>0</v>
      </c>
      <c r="AF439" s="108">
        <f>IFERROR([AssumedValue1]*HLOOKUP([AssumedValue2],'Curr conv'!$B$17:$BF$56,16,FALSE), "No data")</f>
        <v>0</v>
      </c>
      <c r="AG439" s="110">
        <f>IFERROR(Table1[[#This Row],[Calculation2]]/Exchange,"No data")</f>
        <v>0</v>
      </c>
      <c r="AH439" s="113">
        <f>IFERROR([AssumedValue1]*HLOOKUP([AssumedValue2],'Curr conv'!$B$17:$BF$56,16,FALSE)/Table1[[#This Row],[ExpenditureDetails3]], "No data")</f>
        <v>0</v>
      </c>
      <c r="AI439" s="114">
        <f>IFERROR(Table1[[#This Row],[Calculation4]]/Exchange,"No data")</f>
        <v>0</v>
      </c>
      <c r="AJ43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39" s="110">
        <f>IFERROR(Table1[[#This Row],[Calculation6]]/Exchange,"No data")</f>
        <v>0</v>
      </c>
      <c r="AL439" s="49" t="s">
        <v>465</v>
      </c>
      <c r="AM439" s="45"/>
      <c r="AN439" s="45"/>
      <c r="AO439" s="45"/>
      <c r="AP439" s="45"/>
      <c r="AQ439" s="45"/>
    </row>
    <row r="440" spans="2:43">
      <c r="B440" s="44" t="s">
        <v>184</v>
      </c>
      <c r="C440" s="66" t="s">
        <v>467</v>
      </c>
      <c r="D440" s="66" t="s">
        <v>472</v>
      </c>
      <c r="E440" s="66" t="s">
        <v>438</v>
      </c>
      <c r="F440" s="66" t="s">
        <v>354</v>
      </c>
      <c r="G440" s="44" t="s">
        <v>185</v>
      </c>
      <c r="H440" s="44" t="s">
        <v>98</v>
      </c>
      <c r="I440" s="44" t="s">
        <v>15</v>
      </c>
      <c r="J440" s="44" t="s">
        <v>470</v>
      </c>
      <c r="K440" s="87" t="s">
        <v>475</v>
      </c>
      <c r="L440" s="49" t="s">
        <v>462</v>
      </c>
      <c r="M440" s="108">
        <v>599</v>
      </c>
      <c r="N440" s="108">
        <v>599</v>
      </c>
      <c r="O440" s="92">
        <v>300</v>
      </c>
      <c r="P440" s="44" t="s">
        <v>458</v>
      </c>
      <c r="Q440" s="44"/>
      <c r="R440" s="44"/>
      <c r="S440" s="44" t="s">
        <v>16</v>
      </c>
      <c r="T44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40" s="91"/>
      <c r="V440" s="91"/>
      <c r="W440" s="91">
        <v>1</v>
      </c>
      <c r="X440" s="92">
        <v>2007</v>
      </c>
      <c r="Y440" s="109">
        <v>50</v>
      </c>
      <c r="Z440" s="109">
        <v>50</v>
      </c>
      <c r="AA440" s="214">
        <v>2007</v>
      </c>
      <c r="AB440" s="67">
        <v>1</v>
      </c>
      <c r="AC440" s="115">
        <v>6</v>
      </c>
      <c r="AD440" s="115"/>
      <c r="AE440" s="109">
        <f>IFERROR(Table1[[#This Row],[ExpenditureDetails5]]*HLOOKUP([AssumedValue2],'Curr conv'!$B$17:$BF$56,16,FALSE), "No data")</f>
        <v>81.572900760398966</v>
      </c>
      <c r="AF440" s="108">
        <f>IFERROR([AssumedValue1]*HLOOKUP([AssumedValue2],'Curr conv'!$B$17:$BF$56,16,FALSE), "No data")</f>
        <v>81.572900760398966</v>
      </c>
      <c r="AG440" s="110">
        <f>IFERROR(Table1[[#This Row],[Calculation2]]/Exchange,"No data")</f>
        <v>57.003127660522331</v>
      </c>
      <c r="AH440" s="113">
        <f>IFERROR([AssumedValue1]*HLOOKUP([AssumedValue2],'Curr conv'!$B$17:$BF$56,16,FALSE)/Table1[[#This Row],[ExpenditureDetails3]], "No data")</f>
        <v>81.572900760398966</v>
      </c>
      <c r="AI440" s="114">
        <f>IFERROR(Table1[[#This Row],[Calculation4]]/Exchange,"No data")</f>
        <v>57.003127660522331</v>
      </c>
      <c r="AJ44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13.595483460066495</v>
      </c>
      <c r="AK440" s="110">
        <f>IFERROR(Table1[[#This Row],[Calculation6]]/Exchange,"No data")</f>
        <v>9.5005212767537213</v>
      </c>
      <c r="AL440" s="49" t="s">
        <v>465</v>
      </c>
      <c r="AM440" s="45"/>
      <c r="AN440" s="45"/>
      <c r="AO440" s="45"/>
      <c r="AP440" s="45"/>
      <c r="AQ440" s="45"/>
    </row>
    <row r="441" spans="2:43">
      <c r="B441" s="44" t="s">
        <v>184</v>
      </c>
      <c r="C441" s="66" t="s">
        <v>467</v>
      </c>
      <c r="D441" s="66" t="s">
        <v>472</v>
      </c>
      <c r="E441" s="66" t="s">
        <v>438</v>
      </c>
      <c r="F441" s="66" t="s">
        <v>354</v>
      </c>
      <c r="G441" s="44" t="s">
        <v>185</v>
      </c>
      <c r="H441" s="44" t="s">
        <v>98</v>
      </c>
      <c r="I441" s="44" t="s">
        <v>15</v>
      </c>
      <c r="J441" s="44" t="s">
        <v>470</v>
      </c>
      <c r="K441" s="87" t="s">
        <v>475</v>
      </c>
      <c r="L441" s="49" t="s">
        <v>462</v>
      </c>
      <c r="M441" s="108">
        <v>599</v>
      </c>
      <c r="N441" s="108">
        <v>599</v>
      </c>
      <c r="O441" s="92">
        <v>300</v>
      </c>
      <c r="P441" s="44" t="s">
        <v>458</v>
      </c>
      <c r="Q441" s="44"/>
      <c r="R441" s="44"/>
      <c r="S441" s="44" t="s">
        <v>16</v>
      </c>
      <c r="T44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41" s="91"/>
      <c r="V441" s="91"/>
      <c r="W441" s="91">
        <v>1</v>
      </c>
      <c r="X441" s="92">
        <v>2008</v>
      </c>
      <c r="Y441" s="109">
        <v>0</v>
      </c>
      <c r="Z441" s="109">
        <v>0</v>
      </c>
      <c r="AA441" s="214">
        <v>2008</v>
      </c>
      <c r="AB441" s="67">
        <v>1</v>
      </c>
      <c r="AC441" s="115">
        <v>6</v>
      </c>
      <c r="AD441" s="115"/>
      <c r="AE441" s="109">
        <f>IFERROR(Table1[[#This Row],[ExpenditureDetails5]]*HLOOKUP([AssumedValue2],'Curr conv'!$B$17:$BF$56,16,FALSE), "No data")</f>
        <v>0</v>
      </c>
      <c r="AF441" s="108">
        <f>IFERROR([AssumedValue1]*HLOOKUP([AssumedValue2],'Curr conv'!$B$17:$BF$56,16,FALSE), "No data")</f>
        <v>0</v>
      </c>
      <c r="AG441" s="110">
        <f>IFERROR(Table1[[#This Row],[Calculation2]]/Exchange,"No data")</f>
        <v>0</v>
      </c>
      <c r="AH441" s="113">
        <f>IFERROR([AssumedValue1]*HLOOKUP([AssumedValue2],'Curr conv'!$B$17:$BF$56,16,FALSE)/Table1[[#This Row],[ExpenditureDetails3]], "No data")</f>
        <v>0</v>
      </c>
      <c r="AI441" s="114">
        <f>IFERROR(Table1[[#This Row],[Calculation4]]/Exchange,"No data")</f>
        <v>0</v>
      </c>
      <c r="AJ44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41" s="110">
        <f>IFERROR(Table1[[#This Row],[Calculation6]]/Exchange,"No data")</f>
        <v>0</v>
      </c>
      <c r="AL441" s="49" t="s">
        <v>465</v>
      </c>
      <c r="AM441" s="45"/>
      <c r="AN441" s="45"/>
      <c r="AO441" s="45"/>
      <c r="AP441" s="45"/>
      <c r="AQ441" s="45"/>
    </row>
    <row r="442" spans="2:43">
      <c r="B442" s="44" t="s">
        <v>184</v>
      </c>
      <c r="C442" s="66" t="s">
        <v>467</v>
      </c>
      <c r="D442" s="66" t="s">
        <v>472</v>
      </c>
      <c r="E442" s="66" t="s">
        <v>438</v>
      </c>
      <c r="F442" s="66" t="s">
        <v>354</v>
      </c>
      <c r="G442" s="44" t="s">
        <v>185</v>
      </c>
      <c r="H442" s="44" t="s">
        <v>98</v>
      </c>
      <c r="I442" s="44" t="s">
        <v>15</v>
      </c>
      <c r="J442" s="44" t="s">
        <v>470</v>
      </c>
      <c r="K442" s="87" t="s">
        <v>475</v>
      </c>
      <c r="L442" s="49" t="s">
        <v>462</v>
      </c>
      <c r="M442" s="108">
        <v>599</v>
      </c>
      <c r="N442" s="108">
        <v>599</v>
      </c>
      <c r="O442" s="92">
        <v>300</v>
      </c>
      <c r="P442" s="44" t="s">
        <v>458</v>
      </c>
      <c r="Q442" s="44"/>
      <c r="R442" s="44"/>
      <c r="S442" s="44" t="s">
        <v>16</v>
      </c>
      <c r="T44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42" s="91"/>
      <c r="V442" s="91"/>
      <c r="W442" s="91">
        <v>1</v>
      </c>
      <c r="X442" s="92">
        <v>2009</v>
      </c>
      <c r="Y442" s="109">
        <v>0</v>
      </c>
      <c r="Z442" s="109">
        <v>0</v>
      </c>
      <c r="AA442" s="214">
        <v>2009</v>
      </c>
      <c r="AB442" s="67">
        <v>1</v>
      </c>
      <c r="AC442" s="115">
        <v>6</v>
      </c>
      <c r="AD442" s="115"/>
      <c r="AE442" s="109">
        <f>IFERROR(Table1[[#This Row],[ExpenditureDetails5]]*HLOOKUP([AssumedValue2],'Curr conv'!$B$17:$BF$56,16,FALSE), "No data")</f>
        <v>0</v>
      </c>
      <c r="AF442" s="108">
        <f>IFERROR([AssumedValue1]*HLOOKUP([AssumedValue2],'Curr conv'!$B$17:$BF$56,16,FALSE), "No data")</f>
        <v>0</v>
      </c>
      <c r="AG442" s="110">
        <f>IFERROR(Table1[[#This Row],[Calculation2]]/Exchange,"No data")</f>
        <v>0</v>
      </c>
      <c r="AH442" s="113">
        <f>IFERROR([AssumedValue1]*HLOOKUP([AssumedValue2],'Curr conv'!$B$17:$BF$56,16,FALSE)/Table1[[#This Row],[ExpenditureDetails3]], "No data")</f>
        <v>0</v>
      </c>
      <c r="AI442" s="114">
        <f>IFERROR(Table1[[#This Row],[Calculation4]]/Exchange,"No data")</f>
        <v>0</v>
      </c>
      <c r="AJ44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42" s="110">
        <f>IFERROR(Table1[[#This Row],[Calculation6]]/Exchange,"No data")</f>
        <v>0</v>
      </c>
      <c r="AL442" s="49" t="s">
        <v>465</v>
      </c>
      <c r="AM442" s="45"/>
      <c r="AN442" s="45"/>
      <c r="AO442" s="45"/>
      <c r="AP442" s="45"/>
      <c r="AQ442" s="45"/>
    </row>
    <row r="443" spans="2:43">
      <c r="B443" s="44" t="s">
        <v>186</v>
      </c>
      <c r="C443" s="66" t="s">
        <v>467</v>
      </c>
      <c r="D443" s="66" t="s">
        <v>472</v>
      </c>
      <c r="E443" s="66" t="s">
        <v>438</v>
      </c>
      <c r="F443" s="66" t="s">
        <v>345</v>
      </c>
      <c r="G443" s="44" t="s">
        <v>187</v>
      </c>
      <c r="H443" s="44" t="s">
        <v>98</v>
      </c>
      <c r="I443" s="44" t="s">
        <v>15</v>
      </c>
      <c r="J443" s="44" t="s">
        <v>470</v>
      </c>
      <c r="K443" s="87" t="s">
        <v>475</v>
      </c>
      <c r="L443" s="49" t="s">
        <v>462</v>
      </c>
      <c r="M443" s="108">
        <v>1004</v>
      </c>
      <c r="N443" s="108">
        <v>1004</v>
      </c>
      <c r="O443" s="92">
        <v>300</v>
      </c>
      <c r="P443" s="44" t="s">
        <v>458</v>
      </c>
      <c r="Q443" s="44"/>
      <c r="R443" s="44"/>
      <c r="S443" s="44" t="s">
        <v>16</v>
      </c>
      <c r="T44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43" s="91"/>
      <c r="V443" s="91"/>
      <c r="W443" s="91">
        <v>1</v>
      </c>
      <c r="X443" s="92">
        <v>2003</v>
      </c>
      <c r="Y443" s="109">
        <v>15</v>
      </c>
      <c r="Z443" s="109">
        <v>15</v>
      </c>
      <c r="AA443" s="214">
        <v>2003</v>
      </c>
      <c r="AB443" s="67">
        <v>1</v>
      </c>
      <c r="AC443" s="115">
        <v>7</v>
      </c>
      <c r="AD443" s="115"/>
      <c r="AE443" s="109">
        <f>IFERROR(Table1[[#This Row],[ExpenditureDetails5]]*HLOOKUP([AssumedValue2],'Curr conv'!$B$17:$BF$56,16,FALSE), "No data")</f>
        <v>74.840514138383313</v>
      </c>
      <c r="AF443" s="108">
        <f>IFERROR([AssumedValue1]*HLOOKUP([AssumedValue2],'Curr conv'!$B$17:$BF$56,16,FALSE), "No data")</f>
        <v>74.840514138383313</v>
      </c>
      <c r="AG443" s="110">
        <f>IFERROR(Table1[[#This Row],[Calculation2]]/Exchange,"No data")</f>
        <v>52.298537159297226</v>
      </c>
      <c r="AH443" s="113">
        <f>IFERROR([AssumedValue1]*HLOOKUP([AssumedValue2],'Curr conv'!$B$17:$BF$56,16,FALSE)/Table1[[#This Row],[ExpenditureDetails3]], "No data")</f>
        <v>74.840514138383313</v>
      </c>
      <c r="AI443" s="114">
        <f>IFERROR(Table1[[#This Row],[Calculation4]]/Exchange,"No data")</f>
        <v>52.298537159297226</v>
      </c>
      <c r="AJ44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10.691502019769045</v>
      </c>
      <c r="AK443" s="110">
        <f>IFERROR(Table1[[#This Row],[Calculation6]]/Exchange,"No data")</f>
        <v>7.4712195941853183</v>
      </c>
      <c r="AL443" s="49" t="s">
        <v>465</v>
      </c>
      <c r="AM443" s="45"/>
      <c r="AN443" s="45"/>
      <c r="AO443" s="45"/>
      <c r="AP443" s="45"/>
      <c r="AQ443" s="45"/>
    </row>
    <row r="444" spans="2:43">
      <c r="B444" s="44" t="s">
        <v>186</v>
      </c>
      <c r="C444" s="66" t="s">
        <v>467</v>
      </c>
      <c r="D444" s="66" t="s">
        <v>472</v>
      </c>
      <c r="E444" s="66" t="s">
        <v>438</v>
      </c>
      <c r="F444" s="66" t="s">
        <v>345</v>
      </c>
      <c r="G444" s="44" t="s">
        <v>187</v>
      </c>
      <c r="H444" s="44" t="s">
        <v>98</v>
      </c>
      <c r="I444" s="44" t="s">
        <v>15</v>
      </c>
      <c r="J444" s="44" t="s">
        <v>470</v>
      </c>
      <c r="K444" s="87" t="s">
        <v>475</v>
      </c>
      <c r="L444" s="49" t="s">
        <v>462</v>
      </c>
      <c r="M444" s="108">
        <v>1004</v>
      </c>
      <c r="N444" s="108">
        <v>1004</v>
      </c>
      <c r="O444" s="92">
        <v>300</v>
      </c>
      <c r="P444" s="44" t="s">
        <v>458</v>
      </c>
      <c r="Q444" s="44"/>
      <c r="R444" s="44"/>
      <c r="S444" s="44" t="s">
        <v>16</v>
      </c>
      <c r="T44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44" s="91"/>
      <c r="V444" s="91"/>
      <c r="W444" s="91">
        <v>1</v>
      </c>
      <c r="X444" s="92">
        <v>2004</v>
      </c>
      <c r="Y444" s="109">
        <v>0</v>
      </c>
      <c r="Z444" s="109">
        <v>0</v>
      </c>
      <c r="AA444" s="214">
        <v>2004</v>
      </c>
      <c r="AB444" s="67">
        <v>1</v>
      </c>
      <c r="AC444" s="115">
        <v>7</v>
      </c>
      <c r="AD444" s="115"/>
      <c r="AE444" s="109">
        <f>IFERROR(Table1[[#This Row],[ExpenditureDetails5]]*HLOOKUP([AssumedValue2],'Curr conv'!$B$17:$BF$56,16,FALSE), "No data")</f>
        <v>0</v>
      </c>
      <c r="AF444" s="108">
        <f>IFERROR([AssumedValue1]*HLOOKUP([AssumedValue2],'Curr conv'!$B$17:$BF$56,16,FALSE), "No data")</f>
        <v>0</v>
      </c>
      <c r="AG444" s="110">
        <f>IFERROR(Table1[[#This Row],[Calculation2]]/Exchange,"No data")</f>
        <v>0</v>
      </c>
      <c r="AH444" s="113">
        <f>IFERROR([AssumedValue1]*HLOOKUP([AssumedValue2],'Curr conv'!$B$17:$BF$56,16,FALSE)/Table1[[#This Row],[ExpenditureDetails3]], "No data")</f>
        <v>0</v>
      </c>
      <c r="AI444" s="114">
        <f>IFERROR(Table1[[#This Row],[Calculation4]]/Exchange,"No data")</f>
        <v>0</v>
      </c>
      <c r="AJ44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44" s="110">
        <f>IFERROR(Table1[[#This Row],[Calculation6]]/Exchange,"No data")</f>
        <v>0</v>
      </c>
      <c r="AL444" s="49" t="s">
        <v>465</v>
      </c>
      <c r="AM444" s="45"/>
      <c r="AN444" s="45"/>
      <c r="AO444" s="45"/>
      <c r="AP444" s="45"/>
      <c r="AQ444" s="45"/>
    </row>
    <row r="445" spans="2:43">
      <c r="B445" s="44" t="s">
        <v>186</v>
      </c>
      <c r="C445" s="66" t="s">
        <v>467</v>
      </c>
      <c r="D445" s="66" t="s">
        <v>472</v>
      </c>
      <c r="E445" s="66" t="s">
        <v>438</v>
      </c>
      <c r="F445" s="66" t="s">
        <v>345</v>
      </c>
      <c r="G445" s="44" t="s">
        <v>187</v>
      </c>
      <c r="H445" s="44" t="s">
        <v>98</v>
      </c>
      <c r="I445" s="44" t="s">
        <v>15</v>
      </c>
      <c r="J445" s="44" t="s">
        <v>470</v>
      </c>
      <c r="K445" s="87" t="s">
        <v>475</v>
      </c>
      <c r="L445" s="49" t="s">
        <v>462</v>
      </c>
      <c r="M445" s="108">
        <v>1004</v>
      </c>
      <c r="N445" s="108">
        <v>1004</v>
      </c>
      <c r="O445" s="92">
        <v>300</v>
      </c>
      <c r="P445" s="44" t="s">
        <v>458</v>
      </c>
      <c r="Q445" s="44"/>
      <c r="R445" s="44"/>
      <c r="S445" s="44" t="s">
        <v>16</v>
      </c>
      <c r="T44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45" s="91"/>
      <c r="V445" s="91"/>
      <c r="W445" s="91">
        <v>1</v>
      </c>
      <c r="X445" s="92">
        <v>2005</v>
      </c>
      <c r="Y445" s="109">
        <v>0</v>
      </c>
      <c r="Z445" s="109">
        <v>0</v>
      </c>
      <c r="AA445" s="214">
        <v>2005</v>
      </c>
      <c r="AB445" s="67">
        <v>1</v>
      </c>
      <c r="AC445" s="115">
        <v>7</v>
      </c>
      <c r="AD445" s="115"/>
      <c r="AE445" s="109">
        <f>IFERROR(Table1[[#This Row],[ExpenditureDetails5]]*HLOOKUP([AssumedValue2],'Curr conv'!$B$17:$BF$56,16,FALSE), "No data")</f>
        <v>0</v>
      </c>
      <c r="AF445" s="108">
        <f>IFERROR([AssumedValue1]*HLOOKUP([AssumedValue2],'Curr conv'!$B$17:$BF$56,16,FALSE), "No data")</f>
        <v>0</v>
      </c>
      <c r="AG445" s="110">
        <f>IFERROR(Table1[[#This Row],[Calculation2]]/Exchange,"No data")</f>
        <v>0</v>
      </c>
      <c r="AH445" s="113">
        <f>IFERROR([AssumedValue1]*HLOOKUP([AssumedValue2],'Curr conv'!$B$17:$BF$56,16,FALSE)/Table1[[#This Row],[ExpenditureDetails3]], "No data")</f>
        <v>0</v>
      </c>
      <c r="AI445" s="114">
        <f>IFERROR(Table1[[#This Row],[Calculation4]]/Exchange,"No data")</f>
        <v>0</v>
      </c>
      <c r="AJ44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45" s="110">
        <f>IFERROR(Table1[[#This Row],[Calculation6]]/Exchange,"No data")</f>
        <v>0</v>
      </c>
      <c r="AL445" s="49" t="s">
        <v>465</v>
      </c>
      <c r="AM445" s="45"/>
      <c r="AN445" s="45"/>
      <c r="AO445" s="45"/>
      <c r="AP445" s="45"/>
      <c r="AQ445" s="45"/>
    </row>
    <row r="446" spans="2:43">
      <c r="B446" s="44" t="s">
        <v>186</v>
      </c>
      <c r="C446" s="66" t="s">
        <v>467</v>
      </c>
      <c r="D446" s="66" t="s">
        <v>472</v>
      </c>
      <c r="E446" s="66" t="s">
        <v>438</v>
      </c>
      <c r="F446" s="66" t="s">
        <v>345</v>
      </c>
      <c r="G446" s="44" t="s">
        <v>187</v>
      </c>
      <c r="H446" s="44" t="s">
        <v>98</v>
      </c>
      <c r="I446" s="44" t="s">
        <v>15</v>
      </c>
      <c r="J446" s="44" t="s">
        <v>470</v>
      </c>
      <c r="K446" s="87" t="s">
        <v>475</v>
      </c>
      <c r="L446" s="49" t="s">
        <v>462</v>
      </c>
      <c r="M446" s="108">
        <v>1004</v>
      </c>
      <c r="N446" s="108">
        <v>1004</v>
      </c>
      <c r="O446" s="92">
        <v>300</v>
      </c>
      <c r="P446" s="44" t="s">
        <v>458</v>
      </c>
      <c r="Q446" s="44"/>
      <c r="R446" s="44"/>
      <c r="S446" s="44" t="s">
        <v>16</v>
      </c>
      <c r="T44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46" s="91"/>
      <c r="V446" s="91"/>
      <c r="W446" s="91">
        <v>1</v>
      </c>
      <c r="X446" s="92">
        <v>2006</v>
      </c>
      <c r="Y446" s="109">
        <v>40</v>
      </c>
      <c r="Z446" s="109">
        <v>40</v>
      </c>
      <c r="AA446" s="214">
        <v>2006</v>
      </c>
      <c r="AB446" s="67">
        <v>1</v>
      </c>
      <c r="AC446" s="115">
        <v>7</v>
      </c>
      <c r="AD446" s="115"/>
      <c r="AE446" s="109">
        <f>IFERROR(Table1[[#This Row],[ExpenditureDetails5]]*HLOOKUP([AssumedValue2],'Curr conv'!$B$17:$BF$56,16,FALSE), "No data")</f>
        <v>117.95450446490334</v>
      </c>
      <c r="AF446" s="108">
        <f>IFERROR([AssumedValue1]*HLOOKUP([AssumedValue2],'Curr conv'!$B$17:$BF$56,16,FALSE), "No data")</f>
        <v>117.95450446490334</v>
      </c>
      <c r="AG446" s="110">
        <f>IFERROR(Table1[[#This Row],[Calculation2]]/Exchange,"No data")</f>
        <v>82.426585464896377</v>
      </c>
      <c r="AH446" s="113">
        <f>IFERROR([AssumedValue1]*HLOOKUP([AssumedValue2],'Curr conv'!$B$17:$BF$56,16,FALSE)/Table1[[#This Row],[ExpenditureDetails3]], "No data")</f>
        <v>117.95450446490334</v>
      </c>
      <c r="AI446" s="114">
        <f>IFERROR(Table1[[#This Row],[Calculation4]]/Exchange,"No data")</f>
        <v>82.426585464896377</v>
      </c>
      <c r="AJ44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16.850643494986191</v>
      </c>
      <c r="AK446" s="110">
        <f>IFERROR(Table1[[#This Row],[Calculation6]]/Exchange,"No data")</f>
        <v>11.775226494985196</v>
      </c>
      <c r="AL446" s="49" t="s">
        <v>465</v>
      </c>
      <c r="AM446" s="45"/>
      <c r="AN446" s="45"/>
      <c r="AO446" s="45"/>
      <c r="AP446" s="45"/>
      <c r="AQ446" s="45"/>
    </row>
    <row r="447" spans="2:43">
      <c r="B447" s="44" t="s">
        <v>186</v>
      </c>
      <c r="C447" s="66" t="s">
        <v>467</v>
      </c>
      <c r="D447" s="66" t="s">
        <v>472</v>
      </c>
      <c r="E447" s="66" t="s">
        <v>438</v>
      </c>
      <c r="F447" s="66" t="s">
        <v>345</v>
      </c>
      <c r="G447" s="44" t="s">
        <v>187</v>
      </c>
      <c r="H447" s="44" t="s">
        <v>98</v>
      </c>
      <c r="I447" s="44" t="s">
        <v>15</v>
      </c>
      <c r="J447" s="44" t="s">
        <v>470</v>
      </c>
      <c r="K447" s="87" t="s">
        <v>475</v>
      </c>
      <c r="L447" s="49" t="s">
        <v>462</v>
      </c>
      <c r="M447" s="108">
        <v>1004</v>
      </c>
      <c r="N447" s="108">
        <v>1004</v>
      </c>
      <c r="O447" s="92">
        <v>300</v>
      </c>
      <c r="P447" s="44" t="s">
        <v>458</v>
      </c>
      <c r="Q447" s="44"/>
      <c r="R447" s="44"/>
      <c r="S447" s="44" t="s">
        <v>16</v>
      </c>
      <c r="T44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47" s="91"/>
      <c r="V447" s="91"/>
      <c r="W447" s="91">
        <v>1</v>
      </c>
      <c r="X447" s="92">
        <v>2007</v>
      </c>
      <c r="Y447" s="109">
        <v>60</v>
      </c>
      <c r="Z447" s="109">
        <v>60</v>
      </c>
      <c r="AA447" s="214">
        <v>2007</v>
      </c>
      <c r="AB447" s="67">
        <v>1</v>
      </c>
      <c r="AC447" s="115">
        <v>7</v>
      </c>
      <c r="AD447" s="115"/>
      <c r="AE447" s="109">
        <f>IFERROR(Table1[[#This Row],[ExpenditureDetails5]]*HLOOKUP([AssumedValue2],'Curr conv'!$B$17:$BF$56,16,FALSE), "No data")</f>
        <v>97.887480912478765</v>
      </c>
      <c r="AF447" s="108">
        <f>IFERROR([AssumedValue1]*HLOOKUP([AssumedValue2],'Curr conv'!$B$17:$BF$56,16,FALSE), "No data")</f>
        <v>97.887480912478765</v>
      </c>
      <c r="AG447" s="110">
        <f>IFERROR(Table1[[#This Row],[Calculation2]]/Exchange,"No data")</f>
        <v>68.403753192626795</v>
      </c>
      <c r="AH447" s="113">
        <f>IFERROR([AssumedValue1]*HLOOKUP([AssumedValue2],'Curr conv'!$B$17:$BF$56,16,FALSE)/Table1[[#This Row],[ExpenditureDetails3]], "No data")</f>
        <v>97.887480912478765</v>
      </c>
      <c r="AI447" s="114">
        <f>IFERROR(Table1[[#This Row],[Calculation4]]/Exchange,"No data")</f>
        <v>68.403753192626795</v>
      </c>
      <c r="AJ44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13.983925844639824</v>
      </c>
      <c r="AK447" s="110">
        <f>IFERROR(Table1[[#This Row],[Calculation6]]/Exchange,"No data")</f>
        <v>9.7719647418038296</v>
      </c>
      <c r="AL447" s="49" t="s">
        <v>465</v>
      </c>
      <c r="AM447" s="45"/>
      <c r="AN447" s="45"/>
      <c r="AO447" s="45"/>
      <c r="AP447" s="45"/>
      <c r="AQ447" s="45"/>
    </row>
    <row r="448" spans="2:43">
      <c r="B448" s="44" t="s">
        <v>186</v>
      </c>
      <c r="C448" s="66" t="s">
        <v>467</v>
      </c>
      <c r="D448" s="66" t="s">
        <v>472</v>
      </c>
      <c r="E448" s="66" t="s">
        <v>438</v>
      </c>
      <c r="F448" s="66" t="s">
        <v>345</v>
      </c>
      <c r="G448" s="44" t="s">
        <v>187</v>
      </c>
      <c r="H448" s="44" t="s">
        <v>98</v>
      </c>
      <c r="I448" s="44" t="s">
        <v>15</v>
      </c>
      <c r="J448" s="44" t="s">
        <v>470</v>
      </c>
      <c r="K448" s="87" t="s">
        <v>475</v>
      </c>
      <c r="L448" s="49" t="s">
        <v>462</v>
      </c>
      <c r="M448" s="108">
        <v>1004</v>
      </c>
      <c r="N448" s="108">
        <v>1004</v>
      </c>
      <c r="O448" s="92">
        <v>300</v>
      </c>
      <c r="P448" s="44" t="s">
        <v>458</v>
      </c>
      <c r="Q448" s="44"/>
      <c r="R448" s="44"/>
      <c r="S448" s="44" t="s">
        <v>16</v>
      </c>
      <c r="T44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48" s="91"/>
      <c r="V448" s="91"/>
      <c r="W448" s="91">
        <v>1</v>
      </c>
      <c r="X448" s="92">
        <v>2008</v>
      </c>
      <c r="Y448" s="109">
        <v>0</v>
      </c>
      <c r="Z448" s="109">
        <v>0</v>
      </c>
      <c r="AA448" s="214">
        <v>2008</v>
      </c>
      <c r="AB448" s="67">
        <v>1</v>
      </c>
      <c r="AC448" s="115">
        <v>7</v>
      </c>
      <c r="AD448" s="115"/>
      <c r="AE448" s="109">
        <f>IFERROR(Table1[[#This Row],[ExpenditureDetails5]]*HLOOKUP([AssumedValue2],'Curr conv'!$B$17:$BF$56,16,FALSE), "No data")</f>
        <v>0</v>
      </c>
      <c r="AF448" s="108">
        <f>IFERROR([AssumedValue1]*HLOOKUP([AssumedValue2],'Curr conv'!$B$17:$BF$56,16,FALSE), "No data")</f>
        <v>0</v>
      </c>
      <c r="AG448" s="110">
        <f>IFERROR(Table1[[#This Row],[Calculation2]]/Exchange,"No data")</f>
        <v>0</v>
      </c>
      <c r="AH448" s="113">
        <f>IFERROR([AssumedValue1]*HLOOKUP([AssumedValue2],'Curr conv'!$B$17:$BF$56,16,FALSE)/Table1[[#This Row],[ExpenditureDetails3]], "No data")</f>
        <v>0</v>
      </c>
      <c r="AI448" s="114">
        <f>IFERROR(Table1[[#This Row],[Calculation4]]/Exchange,"No data")</f>
        <v>0</v>
      </c>
      <c r="AJ44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48" s="110">
        <f>IFERROR(Table1[[#This Row],[Calculation6]]/Exchange,"No data")</f>
        <v>0</v>
      </c>
      <c r="AL448" s="49" t="s">
        <v>465</v>
      </c>
      <c r="AM448" s="45"/>
      <c r="AN448" s="45"/>
      <c r="AO448" s="45"/>
      <c r="AP448" s="45"/>
      <c r="AQ448" s="45"/>
    </row>
    <row r="449" spans="2:43">
      <c r="B449" s="44" t="s">
        <v>186</v>
      </c>
      <c r="C449" s="66" t="s">
        <v>467</v>
      </c>
      <c r="D449" s="66" t="s">
        <v>472</v>
      </c>
      <c r="E449" s="66" t="s">
        <v>438</v>
      </c>
      <c r="F449" s="66" t="s">
        <v>345</v>
      </c>
      <c r="G449" s="44" t="s">
        <v>187</v>
      </c>
      <c r="H449" s="44" t="s">
        <v>98</v>
      </c>
      <c r="I449" s="44" t="s">
        <v>15</v>
      </c>
      <c r="J449" s="44" t="s">
        <v>470</v>
      </c>
      <c r="K449" s="87" t="s">
        <v>475</v>
      </c>
      <c r="L449" s="49" t="s">
        <v>462</v>
      </c>
      <c r="M449" s="108">
        <v>1004</v>
      </c>
      <c r="N449" s="108">
        <v>1004</v>
      </c>
      <c r="O449" s="92">
        <v>300</v>
      </c>
      <c r="P449" s="44" t="s">
        <v>458</v>
      </c>
      <c r="Q449" s="44"/>
      <c r="R449" s="44"/>
      <c r="S449" s="44" t="s">
        <v>16</v>
      </c>
      <c r="T44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49" s="91"/>
      <c r="V449" s="91"/>
      <c r="W449" s="91">
        <v>1</v>
      </c>
      <c r="X449" s="92">
        <v>2009</v>
      </c>
      <c r="Y449" s="109">
        <v>0</v>
      </c>
      <c r="Z449" s="109">
        <v>0</v>
      </c>
      <c r="AA449" s="214">
        <v>2009</v>
      </c>
      <c r="AB449" s="67">
        <v>1</v>
      </c>
      <c r="AC449" s="115">
        <v>7</v>
      </c>
      <c r="AD449" s="115"/>
      <c r="AE449" s="109">
        <f>IFERROR(Table1[[#This Row],[ExpenditureDetails5]]*HLOOKUP([AssumedValue2],'Curr conv'!$B$17:$BF$56,16,FALSE), "No data")</f>
        <v>0</v>
      </c>
      <c r="AF449" s="108">
        <f>IFERROR([AssumedValue1]*HLOOKUP([AssumedValue2],'Curr conv'!$B$17:$BF$56,16,FALSE), "No data")</f>
        <v>0</v>
      </c>
      <c r="AG449" s="110">
        <f>IFERROR(Table1[[#This Row],[Calculation2]]/Exchange,"No data")</f>
        <v>0</v>
      </c>
      <c r="AH449" s="113">
        <f>IFERROR([AssumedValue1]*HLOOKUP([AssumedValue2],'Curr conv'!$B$17:$BF$56,16,FALSE)/Table1[[#This Row],[ExpenditureDetails3]], "No data")</f>
        <v>0</v>
      </c>
      <c r="AI449" s="114">
        <f>IFERROR(Table1[[#This Row],[Calculation4]]/Exchange,"No data")</f>
        <v>0</v>
      </c>
      <c r="AJ44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49" s="110">
        <f>IFERROR(Table1[[#This Row],[Calculation6]]/Exchange,"No data")</f>
        <v>0</v>
      </c>
      <c r="AL449" s="49" t="s">
        <v>465</v>
      </c>
      <c r="AM449" s="45"/>
      <c r="AN449" s="45"/>
      <c r="AO449" s="45"/>
      <c r="AP449" s="45"/>
      <c r="AQ449" s="45"/>
    </row>
    <row r="450" spans="2:43">
      <c r="B450" s="44" t="s">
        <v>188</v>
      </c>
      <c r="C450" s="66" t="s">
        <v>467</v>
      </c>
      <c r="D450" s="66" t="s">
        <v>472</v>
      </c>
      <c r="E450" s="66" t="s">
        <v>438</v>
      </c>
      <c r="F450" s="66" t="s">
        <v>350</v>
      </c>
      <c r="G450" s="44" t="s">
        <v>189</v>
      </c>
      <c r="H450" s="44" t="s">
        <v>98</v>
      </c>
      <c r="I450" s="44" t="s">
        <v>15</v>
      </c>
      <c r="J450" s="44" t="s">
        <v>470</v>
      </c>
      <c r="K450" s="87" t="s">
        <v>475</v>
      </c>
      <c r="L450" s="49" t="s">
        <v>462</v>
      </c>
      <c r="M450" s="108">
        <v>238</v>
      </c>
      <c r="N450" s="108">
        <v>238</v>
      </c>
      <c r="O450" s="92">
        <v>300</v>
      </c>
      <c r="P450" s="44" t="s">
        <v>458</v>
      </c>
      <c r="Q450" s="44"/>
      <c r="R450" s="44"/>
      <c r="S450" s="44" t="s">
        <v>16</v>
      </c>
      <c r="T45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50" s="91"/>
      <c r="V450" s="91"/>
      <c r="W450" s="91">
        <v>1</v>
      </c>
      <c r="X450" s="92">
        <v>2005</v>
      </c>
      <c r="Y450" s="109">
        <v>0</v>
      </c>
      <c r="Z450" s="109">
        <v>0</v>
      </c>
      <c r="AA450" s="214">
        <v>2005</v>
      </c>
      <c r="AB450" s="67">
        <v>1</v>
      </c>
      <c r="AC450" s="115">
        <v>5</v>
      </c>
      <c r="AD450" s="115"/>
      <c r="AE450" s="109">
        <f>IFERROR(Table1[[#This Row],[ExpenditureDetails5]]*HLOOKUP([AssumedValue2],'Curr conv'!$B$17:$BF$56,16,FALSE), "No data")</f>
        <v>0</v>
      </c>
      <c r="AF450" s="108">
        <f>IFERROR([AssumedValue1]*HLOOKUP([AssumedValue2],'Curr conv'!$B$17:$BF$56,16,FALSE), "No data")</f>
        <v>0</v>
      </c>
      <c r="AG450" s="110">
        <f>IFERROR(Table1[[#This Row],[Calculation2]]/Exchange,"No data")</f>
        <v>0</v>
      </c>
      <c r="AH450" s="113">
        <f>IFERROR([AssumedValue1]*HLOOKUP([AssumedValue2],'Curr conv'!$B$17:$BF$56,16,FALSE)/Table1[[#This Row],[ExpenditureDetails3]], "No data")</f>
        <v>0</v>
      </c>
      <c r="AI450" s="114">
        <f>IFERROR(Table1[[#This Row],[Calculation4]]/Exchange,"No data")</f>
        <v>0</v>
      </c>
      <c r="AJ45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50" s="110">
        <f>IFERROR(Table1[[#This Row],[Calculation6]]/Exchange,"No data")</f>
        <v>0</v>
      </c>
      <c r="AL450" s="49" t="s">
        <v>465</v>
      </c>
      <c r="AM450" s="45"/>
      <c r="AN450" s="45"/>
      <c r="AO450" s="45"/>
      <c r="AP450" s="45"/>
      <c r="AQ450" s="45"/>
    </row>
    <row r="451" spans="2:43">
      <c r="B451" s="44" t="s">
        <v>188</v>
      </c>
      <c r="C451" s="66" t="s">
        <v>467</v>
      </c>
      <c r="D451" s="66" t="s">
        <v>472</v>
      </c>
      <c r="E451" s="66" t="s">
        <v>438</v>
      </c>
      <c r="F451" s="66" t="s">
        <v>350</v>
      </c>
      <c r="G451" s="44" t="s">
        <v>189</v>
      </c>
      <c r="H451" s="44" t="s">
        <v>98</v>
      </c>
      <c r="I451" s="44" t="s">
        <v>15</v>
      </c>
      <c r="J451" s="44" t="s">
        <v>470</v>
      </c>
      <c r="K451" s="87" t="s">
        <v>475</v>
      </c>
      <c r="L451" s="49" t="s">
        <v>462</v>
      </c>
      <c r="M451" s="108">
        <v>238</v>
      </c>
      <c r="N451" s="108">
        <v>238</v>
      </c>
      <c r="O451" s="92">
        <v>300</v>
      </c>
      <c r="P451" s="44" t="s">
        <v>458</v>
      </c>
      <c r="Q451" s="44"/>
      <c r="R451" s="44"/>
      <c r="S451" s="44" t="s">
        <v>16</v>
      </c>
      <c r="T45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51" s="91"/>
      <c r="V451" s="91"/>
      <c r="W451" s="91">
        <v>1</v>
      </c>
      <c r="X451" s="92">
        <v>2006</v>
      </c>
      <c r="Y451" s="109">
        <v>0</v>
      </c>
      <c r="Z451" s="109">
        <v>0</v>
      </c>
      <c r="AA451" s="214">
        <v>2006</v>
      </c>
      <c r="AB451" s="67">
        <v>1</v>
      </c>
      <c r="AC451" s="115">
        <v>5</v>
      </c>
      <c r="AD451" s="115"/>
      <c r="AE451" s="109">
        <f>IFERROR(Table1[[#This Row],[ExpenditureDetails5]]*HLOOKUP([AssumedValue2],'Curr conv'!$B$17:$BF$56,16,FALSE), "No data")</f>
        <v>0</v>
      </c>
      <c r="AF451" s="108">
        <f>IFERROR([AssumedValue1]*HLOOKUP([AssumedValue2],'Curr conv'!$B$17:$BF$56,16,FALSE), "No data")</f>
        <v>0</v>
      </c>
      <c r="AG451" s="110">
        <f>IFERROR(Table1[[#This Row],[Calculation2]]/Exchange,"No data")</f>
        <v>0</v>
      </c>
      <c r="AH451" s="113">
        <f>IFERROR([AssumedValue1]*HLOOKUP([AssumedValue2],'Curr conv'!$B$17:$BF$56,16,FALSE)/Table1[[#This Row],[ExpenditureDetails3]], "No data")</f>
        <v>0</v>
      </c>
      <c r="AI451" s="114">
        <f>IFERROR(Table1[[#This Row],[Calculation4]]/Exchange,"No data")</f>
        <v>0</v>
      </c>
      <c r="AJ45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51" s="110">
        <f>IFERROR(Table1[[#This Row],[Calculation6]]/Exchange,"No data")</f>
        <v>0</v>
      </c>
      <c r="AL451" s="49" t="s">
        <v>465</v>
      </c>
      <c r="AM451" s="45"/>
      <c r="AN451" s="45"/>
      <c r="AO451" s="45"/>
      <c r="AP451" s="45"/>
      <c r="AQ451" s="45"/>
    </row>
    <row r="452" spans="2:43">
      <c r="B452" s="44" t="s">
        <v>188</v>
      </c>
      <c r="C452" s="66" t="s">
        <v>467</v>
      </c>
      <c r="D452" s="66" t="s">
        <v>472</v>
      </c>
      <c r="E452" s="66" t="s">
        <v>438</v>
      </c>
      <c r="F452" s="66" t="s">
        <v>350</v>
      </c>
      <c r="G452" s="44" t="s">
        <v>189</v>
      </c>
      <c r="H452" s="44" t="s">
        <v>98</v>
      </c>
      <c r="I452" s="44" t="s">
        <v>15</v>
      </c>
      <c r="J452" s="44" t="s">
        <v>470</v>
      </c>
      <c r="K452" s="87" t="s">
        <v>475</v>
      </c>
      <c r="L452" s="49" t="s">
        <v>462</v>
      </c>
      <c r="M452" s="108">
        <v>238</v>
      </c>
      <c r="N452" s="108">
        <v>238</v>
      </c>
      <c r="O452" s="92">
        <v>300</v>
      </c>
      <c r="P452" s="44" t="s">
        <v>458</v>
      </c>
      <c r="Q452" s="44"/>
      <c r="R452" s="44"/>
      <c r="S452" s="44" t="s">
        <v>16</v>
      </c>
      <c r="T45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52" s="91"/>
      <c r="V452" s="91"/>
      <c r="W452" s="91">
        <v>1</v>
      </c>
      <c r="X452" s="92">
        <v>2007</v>
      </c>
      <c r="Y452" s="109">
        <v>20</v>
      </c>
      <c r="Z452" s="109">
        <v>20</v>
      </c>
      <c r="AA452" s="214">
        <v>2007</v>
      </c>
      <c r="AB452" s="67">
        <v>1</v>
      </c>
      <c r="AC452" s="115">
        <v>5</v>
      </c>
      <c r="AD452" s="115"/>
      <c r="AE452" s="109">
        <f>IFERROR(Table1[[#This Row],[ExpenditureDetails5]]*HLOOKUP([AssumedValue2],'Curr conv'!$B$17:$BF$56,16,FALSE), "No data")</f>
        <v>32.629160304159591</v>
      </c>
      <c r="AF452" s="108">
        <f>IFERROR([AssumedValue1]*HLOOKUP([AssumedValue2],'Curr conv'!$B$17:$BF$56,16,FALSE), "No data")</f>
        <v>32.629160304159591</v>
      </c>
      <c r="AG452" s="110">
        <f>IFERROR(Table1[[#This Row],[Calculation2]]/Exchange,"No data")</f>
        <v>22.801251064208934</v>
      </c>
      <c r="AH452" s="113">
        <f>IFERROR([AssumedValue1]*HLOOKUP([AssumedValue2],'Curr conv'!$B$17:$BF$56,16,FALSE)/Table1[[#This Row],[ExpenditureDetails3]], "No data")</f>
        <v>32.629160304159591</v>
      </c>
      <c r="AI452" s="114">
        <f>IFERROR(Table1[[#This Row],[Calculation4]]/Exchange,"No data")</f>
        <v>22.801251064208934</v>
      </c>
      <c r="AJ45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6.5258320608319185</v>
      </c>
      <c r="AK452" s="110">
        <f>IFERROR(Table1[[#This Row],[Calculation6]]/Exchange,"No data")</f>
        <v>4.5602502128417868</v>
      </c>
      <c r="AL452" s="49" t="s">
        <v>465</v>
      </c>
      <c r="AM452" s="45"/>
      <c r="AN452" s="45"/>
      <c r="AO452" s="45"/>
      <c r="AP452" s="45"/>
      <c r="AQ452" s="45"/>
    </row>
    <row r="453" spans="2:43">
      <c r="B453" s="44" t="s">
        <v>188</v>
      </c>
      <c r="C453" s="66" t="s">
        <v>467</v>
      </c>
      <c r="D453" s="66" t="s">
        <v>472</v>
      </c>
      <c r="E453" s="66" t="s">
        <v>438</v>
      </c>
      <c r="F453" s="66" t="s">
        <v>350</v>
      </c>
      <c r="G453" s="44" t="s">
        <v>189</v>
      </c>
      <c r="H453" s="44" t="s">
        <v>98</v>
      </c>
      <c r="I453" s="44" t="s">
        <v>15</v>
      </c>
      <c r="J453" s="44" t="s">
        <v>470</v>
      </c>
      <c r="K453" s="87" t="s">
        <v>475</v>
      </c>
      <c r="L453" s="49" t="s">
        <v>462</v>
      </c>
      <c r="M453" s="108">
        <v>238</v>
      </c>
      <c r="N453" s="108">
        <v>238</v>
      </c>
      <c r="O453" s="92">
        <v>300</v>
      </c>
      <c r="P453" s="44" t="s">
        <v>458</v>
      </c>
      <c r="Q453" s="44"/>
      <c r="R453" s="44"/>
      <c r="S453" s="44" t="s">
        <v>16</v>
      </c>
      <c r="T45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53" s="91"/>
      <c r="V453" s="91"/>
      <c r="W453" s="91">
        <v>1</v>
      </c>
      <c r="X453" s="92">
        <v>2008</v>
      </c>
      <c r="Y453" s="109">
        <v>30</v>
      </c>
      <c r="Z453" s="109">
        <v>30</v>
      </c>
      <c r="AA453" s="214">
        <v>2008</v>
      </c>
      <c r="AB453" s="67">
        <v>1</v>
      </c>
      <c r="AC453" s="115">
        <v>5</v>
      </c>
      <c r="AD453" s="115"/>
      <c r="AE453" s="109">
        <f>IFERROR(Table1[[#This Row],[ExpenditureDetails5]]*HLOOKUP([AssumedValue2],'Curr conv'!$B$17:$BF$56,16,FALSE), "No data")</f>
        <v>42.0924924611123</v>
      </c>
      <c r="AF453" s="108">
        <f>IFERROR([AssumedValue1]*HLOOKUP([AssumedValue2],'Curr conv'!$B$17:$BF$56,16,FALSE), "No data")</f>
        <v>42.0924924611123</v>
      </c>
      <c r="AG453" s="110">
        <f>IFERROR(Table1[[#This Row],[Calculation2]]/Exchange,"No data")</f>
        <v>29.414225789984311</v>
      </c>
      <c r="AH453" s="113">
        <f>IFERROR([AssumedValue1]*HLOOKUP([AssumedValue2],'Curr conv'!$B$17:$BF$56,16,FALSE)/Table1[[#This Row],[ExpenditureDetails3]], "No data")</f>
        <v>42.0924924611123</v>
      </c>
      <c r="AI453" s="114">
        <f>IFERROR(Table1[[#This Row],[Calculation4]]/Exchange,"No data")</f>
        <v>29.414225789984311</v>
      </c>
      <c r="AJ45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8.4184984922224597</v>
      </c>
      <c r="AK453" s="110">
        <f>IFERROR(Table1[[#This Row],[Calculation6]]/Exchange,"No data")</f>
        <v>5.8828451579968624</v>
      </c>
      <c r="AL453" s="49" t="s">
        <v>465</v>
      </c>
      <c r="AM453" s="45"/>
      <c r="AN453" s="45"/>
      <c r="AO453" s="45"/>
      <c r="AP453" s="45"/>
      <c r="AQ453" s="45"/>
    </row>
    <row r="454" spans="2:43">
      <c r="B454" s="44" t="s">
        <v>188</v>
      </c>
      <c r="C454" s="66" t="s">
        <v>467</v>
      </c>
      <c r="D454" s="66" t="s">
        <v>472</v>
      </c>
      <c r="E454" s="66" t="s">
        <v>438</v>
      </c>
      <c r="F454" s="66" t="s">
        <v>350</v>
      </c>
      <c r="G454" s="44" t="s">
        <v>189</v>
      </c>
      <c r="H454" s="44" t="s">
        <v>98</v>
      </c>
      <c r="I454" s="44" t="s">
        <v>15</v>
      </c>
      <c r="J454" s="44" t="s">
        <v>470</v>
      </c>
      <c r="K454" s="87" t="s">
        <v>475</v>
      </c>
      <c r="L454" s="49" t="s">
        <v>462</v>
      </c>
      <c r="M454" s="108">
        <v>238</v>
      </c>
      <c r="N454" s="108">
        <v>238</v>
      </c>
      <c r="O454" s="92">
        <v>300</v>
      </c>
      <c r="P454" s="44" t="s">
        <v>458</v>
      </c>
      <c r="Q454" s="44"/>
      <c r="R454" s="44"/>
      <c r="S454" s="44" t="s">
        <v>16</v>
      </c>
      <c r="T45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54" s="91"/>
      <c r="V454" s="91"/>
      <c r="W454" s="91">
        <v>1</v>
      </c>
      <c r="X454" s="92">
        <v>2009</v>
      </c>
      <c r="Y454" s="109">
        <v>0</v>
      </c>
      <c r="Z454" s="109">
        <v>0</v>
      </c>
      <c r="AA454" s="214">
        <v>2009</v>
      </c>
      <c r="AB454" s="67">
        <v>1</v>
      </c>
      <c r="AC454" s="115">
        <v>5</v>
      </c>
      <c r="AD454" s="115"/>
      <c r="AE454" s="109">
        <f>IFERROR(Table1[[#This Row],[ExpenditureDetails5]]*HLOOKUP([AssumedValue2],'Curr conv'!$B$17:$BF$56,16,FALSE), "No data")</f>
        <v>0</v>
      </c>
      <c r="AF454" s="108">
        <f>IFERROR([AssumedValue1]*HLOOKUP([AssumedValue2],'Curr conv'!$B$17:$BF$56,16,FALSE), "No data")</f>
        <v>0</v>
      </c>
      <c r="AG454" s="110">
        <f>IFERROR(Table1[[#This Row],[Calculation2]]/Exchange,"No data")</f>
        <v>0</v>
      </c>
      <c r="AH454" s="113">
        <f>IFERROR([AssumedValue1]*HLOOKUP([AssumedValue2],'Curr conv'!$B$17:$BF$56,16,FALSE)/Table1[[#This Row],[ExpenditureDetails3]], "No data")</f>
        <v>0</v>
      </c>
      <c r="AI454" s="114">
        <f>IFERROR(Table1[[#This Row],[Calculation4]]/Exchange,"No data")</f>
        <v>0</v>
      </c>
      <c r="AJ45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54" s="110">
        <f>IFERROR(Table1[[#This Row],[Calculation6]]/Exchange,"No data")</f>
        <v>0</v>
      </c>
      <c r="AL454" s="49" t="s">
        <v>465</v>
      </c>
      <c r="AM454" s="45"/>
      <c r="AN454" s="45"/>
      <c r="AO454" s="45"/>
      <c r="AP454" s="45"/>
      <c r="AQ454" s="45"/>
    </row>
    <row r="455" spans="2:43">
      <c r="B455" s="44" t="s">
        <v>322</v>
      </c>
      <c r="C455" s="66" t="s">
        <v>467</v>
      </c>
      <c r="D455" s="66" t="s">
        <v>473</v>
      </c>
      <c r="E455" s="66" t="s">
        <v>445</v>
      </c>
      <c r="F455" s="66" t="s">
        <v>360</v>
      </c>
      <c r="G455" s="44" t="s">
        <v>191</v>
      </c>
      <c r="H455" s="44" t="s">
        <v>98</v>
      </c>
      <c r="I455" s="44" t="s">
        <v>15</v>
      </c>
      <c r="J455" s="44" t="s">
        <v>470</v>
      </c>
      <c r="K455" s="87" t="s">
        <v>475</v>
      </c>
      <c r="L455" s="49" t="s">
        <v>462</v>
      </c>
      <c r="M455" s="108">
        <v>551</v>
      </c>
      <c r="N455" s="108">
        <v>137.75</v>
      </c>
      <c r="O455" s="92">
        <v>300</v>
      </c>
      <c r="P455" s="44" t="s">
        <v>458</v>
      </c>
      <c r="Q455" s="44"/>
      <c r="R455" s="44"/>
      <c r="S455" s="44" t="s">
        <v>16</v>
      </c>
      <c r="T45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55" s="91"/>
      <c r="V455" s="91"/>
      <c r="W455" s="91">
        <v>1</v>
      </c>
      <c r="X455" s="92">
        <v>2001</v>
      </c>
      <c r="Y455" s="109">
        <v>0</v>
      </c>
      <c r="Z455" s="109">
        <v>0</v>
      </c>
      <c r="AA455" s="214">
        <v>2001</v>
      </c>
      <c r="AB455" s="67">
        <v>1</v>
      </c>
      <c r="AC455" s="115">
        <v>7</v>
      </c>
      <c r="AD455" s="115"/>
      <c r="AE455" s="109">
        <f>IFERROR(Table1[[#This Row],[ExpenditureDetails5]]*HLOOKUP([AssumedValue2],'Curr conv'!$B$17:$BF$56,16,FALSE), "No data")</f>
        <v>0</v>
      </c>
      <c r="AF455" s="108">
        <f>IFERROR([AssumedValue1]*HLOOKUP([AssumedValue2],'Curr conv'!$B$17:$BF$56,16,FALSE), "No data")</f>
        <v>0</v>
      </c>
      <c r="AG455" s="110">
        <f>IFERROR(Table1[[#This Row],[Calculation2]]/Exchange,"No data")</f>
        <v>0</v>
      </c>
      <c r="AH455" s="113">
        <f>IFERROR([AssumedValue1]*HLOOKUP([AssumedValue2],'Curr conv'!$B$17:$BF$56,16,FALSE)/Table1[[#This Row],[ExpenditureDetails3]], "No data")</f>
        <v>0</v>
      </c>
      <c r="AI455" s="114">
        <f>IFERROR(Table1[[#This Row],[Calculation4]]/Exchange,"No data")</f>
        <v>0</v>
      </c>
      <c r="AJ45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55" s="110">
        <f>IFERROR(Table1[[#This Row],[Calculation6]]/Exchange,"No data")</f>
        <v>0</v>
      </c>
      <c r="AL455" s="49" t="s">
        <v>465</v>
      </c>
      <c r="AM455" s="45"/>
      <c r="AN455" s="45"/>
      <c r="AO455" s="45"/>
      <c r="AP455" s="45"/>
      <c r="AQ455" s="45"/>
    </row>
    <row r="456" spans="2:43">
      <c r="B456" s="44" t="s">
        <v>322</v>
      </c>
      <c r="C456" s="66" t="s">
        <v>467</v>
      </c>
      <c r="D456" s="66" t="s">
        <v>473</v>
      </c>
      <c r="E456" s="66" t="s">
        <v>445</v>
      </c>
      <c r="F456" s="66" t="s">
        <v>360</v>
      </c>
      <c r="G456" s="44" t="s">
        <v>191</v>
      </c>
      <c r="H456" s="44" t="s">
        <v>98</v>
      </c>
      <c r="I456" s="44" t="s">
        <v>15</v>
      </c>
      <c r="J456" s="44" t="s">
        <v>470</v>
      </c>
      <c r="K456" s="87" t="s">
        <v>475</v>
      </c>
      <c r="L456" s="49" t="s">
        <v>462</v>
      </c>
      <c r="M456" s="108">
        <v>551</v>
      </c>
      <c r="N456" s="108">
        <v>137.75</v>
      </c>
      <c r="O456" s="92">
        <v>300</v>
      </c>
      <c r="P456" s="44" t="s">
        <v>458</v>
      </c>
      <c r="Q456" s="44"/>
      <c r="R456" s="44"/>
      <c r="S456" s="44" t="s">
        <v>16</v>
      </c>
      <c r="T45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56" s="91"/>
      <c r="V456" s="91"/>
      <c r="W456" s="91">
        <v>1</v>
      </c>
      <c r="X456" s="92">
        <v>2002</v>
      </c>
      <c r="Y456" s="109">
        <v>0</v>
      </c>
      <c r="Z456" s="109">
        <v>0</v>
      </c>
      <c r="AA456" s="214">
        <v>2002</v>
      </c>
      <c r="AB456" s="67">
        <v>1</v>
      </c>
      <c r="AC456" s="115">
        <v>7</v>
      </c>
      <c r="AD456" s="115"/>
      <c r="AE456" s="109">
        <f>IFERROR(Table1[[#This Row],[ExpenditureDetails5]]*HLOOKUP([AssumedValue2],'Curr conv'!$B$17:$BF$56,16,FALSE), "No data")</f>
        <v>0</v>
      </c>
      <c r="AF456" s="108">
        <f>IFERROR([AssumedValue1]*HLOOKUP([AssumedValue2],'Curr conv'!$B$17:$BF$56,16,FALSE), "No data")</f>
        <v>0</v>
      </c>
      <c r="AG456" s="110">
        <f>IFERROR(Table1[[#This Row],[Calculation2]]/Exchange,"No data")</f>
        <v>0</v>
      </c>
      <c r="AH456" s="113">
        <f>IFERROR([AssumedValue1]*HLOOKUP([AssumedValue2],'Curr conv'!$B$17:$BF$56,16,FALSE)/Table1[[#This Row],[ExpenditureDetails3]], "No data")</f>
        <v>0</v>
      </c>
      <c r="AI456" s="114">
        <f>IFERROR(Table1[[#This Row],[Calculation4]]/Exchange,"No data")</f>
        <v>0</v>
      </c>
      <c r="AJ45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56" s="110">
        <f>IFERROR(Table1[[#This Row],[Calculation6]]/Exchange,"No data")</f>
        <v>0</v>
      </c>
      <c r="AL456" s="49" t="s">
        <v>465</v>
      </c>
      <c r="AM456" s="45"/>
      <c r="AN456" s="45"/>
      <c r="AO456" s="45"/>
      <c r="AP456" s="45"/>
      <c r="AQ456" s="45"/>
    </row>
    <row r="457" spans="2:43">
      <c r="B457" s="44" t="s">
        <v>322</v>
      </c>
      <c r="C457" s="66" t="s">
        <v>467</v>
      </c>
      <c r="D457" s="66" t="s">
        <v>473</v>
      </c>
      <c r="E457" s="66" t="s">
        <v>445</v>
      </c>
      <c r="F457" s="66" t="s">
        <v>360</v>
      </c>
      <c r="G457" s="44" t="s">
        <v>191</v>
      </c>
      <c r="H457" s="44" t="s">
        <v>98</v>
      </c>
      <c r="I457" s="44" t="s">
        <v>15</v>
      </c>
      <c r="J457" s="44" t="s">
        <v>470</v>
      </c>
      <c r="K457" s="87" t="s">
        <v>475</v>
      </c>
      <c r="L457" s="49" t="s">
        <v>462</v>
      </c>
      <c r="M457" s="108">
        <v>551</v>
      </c>
      <c r="N457" s="108">
        <v>137.75</v>
      </c>
      <c r="O457" s="92">
        <v>300</v>
      </c>
      <c r="P457" s="44" t="s">
        <v>458</v>
      </c>
      <c r="Q457" s="44"/>
      <c r="R457" s="44"/>
      <c r="S457" s="44" t="s">
        <v>16</v>
      </c>
      <c r="T45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57" s="91"/>
      <c r="V457" s="91"/>
      <c r="W457" s="91">
        <v>1</v>
      </c>
      <c r="X457" s="92">
        <v>2003</v>
      </c>
      <c r="Y457" s="109">
        <v>0</v>
      </c>
      <c r="Z457" s="109">
        <v>0</v>
      </c>
      <c r="AA457" s="214">
        <v>2003</v>
      </c>
      <c r="AB457" s="67">
        <v>1</v>
      </c>
      <c r="AC457" s="115">
        <v>7</v>
      </c>
      <c r="AD457" s="115"/>
      <c r="AE457" s="109">
        <f>IFERROR(Table1[[#This Row],[ExpenditureDetails5]]*HLOOKUP([AssumedValue2],'Curr conv'!$B$17:$BF$56,16,FALSE), "No data")</f>
        <v>0</v>
      </c>
      <c r="AF457" s="108">
        <f>IFERROR([AssumedValue1]*HLOOKUP([AssumedValue2],'Curr conv'!$B$17:$BF$56,16,FALSE), "No data")</f>
        <v>0</v>
      </c>
      <c r="AG457" s="110">
        <f>IFERROR(Table1[[#This Row],[Calculation2]]/Exchange,"No data")</f>
        <v>0</v>
      </c>
      <c r="AH457" s="113">
        <f>IFERROR([AssumedValue1]*HLOOKUP([AssumedValue2],'Curr conv'!$B$17:$BF$56,16,FALSE)/Table1[[#This Row],[ExpenditureDetails3]], "No data")</f>
        <v>0</v>
      </c>
      <c r="AI457" s="114">
        <f>IFERROR(Table1[[#This Row],[Calculation4]]/Exchange,"No data")</f>
        <v>0</v>
      </c>
      <c r="AJ45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57" s="110">
        <f>IFERROR(Table1[[#This Row],[Calculation6]]/Exchange,"No data")</f>
        <v>0</v>
      </c>
      <c r="AL457" s="49" t="s">
        <v>465</v>
      </c>
      <c r="AM457" s="45"/>
      <c r="AN457" s="45"/>
      <c r="AO457" s="45"/>
      <c r="AP457" s="45"/>
      <c r="AQ457" s="45"/>
    </row>
    <row r="458" spans="2:43">
      <c r="B458" s="44" t="s">
        <v>322</v>
      </c>
      <c r="C458" s="66" t="s">
        <v>467</v>
      </c>
      <c r="D458" s="66" t="s">
        <v>473</v>
      </c>
      <c r="E458" s="66" t="s">
        <v>445</v>
      </c>
      <c r="F458" s="66" t="s">
        <v>360</v>
      </c>
      <c r="G458" s="44" t="s">
        <v>191</v>
      </c>
      <c r="H458" s="44" t="s">
        <v>98</v>
      </c>
      <c r="I458" s="44" t="s">
        <v>15</v>
      </c>
      <c r="J458" s="44" t="s">
        <v>470</v>
      </c>
      <c r="K458" s="87" t="s">
        <v>475</v>
      </c>
      <c r="L458" s="49" t="s">
        <v>462</v>
      </c>
      <c r="M458" s="108">
        <v>551</v>
      </c>
      <c r="N458" s="108">
        <v>137.75</v>
      </c>
      <c r="O458" s="92">
        <v>300</v>
      </c>
      <c r="P458" s="44" t="s">
        <v>458</v>
      </c>
      <c r="Q458" s="44"/>
      <c r="R458" s="44"/>
      <c r="S458" s="44" t="s">
        <v>16</v>
      </c>
      <c r="T45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58" s="91"/>
      <c r="V458" s="91"/>
      <c r="W458" s="91">
        <v>1</v>
      </c>
      <c r="X458" s="92">
        <v>2004</v>
      </c>
      <c r="Y458" s="109">
        <v>90</v>
      </c>
      <c r="Z458" s="109">
        <v>90</v>
      </c>
      <c r="AA458" s="214">
        <v>2004</v>
      </c>
      <c r="AB458" s="67">
        <v>1</v>
      </c>
      <c r="AC458" s="115">
        <v>7</v>
      </c>
      <c r="AD458" s="115"/>
      <c r="AE458" s="109">
        <f>IFERROR(Table1[[#This Row],[ExpenditureDetails5]]*HLOOKUP([AssumedValue2],'Curr conv'!$B$17:$BF$56,16,FALSE), "No data")</f>
        <v>348.89487781390488</v>
      </c>
      <c r="AF458" s="108">
        <f>IFERROR([AssumedValue1]*HLOOKUP([AssumedValue2],'Curr conv'!$B$17:$BF$56,16,FALSE), "No data")</f>
        <v>348.89487781390488</v>
      </c>
      <c r="AG458" s="110">
        <f>IFERROR(Table1[[#This Row],[Calculation2]]/Exchange,"No data")</f>
        <v>243.80767478828454</v>
      </c>
      <c r="AH458" s="113">
        <f>IFERROR([AssumedValue1]*HLOOKUP([AssumedValue2],'Curr conv'!$B$17:$BF$56,16,FALSE)/Table1[[#This Row],[ExpenditureDetails3]], "No data")</f>
        <v>348.89487781390488</v>
      </c>
      <c r="AI458" s="114">
        <f>IFERROR(Table1[[#This Row],[Calculation4]]/Exchange,"No data")</f>
        <v>243.80767478828454</v>
      </c>
      <c r="AJ45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49.842125401986415</v>
      </c>
      <c r="AK458" s="110">
        <f>IFERROR(Table1[[#This Row],[Calculation6]]/Exchange,"No data")</f>
        <v>34.829667826897797</v>
      </c>
      <c r="AL458" s="49" t="s">
        <v>465</v>
      </c>
      <c r="AM458" s="45"/>
      <c r="AN458" s="45"/>
      <c r="AO458" s="45"/>
      <c r="AP458" s="45"/>
      <c r="AQ458" s="45"/>
    </row>
    <row r="459" spans="2:43">
      <c r="B459" s="44" t="s">
        <v>322</v>
      </c>
      <c r="C459" s="66" t="s">
        <v>467</v>
      </c>
      <c r="D459" s="66" t="s">
        <v>473</v>
      </c>
      <c r="E459" s="66" t="s">
        <v>445</v>
      </c>
      <c r="F459" s="66" t="s">
        <v>360</v>
      </c>
      <c r="G459" s="44" t="s">
        <v>191</v>
      </c>
      <c r="H459" s="44" t="s">
        <v>98</v>
      </c>
      <c r="I459" s="44" t="s">
        <v>15</v>
      </c>
      <c r="J459" s="44" t="s">
        <v>470</v>
      </c>
      <c r="K459" s="87" t="s">
        <v>475</v>
      </c>
      <c r="L459" s="49" t="s">
        <v>462</v>
      </c>
      <c r="M459" s="108">
        <v>551</v>
      </c>
      <c r="N459" s="108">
        <v>137.75</v>
      </c>
      <c r="O459" s="92">
        <v>300</v>
      </c>
      <c r="P459" s="44" t="s">
        <v>458</v>
      </c>
      <c r="Q459" s="44"/>
      <c r="R459" s="44"/>
      <c r="S459" s="44" t="s">
        <v>16</v>
      </c>
      <c r="T45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59" s="91"/>
      <c r="V459" s="91"/>
      <c r="W459" s="91">
        <v>1</v>
      </c>
      <c r="X459" s="92">
        <v>2005</v>
      </c>
      <c r="Y459" s="109">
        <v>0</v>
      </c>
      <c r="Z459" s="109">
        <v>0</v>
      </c>
      <c r="AA459" s="214">
        <v>2005</v>
      </c>
      <c r="AB459" s="67">
        <v>1</v>
      </c>
      <c r="AC459" s="115">
        <v>7</v>
      </c>
      <c r="AD459" s="115"/>
      <c r="AE459" s="109">
        <f>IFERROR(Table1[[#This Row],[ExpenditureDetails5]]*HLOOKUP([AssumedValue2],'Curr conv'!$B$17:$BF$56,16,FALSE), "No data")</f>
        <v>0</v>
      </c>
      <c r="AF459" s="108">
        <f>IFERROR([AssumedValue1]*HLOOKUP([AssumedValue2],'Curr conv'!$B$17:$BF$56,16,FALSE), "No data")</f>
        <v>0</v>
      </c>
      <c r="AG459" s="110">
        <f>IFERROR(Table1[[#This Row],[Calculation2]]/Exchange,"No data")</f>
        <v>0</v>
      </c>
      <c r="AH459" s="113">
        <f>IFERROR([AssumedValue1]*HLOOKUP([AssumedValue2],'Curr conv'!$B$17:$BF$56,16,FALSE)/Table1[[#This Row],[ExpenditureDetails3]], "No data")</f>
        <v>0</v>
      </c>
      <c r="AI459" s="114">
        <f>IFERROR(Table1[[#This Row],[Calculation4]]/Exchange,"No data")</f>
        <v>0</v>
      </c>
      <c r="AJ45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59" s="110">
        <f>IFERROR(Table1[[#This Row],[Calculation6]]/Exchange,"No data")</f>
        <v>0</v>
      </c>
      <c r="AL459" s="49" t="s">
        <v>465</v>
      </c>
      <c r="AM459" s="45"/>
      <c r="AN459" s="45"/>
      <c r="AO459" s="45"/>
      <c r="AP459" s="45"/>
      <c r="AQ459" s="45"/>
    </row>
    <row r="460" spans="2:43">
      <c r="B460" s="44" t="s">
        <v>322</v>
      </c>
      <c r="C460" s="66" t="s">
        <v>467</v>
      </c>
      <c r="D460" s="66" t="s">
        <v>473</v>
      </c>
      <c r="E460" s="66" t="s">
        <v>445</v>
      </c>
      <c r="F460" s="66" t="s">
        <v>360</v>
      </c>
      <c r="G460" s="44" t="s">
        <v>191</v>
      </c>
      <c r="H460" s="44" t="s">
        <v>98</v>
      </c>
      <c r="I460" s="44" t="s">
        <v>15</v>
      </c>
      <c r="J460" s="44" t="s">
        <v>470</v>
      </c>
      <c r="K460" s="87" t="s">
        <v>475</v>
      </c>
      <c r="L460" s="49" t="s">
        <v>462</v>
      </c>
      <c r="M460" s="108">
        <v>551</v>
      </c>
      <c r="N460" s="108">
        <v>137.75</v>
      </c>
      <c r="O460" s="92">
        <v>300</v>
      </c>
      <c r="P460" s="44" t="s">
        <v>458</v>
      </c>
      <c r="Q460" s="44"/>
      <c r="R460" s="44"/>
      <c r="S460" s="44" t="s">
        <v>16</v>
      </c>
      <c r="T46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60" s="91"/>
      <c r="V460" s="91"/>
      <c r="W460" s="91">
        <v>1</v>
      </c>
      <c r="X460" s="92">
        <v>2006</v>
      </c>
      <c r="Y460" s="109">
        <v>0</v>
      </c>
      <c r="Z460" s="109">
        <v>0</v>
      </c>
      <c r="AA460" s="214">
        <v>2006</v>
      </c>
      <c r="AB460" s="67">
        <v>1</v>
      </c>
      <c r="AC460" s="115">
        <v>7</v>
      </c>
      <c r="AD460" s="115"/>
      <c r="AE460" s="109">
        <f>IFERROR(Table1[[#This Row],[ExpenditureDetails5]]*HLOOKUP([AssumedValue2],'Curr conv'!$B$17:$BF$56,16,FALSE), "No data")</f>
        <v>0</v>
      </c>
      <c r="AF460" s="108">
        <f>IFERROR([AssumedValue1]*HLOOKUP([AssumedValue2],'Curr conv'!$B$17:$BF$56,16,FALSE), "No data")</f>
        <v>0</v>
      </c>
      <c r="AG460" s="110">
        <f>IFERROR(Table1[[#This Row],[Calculation2]]/Exchange,"No data")</f>
        <v>0</v>
      </c>
      <c r="AH460" s="113">
        <f>IFERROR([AssumedValue1]*HLOOKUP([AssumedValue2],'Curr conv'!$B$17:$BF$56,16,FALSE)/Table1[[#This Row],[ExpenditureDetails3]], "No data")</f>
        <v>0</v>
      </c>
      <c r="AI460" s="114">
        <f>IFERROR(Table1[[#This Row],[Calculation4]]/Exchange,"No data")</f>
        <v>0</v>
      </c>
      <c r="AJ46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60" s="110">
        <f>IFERROR(Table1[[#This Row],[Calculation6]]/Exchange,"No data")</f>
        <v>0</v>
      </c>
      <c r="AL460" s="49" t="s">
        <v>465</v>
      </c>
      <c r="AM460" s="45"/>
      <c r="AN460" s="45"/>
      <c r="AO460" s="45"/>
      <c r="AP460" s="45"/>
      <c r="AQ460" s="45"/>
    </row>
    <row r="461" spans="2:43">
      <c r="B461" s="44" t="s">
        <v>322</v>
      </c>
      <c r="C461" s="66" t="s">
        <v>467</v>
      </c>
      <c r="D461" s="66" t="s">
        <v>473</v>
      </c>
      <c r="E461" s="66" t="s">
        <v>445</v>
      </c>
      <c r="F461" s="66" t="s">
        <v>360</v>
      </c>
      <c r="G461" s="44" t="s">
        <v>191</v>
      </c>
      <c r="H461" s="44" t="s">
        <v>98</v>
      </c>
      <c r="I461" s="44" t="s">
        <v>15</v>
      </c>
      <c r="J461" s="44" t="s">
        <v>470</v>
      </c>
      <c r="K461" s="87" t="s">
        <v>475</v>
      </c>
      <c r="L461" s="49" t="s">
        <v>462</v>
      </c>
      <c r="M461" s="108">
        <v>551</v>
      </c>
      <c r="N461" s="108">
        <v>137.75</v>
      </c>
      <c r="O461" s="92">
        <v>300</v>
      </c>
      <c r="P461" s="44" t="s">
        <v>458</v>
      </c>
      <c r="Q461" s="44"/>
      <c r="R461" s="44"/>
      <c r="S461" s="44" t="s">
        <v>16</v>
      </c>
      <c r="T46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61" s="91"/>
      <c r="V461" s="91"/>
      <c r="W461" s="91">
        <v>1</v>
      </c>
      <c r="X461" s="92">
        <v>2007</v>
      </c>
      <c r="Y461" s="109">
        <v>0</v>
      </c>
      <c r="Z461" s="109">
        <v>0</v>
      </c>
      <c r="AA461" s="214">
        <v>2007</v>
      </c>
      <c r="AB461" s="67">
        <v>1</v>
      </c>
      <c r="AC461" s="115">
        <v>7</v>
      </c>
      <c r="AD461" s="115"/>
      <c r="AE461" s="109">
        <f>IFERROR(Table1[[#This Row],[ExpenditureDetails5]]*HLOOKUP([AssumedValue2],'Curr conv'!$B$17:$BF$56,16,FALSE), "No data")</f>
        <v>0</v>
      </c>
      <c r="AF461" s="108">
        <f>IFERROR([AssumedValue1]*HLOOKUP([AssumedValue2],'Curr conv'!$B$17:$BF$56,16,FALSE), "No data")</f>
        <v>0</v>
      </c>
      <c r="AG461" s="110">
        <f>IFERROR(Table1[[#This Row],[Calculation2]]/Exchange,"No data")</f>
        <v>0</v>
      </c>
      <c r="AH461" s="113">
        <f>IFERROR([AssumedValue1]*HLOOKUP([AssumedValue2],'Curr conv'!$B$17:$BF$56,16,FALSE)/Table1[[#This Row],[ExpenditureDetails3]], "No data")</f>
        <v>0</v>
      </c>
      <c r="AI461" s="114">
        <f>IFERROR(Table1[[#This Row],[Calculation4]]/Exchange,"No data")</f>
        <v>0</v>
      </c>
      <c r="AJ46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61" s="110">
        <f>IFERROR(Table1[[#This Row],[Calculation6]]/Exchange,"No data")</f>
        <v>0</v>
      </c>
      <c r="AL461" s="49" t="s">
        <v>465</v>
      </c>
      <c r="AM461" s="45"/>
      <c r="AN461" s="45"/>
      <c r="AO461" s="45"/>
      <c r="AP461" s="45"/>
      <c r="AQ461" s="45"/>
    </row>
    <row r="462" spans="2:43">
      <c r="B462" s="44" t="s">
        <v>323</v>
      </c>
      <c r="C462" s="66" t="s">
        <v>467</v>
      </c>
      <c r="D462" s="66" t="s">
        <v>473</v>
      </c>
      <c r="E462" s="66" t="s">
        <v>445</v>
      </c>
      <c r="F462" s="66" t="s">
        <v>360</v>
      </c>
      <c r="G462" s="44" t="s">
        <v>191</v>
      </c>
      <c r="H462" s="44" t="s">
        <v>111</v>
      </c>
      <c r="I462" s="44" t="s">
        <v>15</v>
      </c>
      <c r="J462" s="44" t="s">
        <v>470</v>
      </c>
      <c r="K462" s="87" t="s">
        <v>475</v>
      </c>
      <c r="L462" s="49" t="s">
        <v>462</v>
      </c>
      <c r="M462" s="108">
        <v>551</v>
      </c>
      <c r="N462" s="108">
        <v>137.75</v>
      </c>
      <c r="O462" s="92">
        <v>300</v>
      </c>
      <c r="P462" s="44" t="s">
        <v>458</v>
      </c>
      <c r="Q462" s="44"/>
      <c r="R462" s="44"/>
      <c r="S462" s="44" t="s">
        <v>16</v>
      </c>
      <c r="T46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62" s="91"/>
      <c r="V462" s="91"/>
      <c r="W462" s="91">
        <v>1</v>
      </c>
      <c r="X462" s="92">
        <v>2001</v>
      </c>
      <c r="Y462" s="109">
        <v>0</v>
      </c>
      <c r="Z462" s="109">
        <v>0</v>
      </c>
      <c r="AA462" s="214">
        <v>2001</v>
      </c>
      <c r="AB462" s="67">
        <v>1</v>
      </c>
      <c r="AC462" s="115">
        <v>7</v>
      </c>
      <c r="AD462" s="115"/>
      <c r="AE462" s="109">
        <f>IFERROR(Table1[[#This Row],[ExpenditureDetails5]]*HLOOKUP([AssumedValue2],'Curr conv'!$B$17:$BF$56,16,FALSE), "No data")</f>
        <v>0</v>
      </c>
      <c r="AF462" s="108">
        <f>IFERROR([AssumedValue1]*HLOOKUP([AssumedValue2],'Curr conv'!$B$17:$BF$56,16,FALSE), "No data")</f>
        <v>0</v>
      </c>
      <c r="AG462" s="110">
        <f>IFERROR(Table1[[#This Row],[Calculation2]]/Exchange,"No data")</f>
        <v>0</v>
      </c>
      <c r="AH462" s="113">
        <f>IFERROR([AssumedValue1]*HLOOKUP([AssumedValue2],'Curr conv'!$B$17:$BF$56,16,FALSE)/Table1[[#This Row],[ExpenditureDetails3]], "No data")</f>
        <v>0</v>
      </c>
      <c r="AI462" s="114">
        <f>IFERROR(Table1[[#This Row],[Calculation4]]/Exchange,"No data")</f>
        <v>0</v>
      </c>
      <c r="AJ46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62" s="110">
        <f>IFERROR(Table1[[#This Row],[Calculation6]]/Exchange,"No data")</f>
        <v>0</v>
      </c>
      <c r="AL462" s="49" t="s">
        <v>465</v>
      </c>
      <c r="AM462" s="45"/>
      <c r="AN462" s="45"/>
      <c r="AO462" s="45"/>
      <c r="AP462" s="45"/>
      <c r="AQ462" s="45"/>
    </row>
    <row r="463" spans="2:43">
      <c r="B463" s="44" t="s">
        <v>323</v>
      </c>
      <c r="C463" s="66" t="s">
        <v>467</v>
      </c>
      <c r="D463" s="66" t="s">
        <v>473</v>
      </c>
      <c r="E463" s="66" t="s">
        <v>445</v>
      </c>
      <c r="F463" s="66" t="s">
        <v>360</v>
      </c>
      <c r="G463" s="44" t="s">
        <v>191</v>
      </c>
      <c r="H463" s="44" t="s">
        <v>111</v>
      </c>
      <c r="I463" s="44" t="s">
        <v>15</v>
      </c>
      <c r="J463" s="44" t="s">
        <v>470</v>
      </c>
      <c r="K463" s="87" t="s">
        <v>475</v>
      </c>
      <c r="L463" s="49" t="s">
        <v>462</v>
      </c>
      <c r="M463" s="108">
        <v>551</v>
      </c>
      <c r="N463" s="108">
        <v>137.75</v>
      </c>
      <c r="O463" s="92">
        <v>300</v>
      </c>
      <c r="P463" s="44" t="s">
        <v>458</v>
      </c>
      <c r="Q463" s="44"/>
      <c r="R463" s="44"/>
      <c r="S463" s="44" t="s">
        <v>16</v>
      </c>
      <c r="T46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63" s="91"/>
      <c r="V463" s="91"/>
      <c r="W463" s="91">
        <v>1</v>
      </c>
      <c r="X463" s="92">
        <v>2002</v>
      </c>
      <c r="Y463" s="109">
        <v>0</v>
      </c>
      <c r="Z463" s="109">
        <v>0</v>
      </c>
      <c r="AA463" s="214">
        <v>2002</v>
      </c>
      <c r="AB463" s="67">
        <v>1</v>
      </c>
      <c r="AC463" s="115">
        <v>7</v>
      </c>
      <c r="AD463" s="115"/>
      <c r="AE463" s="109">
        <f>IFERROR(Table1[[#This Row],[ExpenditureDetails5]]*HLOOKUP([AssumedValue2],'Curr conv'!$B$17:$BF$56,16,FALSE), "No data")</f>
        <v>0</v>
      </c>
      <c r="AF463" s="108">
        <f>IFERROR([AssumedValue1]*HLOOKUP([AssumedValue2],'Curr conv'!$B$17:$BF$56,16,FALSE), "No data")</f>
        <v>0</v>
      </c>
      <c r="AG463" s="110">
        <f>IFERROR(Table1[[#This Row],[Calculation2]]/Exchange,"No data")</f>
        <v>0</v>
      </c>
      <c r="AH463" s="113">
        <f>IFERROR([AssumedValue1]*HLOOKUP([AssumedValue2],'Curr conv'!$B$17:$BF$56,16,FALSE)/Table1[[#This Row],[ExpenditureDetails3]], "No data")</f>
        <v>0</v>
      </c>
      <c r="AI463" s="114">
        <f>IFERROR(Table1[[#This Row],[Calculation4]]/Exchange,"No data")</f>
        <v>0</v>
      </c>
      <c r="AJ46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63" s="110">
        <f>IFERROR(Table1[[#This Row],[Calculation6]]/Exchange,"No data")</f>
        <v>0</v>
      </c>
      <c r="AL463" s="49" t="s">
        <v>465</v>
      </c>
      <c r="AM463" s="45"/>
      <c r="AN463" s="45"/>
      <c r="AO463" s="45"/>
      <c r="AP463" s="45"/>
      <c r="AQ463" s="45"/>
    </row>
    <row r="464" spans="2:43">
      <c r="B464" s="44" t="s">
        <v>323</v>
      </c>
      <c r="C464" s="66" t="s">
        <v>467</v>
      </c>
      <c r="D464" s="66" t="s">
        <v>473</v>
      </c>
      <c r="E464" s="66" t="s">
        <v>445</v>
      </c>
      <c r="F464" s="66" t="s">
        <v>360</v>
      </c>
      <c r="G464" s="44" t="s">
        <v>191</v>
      </c>
      <c r="H464" s="44" t="s">
        <v>111</v>
      </c>
      <c r="I464" s="44" t="s">
        <v>15</v>
      </c>
      <c r="J464" s="44" t="s">
        <v>470</v>
      </c>
      <c r="K464" s="87" t="s">
        <v>475</v>
      </c>
      <c r="L464" s="49" t="s">
        <v>462</v>
      </c>
      <c r="M464" s="108">
        <v>551</v>
      </c>
      <c r="N464" s="108">
        <v>137.75</v>
      </c>
      <c r="O464" s="92">
        <v>300</v>
      </c>
      <c r="P464" s="44" t="s">
        <v>458</v>
      </c>
      <c r="Q464" s="44"/>
      <c r="R464" s="44"/>
      <c r="S464" s="44" t="s">
        <v>16</v>
      </c>
      <c r="T46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64" s="91"/>
      <c r="V464" s="91"/>
      <c r="W464" s="91">
        <v>1</v>
      </c>
      <c r="X464" s="92">
        <v>2003</v>
      </c>
      <c r="Y464" s="109">
        <v>0</v>
      </c>
      <c r="Z464" s="109">
        <v>0</v>
      </c>
      <c r="AA464" s="214">
        <v>2003</v>
      </c>
      <c r="AB464" s="67">
        <v>1</v>
      </c>
      <c r="AC464" s="115">
        <v>7</v>
      </c>
      <c r="AD464" s="115"/>
      <c r="AE464" s="109">
        <f>IFERROR(Table1[[#This Row],[ExpenditureDetails5]]*HLOOKUP([AssumedValue2],'Curr conv'!$B$17:$BF$56,16,FALSE), "No data")</f>
        <v>0</v>
      </c>
      <c r="AF464" s="108">
        <f>IFERROR([AssumedValue1]*HLOOKUP([AssumedValue2],'Curr conv'!$B$17:$BF$56,16,FALSE), "No data")</f>
        <v>0</v>
      </c>
      <c r="AG464" s="110">
        <f>IFERROR(Table1[[#This Row],[Calculation2]]/Exchange,"No data")</f>
        <v>0</v>
      </c>
      <c r="AH464" s="113">
        <f>IFERROR([AssumedValue1]*HLOOKUP([AssumedValue2],'Curr conv'!$B$17:$BF$56,16,FALSE)/Table1[[#This Row],[ExpenditureDetails3]], "No data")</f>
        <v>0</v>
      </c>
      <c r="AI464" s="114">
        <f>IFERROR(Table1[[#This Row],[Calculation4]]/Exchange,"No data")</f>
        <v>0</v>
      </c>
      <c r="AJ46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64" s="110">
        <f>IFERROR(Table1[[#This Row],[Calculation6]]/Exchange,"No data")</f>
        <v>0</v>
      </c>
      <c r="AL464" s="49" t="s">
        <v>465</v>
      </c>
      <c r="AM464" s="45"/>
      <c r="AN464" s="45"/>
      <c r="AO464" s="45"/>
      <c r="AP464" s="45"/>
      <c r="AQ464" s="45"/>
    </row>
    <row r="465" spans="2:43">
      <c r="B465" s="44" t="s">
        <v>323</v>
      </c>
      <c r="C465" s="66" t="s">
        <v>467</v>
      </c>
      <c r="D465" s="66" t="s">
        <v>473</v>
      </c>
      <c r="E465" s="66" t="s">
        <v>445</v>
      </c>
      <c r="F465" s="66" t="s">
        <v>360</v>
      </c>
      <c r="G465" s="44" t="s">
        <v>191</v>
      </c>
      <c r="H465" s="44" t="s">
        <v>111</v>
      </c>
      <c r="I465" s="44" t="s">
        <v>15</v>
      </c>
      <c r="J465" s="44" t="s">
        <v>470</v>
      </c>
      <c r="K465" s="87" t="s">
        <v>475</v>
      </c>
      <c r="L465" s="49" t="s">
        <v>462</v>
      </c>
      <c r="M465" s="108">
        <v>551</v>
      </c>
      <c r="N465" s="108">
        <v>137.75</v>
      </c>
      <c r="O465" s="92">
        <v>300</v>
      </c>
      <c r="P465" s="44" t="s">
        <v>458</v>
      </c>
      <c r="Q465" s="44"/>
      <c r="R465" s="44"/>
      <c r="S465" s="44" t="s">
        <v>16</v>
      </c>
      <c r="T46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65" s="91"/>
      <c r="V465" s="91"/>
      <c r="W465" s="91">
        <v>1</v>
      </c>
      <c r="X465" s="92">
        <v>2004</v>
      </c>
      <c r="Y465" s="109">
        <v>0</v>
      </c>
      <c r="Z465" s="109">
        <v>0</v>
      </c>
      <c r="AA465" s="214">
        <v>2004</v>
      </c>
      <c r="AB465" s="67">
        <v>1</v>
      </c>
      <c r="AC465" s="115">
        <v>7</v>
      </c>
      <c r="AD465" s="115"/>
      <c r="AE465" s="109">
        <f>IFERROR(Table1[[#This Row],[ExpenditureDetails5]]*HLOOKUP([AssumedValue2],'Curr conv'!$B$17:$BF$56,16,FALSE), "No data")</f>
        <v>0</v>
      </c>
      <c r="AF465" s="108">
        <f>IFERROR([AssumedValue1]*HLOOKUP([AssumedValue2],'Curr conv'!$B$17:$BF$56,16,FALSE), "No data")</f>
        <v>0</v>
      </c>
      <c r="AG465" s="110">
        <f>IFERROR(Table1[[#This Row],[Calculation2]]/Exchange,"No data")</f>
        <v>0</v>
      </c>
      <c r="AH465" s="113">
        <f>IFERROR([AssumedValue1]*HLOOKUP([AssumedValue2],'Curr conv'!$B$17:$BF$56,16,FALSE)/Table1[[#This Row],[ExpenditureDetails3]], "No data")</f>
        <v>0</v>
      </c>
      <c r="AI465" s="114">
        <f>IFERROR(Table1[[#This Row],[Calculation4]]/Exchange,"No data")</f>
        <v>0</v>
      </c>
      <c r="AJ46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65" s="110">
        <f>IFERROR(Table1[[#This Row],[Calculation6]]/Exchange,"No data")</f>
        <v>0</v>
      </c>
      <c r="AL465" s="49" t="s">
        <v>465</v>
      </c>
      <c r="AM465" s="45"/>
      <c r="AN465" s="45"/>
      <c r="AO465" s="45"/>
      <c r="AP465" s="45"/>
      <c r="AQ465" s="45"/>
    </row>
    <row r="466" spans="2:43">
      <c r="B466" s="44" t="s">
        <v>323</v>
      </c>
      <c r="C466" s="66" t="s">
        <v>467</v>
      </c>
      <c r="D466" s="66" t="s">
        <v>473</v>
      </c>
      <c r="E466" s="66" t="s">
        <v>445</v>
      </c>
      <c r="F466" s="66" t="s">
        <v>360</v>
      </c>
      <c r="G466" s="44" t="s">
        <v>191</v>
      </c>
      <c r="H466" s="44" t="s">
        <v>111</v>
      </c>
      <c r="I466" s="44" t="s">
        <v>15</v>
      </c>
      <c r="J466" s="44" t="s">
        <v>470</v>
      </c>
      <c r="K466" s="87" t="s">
        <v>475</v>
      </c>
      <c r="L466" s="49" t="s">
        <v>462</v>
      </c>
      <c r="M466" s="108">
        <v>551</v>
      </c>
      <c r="N466" s="108">
        <v>137.75</v>
      </c>
      <c r="O466" s="92">
        <v>300</v>
      </c>
      <c r="P466" s="44" t="s">
        <v>458</v>
      </c>
      <c r="Q466" s="44"/>
      <c r="R466" s="44"/>
      <c r="S466" s="44" t="s">
        <v>16</v>
      </c>
      <c r="T46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66" s="91"/>
      <c r="V466" s="91"/>
      <c r="W466" s="91">
        <v>1</v>
      </c>
      <c r="X466" s="92">
        <v>2005</v>
      </c>
      <c r="Y466" s="109">
        <v>0</v>
      </c>
      <c r="Z466" s="109">
        <v>0</v>
      </c>
      <c r="AA466" s="214">
        <v>2005</v>
      </c>
      <c r="AB466" s="67">
        <v>1</v>
      </c>
      <c r="AC466" s="115">
        <v>7</v>
      </c>
      <c r="AD466" s="115"/>
      <c r="AE466" s="109">
        <f>IFERROR(Table1[[#This Row],[ExpenditureDetails5]]*HLOOKUP([AssumedValue2],'Curr conv'!$B$17:$BF$56,16,FALSE), "No data")</f>
        <v>0</v>
      </c>
      <c r="AF466" s="108">
        <f>IFERROR([AssumedValue1]*HLOOKUP([AssumedValue2],'Curr conv'!$B$17:$BF$56,16,FALSE), "No data")</f>
        <v>0</v>
      </c>
      <c r="AG466" s="110">
        <f>IFERROR(Table1[[#This Row],[Calculation2]]/Exchange,"No data")</f>
        <v>0</v>
      </c>
      <c r="AH466" s="113">
        <f>IFERROR([AssumedValue1]*HLOOKUP([AssumedValue2],'Curr conv'!$B$17:$BF$56,16,FALSE)/Table1[[#This Row],[ExpenditureDetails3]], "No data")</f>
        <v>0</v>
      </c>
      <c r="AI466" s="114">
        <f>IFERROR(Table1[[#This Row],[Calculation4]]/Exchange,"No data")</f>
        <v>0</v>
      </c>
      <c r="AJ46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66" s="110">
        <f>IFERROR(Table1[[#This Row],[Calculation6]]/Exchange,"No data")</f>
        <v>0</v>
      </c>
      <c r="AL466" s="49" t="s">
        <v>465</v>
      </c>
      <c r="AM466" s="45"/>
      <c r="AN466" s="45"/>
      <c r="AO466" s="45"/>
      <c r="AP466" s="45"/>
      <c r="AQ466" s="45"/>
    </row>
    <row r="467" spans="2:43">
      <c r="B467" s="44" t="s">
        <v>323</v>
      </c>
      <c r="C467" s="66" t="s">
        <v>467</v>
      </c>
      <c r="D467" s="66" t="s">
        <v>473</v>
      </c>
      <c r="E467" s="66" t="s">
        <v>445</v>
      </c>
      <c r="F467" s="66" t="s">
        <v>360</v>
      </c>
      <c r="G467" s="44" t="s">
        <v>191</v>
      </c>
      <c r="H467" s="44" t="s">
        <v>111</v>
      </c>
      <c r="I467" s="44" t="s">
        <v>15</v>
      </c>
      <c r="J467" s="44" t="s">
        <v>470</v>
      </c>
      <c r="K467" s="87" t="s">
        <v>475</v>
      </c>
      <c r="L467" s="49" t="s">
        <v>462</v>
      </c>
      <c r="M467" s="108">
        <v>551</v>
      </c>
      <c r="N467" s="108">
        <v>137.75</v>
      </c>
      <c r="O467" s="92">
        <v>300</v>
      </c>
      <c r="P467" s="44" t="s">
        <v>458</v>
      </c>
      <c r="Q467" s="44"/>
      <c r="R467" s="44"/>
      <c r="S467" s="44" t="s">
        <v>16</v>
      </c>
      <c r="T46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67" s="91"/>
      <c r="V467" s="91"/>
      <c r="W467" s="91">
        <v>1</v>
      </c>
      <c r="X467" s="92">
        <v>2006</v>
      </c>
      <c r="Y467" s="109">
        <v>0</v>
      </c>
      <c r="Z467" s="109">
        <v>0</v>
      </c>
      <c r="AA467" s="214">
        <v>2006</v>
      </c>
      <c r="AB467" s="67">
        <v>1</v>
      </c>
      <c r="AC467" s="115">
        <v>7</v>
      </c>
      <c r="AD467" s="115"/>
      <c r="AE467" s="109">
        <f>IFERROR(Table1[[#This Row],[ExpenditureDetails5]]*HLOOKUP([AssumedValue2],'Curr conv'!$B$17:$BF$56,16,FALSE), "No data")</f>
        <v>0</v>
      </c>
      <c r="AF467" s="108">
        <f>IFERROR([AssumedValue1]*HLOOKUP([AssumedValue2],'Curr conv'!$B$17:$BF$56,16,FALSE), "No data")</f>
        <v>0</v>
      </c>
      <c r="AG467" s="110">
        <f>IFERROR(Table1[[#This Row],[Calculation2]]/Exchange,"No data")</f>
        <v>0</v>
      </c>
      <c r="AH467" s="113">
        <f>IFERROR([AssumedValue1]*HLOOKUP([AssumedValue2],'Curr conv'!$B$17:$BF$56,16,FALSE)/Table1[[#This Row],[ExpenditureDetails3]], "No data")</f>
        <v>0</v>
      </c>
      <c r="AI467" s="114">
        <f>IFERROR(Table1[[#This Row],[Calculation4]]/Exchange,"No data")</f>
        <v>0</v>
      </c>
      <c r="AJ46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67" s="110">
        <f>IFERROR(Table1[[#This Row],[Calculation6]]/Exchange,"No data")</f>
        <v>0</v>
      </c>
      <c r="AL467" s="49" t="s">
        <v>465</v>
      </c>
      <c r="AM467" s="45"/>
      <c r="AN467" s="45"/>
      <c r="AO467" s="45"/>
      <c r="AP467" s="45"/>
      <c r="AQ467" s="45"/>
    </row>
    <row r="468" spans="2:43">
      <c r="B468" s="44" t="s">
        <v>323</v>
      </c>
      <c r="C468" s="66" t="s">
        <v>467</v>
      </c>
      <c r="D468" s="66" t="s">
        <v>473</v>
      </c>
      <c r="E468" s="66" t="s">
        <v>445</v>
      </c>
      <c r="F468" s="66" t="s">
        <v>360</v>
      </c>
      <c r="G468" s="44" t="s">
        <v>191</v>
      </c>
      <c r="H468" s="44" t="s">
        <v>111</v>
      </c>
      <c r="I468" s="44" t="s">
        <v>15</v>
      </c>
      <c r="J468" s="44" t="s">
        <v>470</v>
      </c>
      <c r="K468" s="87" t="s">
        <v>475</v>
      </c>
      <c r="L468" s="49" t="s">
        <v>462</v>
      </c>
      <c r="M468" s="108">
        <v>551</v>
      </c>
      <c r="N468" s="108">
        <v>137.75</v>
      </c>
      <c r="O468" s="92">
        <v>300</v>
      </c>
      <c r="P468" s="44" t="s">
        <v>458</v>
      </c>
      <c r="Q468" s="44"/>
      <c r="R468" s="44"/>
      <c r="S468" s="44" t="s">
        <v>16</v>
      </c>
      <c r="T46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68" s="91"/>
      <c r="V468" s="91"/>
      <c r="W468" s="91">
        <v>1</v>
      </c>
      <c r="X468" s="92">
        <v>2007</v>
      </c>
      <c r="Y468" s="109">
        <v>0</v>
      </c>
      <c r="Z468" s="109">
        <v>0</v>
      </c>
      <c r="AA468" s="214">
        <v>2007</v>
      </c>
      <c r="AB468" s="67">
        <v>1</v>
      </c>
      <c r="AC468" s="115">
        <v>7</v>
      </c>
      <c r="AD468" s="115"/>
      <c r="AE468" s="109">
        <f>IFERROR(Table1[[#This Row],[ExpenditureDetails5]]*HLOOKUP([AssumedValue2],'Curr conv'!$B$17:$BF$56,16,FALSE), "No data")</f>
        <v>0</v>
      </c>
      <c r="AF468" s="108">
        <f>IFERROR([AssumedValue1]*HLOOKUP([AssumedValue2],'Curr conv'!$B$17:$BF$56,16,FALSE), "No data")</f>
        <v>0</v>
      </c>
      <c r="AG468" s="110">
        <f>IFERROR(Table1[[#This Row],[Calculation2]]/Exchange,"No data")</f>
        <v>0</v>
      </c>
      <c r="AH468" s="113">
        <f>IFERROR([AssumedValue1]*HLOOKUP([AssumedValue2],'Curr conv'!$B$17:$BF$56,16,FALSE)/Table1[[#This Row],[ExpenditureDetails3]], "No data")</f>
        <v>0</v>
      </c>
      <c r="AI468" s="114">
        <f>IFERROR(Table1[[#This Row],[Calculation4]]/Exchange,"No data")</f>
        <v>0</v>
      </c>
      <c r="AJ46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68" s="110">
        <f>IFERROR(Table1[[#This Row],[Calculation6]]/Exchange,"No data")</f>
        <v>0</v>
      </c>
      <c r="AL468" s="49" t="s">
        <v>465</v>
      </c>
      <c r="AM468" s="45"/>
      <c r="AN468" s="45"/>
      <c r="AO468" s="45"/>
      <c r="AP468" s="45"/>
      <c r="AQ468" s="45"/>
    </row>
    <row r="469" spans="2:43">
      <c r="B469" s="44" t="s">
        <v>324</v>
      </c>
      <c r="C469" s="66" t="s">
        <v>467</v>
      </c>
      <c r="D469" s="66" t="s">
        <v>473</v>
      </c>
      <c r="E469" s="66" t="s">
        <v>445</v>
      </c>
      <c r="F469" s="66" t="s">
        <v>360</v>
      </c>
      <c r="G469" s="44" t="s">
        <v>191</v>
      </c>
      <c r="H469" s="44" t="s">
        <v>101</v>
      </c>
      <c r="I469" s="44" t="s">
        <v>15</v>
      </c>
      <c r="J469" s="44" t="s">
        <v>470</v>
      </c>
      <c r="K469" s="87" t="s">
        <v>475</v>
      </c>
      <c r="L469" s="49" t="s">
        <v>462</v>
      </c>
      <c r="M469" s="108">
        <v>551</v>
      </c>
      <c r="N469" s="108">
        <v>137.75</v>
      </c>
      <c r="O469" s="92">
        <v>300</v>
      </c>
      <c r="P469" s="44" t="s">
        <v>458</v>
      </c>
      <c r="Q469" s="44"/>
      <c r="R469" s="44"/>
      <c r="S469" s="44" t="s">
        <v>16</v>
      </c>
      <c r="T46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69" s="91"/>
      <c r="V469" s="91"/>
      <c r="W469" s="91">
        <v>1</v>
      </c>
      <c r="X469" s="92">
        <v>2001</v>
      </c>
      <c r="Y469" s="109">
        <v>0</v>
      </c>
      <c r="Z469" s="109">
        <v>0</v>
      </c>
      <c r="AA469" s="214">
        <v>2001</v>
      </c>
      <c r="AB469" s="67">
        <v>1</v>
      </c>
      <c r="AC469" s="115">
        <v>7</v>
      </c>
      <c r="AD469" s="115"/>
      <c r="AE469" s="109">
        <f>IFERROR(Table1[[#This Row],[ExpenditureDetails5]]*HLOOKUP([AssumedValue2],'Curr conv'!$B$17:$BF$56,16,FALSE), "No data")</f>
        <v>0</v>
      </c>
      <c r="AF469" s="108">
        <f>IFERROR([AssumedValue1]*HLOOKUP([AssumedValue2],'Curr conv'!$B$17:$BF$56,16,FALSE), "No data")</f>
        <v>0</v>
      </c>
      <c r="AG469" s="110">
        <f>IFERROR(Table1[[#This Row],[Calculation2]]/Exchange,"No data")</f>
        <v>0</v>
      </c>
      <c r="AH469" s="113">
        <f>IFERROR([AssumedValue1]*HLOOKUP([AssumedValue2],'Curr conv'!$B$17:$BF$56,16,FALSE)/Table1[[#This Row],[ExpenditureDetails3]], "No data")</f>
        <v>0</v>
      </c>
      <c r="AI469" s="114">
        <f>IFERROR(Table1[[#This Row],[Calculation4]]/Exchange,"No data")</f>
        <v>0</v>
      </c>
      <c r="AJ46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69" s="110">
        <f>IFERROR(Table1[[#This Row],[Calculation6]]/Exchange,"No data")</f>
        <v>0</v>
      </c>
      <c r="AL469" s="49" t="s">
        <v>465</v>
      </c>
      <c r="AM469" s="45"/>
      <c r="AN469" s="45"/>
      <c r="AO469" s="45"/>
      <c r="AP469" s="45"/>
      <c r="AQ469" s="45"/>
    </row>
    <row r="470" spans="2:43">
      <c r="B470" s="44" t="s">
        <v>324</v>
      </c>
      <c r="C470" s="66" t="s">
        <v>467</v>
      </c>
      <c r="D470" s="66" t="s">
        <v>473</v>
      </c>
      <c r="E470" s="66" t="s">
        <v>445</v>
      </c>
      <c r="F470" s="66" t="s">
        <v>360</v>
      </c>
      <c r="G470" s="44" t="s">
        <v>191</v>
      </c>
      <c r="H470" s="44" t="s">
        <v>101</v>
      </c>
      <c r="I470" s="44" t="s">
        <v>15</v>
      </c>
      <c r="J470" s="44" t="s">
        <v>470</v>
      </c>
      <c r="K470" s="87" t="s">
        <v>475</v>
      </c>
      <c r="L470" s="49" t="s">
        <v>462</v>
      </c>
      <c r="M470" s="108">
        <v>551</v>
      </c>
      <c r="N470" s="108">
        <v>137.75</v>
      </c>
      <c r="O470" s="92">
        <v>300</v>
      </c>
      <c r="P470" s="44" t="s">
        <v>458</v>
      </c>
      <c r="Q470" s="44"/>
      <c r="R470" s="44"/>
      <c r="S470" s="44" t="s">
        <v>16</v>
      </c>
      <c r="T47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70" s="91"/>
      <c r="V470" s="91"/>
      <c r="W470" s="91">
        <v>1</v>
      </c>
      <c r="X470" s="92">
        <v>2002</v>
      </c>
      <c r="Y470" s="109">
        <v>0</v>
      </c>
      <c r="Z470" s="109">
        <v>0</v>
      </c>
      <c r="AA470" s="214">
        <v>2002</v>
      </c>
      <c r="AB470" s="67">
        <v>1</v>
      </c>
      <c r="AC470" s="115">
        <v>7</v>
      </c>
      <c r="AD470" s="115"/>
      <c r="AE470" s="109">
        <f>IFERROR(Table1[[#This Row],[ExpenditureDetails5]]*HLOOKUP([AssumedValue2],'Curr conv'!$B$17:$BF$56,16,FALSE), "No data")</f>
        <v>0</v>
      </c>
      <c r="AF470" s="108">
        <f>IFERROR([AssumedValue1]*HLOOKUP([AssumedValue2],'Curr conv'!$B$17:$BF$56,16,FALSE), "No data")</f>
        <v>0</v>
      </c>
      <c r="AG470" s="110">
        <f>IFERROR(Table1[[#This Row],[Calculation2]]/Exchange,"No data")</f>
        <v>0</v>
      </c>
      <c r="AH470" s="113">
        <f>IFERROR([AssumedValue1]*HLOOKUP([AssumedValue2],'Curr conv'!$B$17:$BF$56,16,FALSE)/Table1[[#This Row],[ExpenditureDetails3]], "No data")</f>
        <v>0</v>
      </c>
      <c r="AI470" s="114">
        <f>IFERROR(Table1[[#This Row],[Calculation4]]/Exchange,"No data")</f>
        <v>0</v>
      </c>
      <c r="AJ47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70" s="110">
        <f>IFERROR(Table1[[#This Row],[Calculation6]]/Exchange,"No data")</f>
        <v>0</v>
      </c>
      <c r="AL470" s="49" t="s">
        <v>465</v>
      </c>
      <c r="AM470" s="45"/>
      <c r="AN470" s="45"/>
      <c r="AO470" s="45"/>
      <c r="AP470" s="45"/>
      <c r="AQ470" s="45"/>
    </row>
    <row r="471" spans="2:43">
      <c r="B471" s="44" t="s">
        <v>324</v>
      </c>
      <c r="C471" s="66" t="s">
        <v>467</v>
      </c>
      <c r="D471" s="66" t="s">
        <v>473</v>
      </c>
      <c r="E471" s="66" t="s">
        <v>445</v>
      </c>
      <c r="F471" s="66" t="s">
        <v>360</v>
      </c>
      <c r="G471" s="44" t="s">
        <v>191</v>
      </c>
      <c r="H471" s="44" t="s">
        <v>101</v>
      </c>
      <c r="I471" s="44" t="s">
        <v>15</v>
      </c>
      <c r="J471" s="44" t="s">
        <v>470</v>
      </c>
      <c r="K471" s="87" t="s">
        <v>475</v>
      </c>
      <c r="L471" s="49" t="s">
        <v>462</v>
      </c>
      <c r="M471" s="108">
        <v>551</v>
      </c>
      <c r="N471" s="108">
        <v>137.75</v>
      </c>
      <c r="O471" s="92">
        <v>300</v>
      </c>
      <c r="P471" s="44" t="s">
        <v>458</v>
      </c>
      <c r="Q471" s="44"/>
      <c r="R471" s="44"/>
      <c r="S471" s="44" t="s">
        <v>16</v>
      </c>
      <c r="T47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71" s="91"/>
      <c r="V471" s="91"/>
      <c r="W471" s="91">
        <v>1</v>
      </c>
      <c r="X471" s="92">
        <v>2003</v>
      </c>
      <c r="Y471" s="109">
        <v>0</v>
      </c>
      <c r="Z471" s="109">
        <v>0</v>
      </c>
      <c r="AA471" s="214">
        <v>2003</v>
      </c>
      <c r="AB471" s="67">
        <v>1</v>
      </c>
      <c r="AC471" s="115">
        <v>7</v>
      </c>
      <c r="AD471" s="115"/>
      <c r="AE471" s="109">
        <f>IFERROR(Table1[[#This Row],[ExpenditureDetails5]]*HLOOKUP([AssumedValue2],'Curr conv'!$B$17:$BF$56,16,FALSE), "No data")</f>
        <v>0</v>
      </c>
      <c r="AF471" s="108">
        <f>IFERROR([AssumedValue1]*HLOOKUP([AssumedValue2],'Curr conv'!$B$17:$BF$56,16,FALSE), "No data")</f>
        <v>0</v>
      </c>
      <c r="AG471" s="110">
        <f>IFERROR(Table1[[#This Row],[Calculation2]]/Exchange,"No data")</f>
        <v>0</v>
      </c>
      <c r="AH471" s="113">
        <f>IFERROR([AssumedValue1]*HLOOKUP([AssumedValue2],'Curr conv'!$B$17:$BF$56,16,FALSE)/Table1[[#This Row],[ExpenditureDetails3]], "No data")</f>
        <v>0</v>
      </c>
      <c r="AI471" s="114">
        <f>IFERROR(Table1[[#This Row],[Calculation4]]/Exchange,"No data")</f>
        <v>0</v>
      </c>
      <c r="AJ47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71" s="110">
        <f>IFERROR(Table1[[#This Row],[Calculation6]]/Exchange,"No data")</f>
        <v>0</v>
      </c>
      <c r="AL471" s="49" t="s">
        <v>465</v>
      </c>
      <c r="AM471" s="45"/>
      <c r="AN471" s="45"/>
      <c r="AO471" s="45"/>
      <c r="AP471" s="45"/>
      <c r="AQ471" s="45"/>
    </row>
    <row r="472" spans="2:43">
      <c r="B472" s="44" t="s">
        <v>324</v>
      </c>
      <c r="C472" s="66" t="s">
        <v>467</v>
      </c>
      <c r="D472" s="66" t="s">
        <v>473</v>
      </c>
      <c r="E472" s="66" t="s">
        <v>445</v>
      </c>
      <c r="F472" s="66" t="s">
        <v>360</v>
      </c>
      <c r="G472" s="44" t="s">
        <v>191</v>
      </c>
      <c r="H472" s="44" t="s">
        <v>101</v>
      </c>
      <c r="I472" s="44" t="s">
        <v>15</v>
      </c>
      <c r="J472" s="44" t="s">
        <v>470</v>
      </c>
      <c r="K472" s="87" t="s">
        <v>475</v>
      </c>
      <c r="L472" s="49" t="s">
        <v>462</v>
      </c>
      <c r="M472" s="108">
        <v>551</v>
      </c>
      <c r="N472" s="108">
        <v>137.75</v>
      </c>
      <c r="O472" s="92">
        <v>300</v>
      </c>
      <c r="P472" s="44" t="s">
        <v>458</v>
      </c>
      <c r="Q472" s="44"/>
      <c r="R472" s="44"/>
      <c r="S472" s="44" t="s">
        <v>16</v>
      </c>
      <c r="T47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72" s="91"/>
      <c r="V472" s="91"/>
      <c r="W472" s="91">
        <v>1</v>
      </c>
      <c r="X472" s="92">
        <v>2004</v>
      </c>
      <c r="Y472" s="109">
        <v>0</v>
      </c>
      <c r="Z472" s="109">
        <v>0</v>
      </c>
      <c r="AA472" s="214">
        <v>2004</v>
      </c>
      <c r="AB472" s="67">
        <v>1</v>
      </c>
      <c r="AC472" s="115">
        <v>7</v>
      </c>
      <c r="AD472" s="115"/>
      <c r="AE472" s="109">
        <f>IFERROR(Table1[[#This Row],[ExpenditureDetails5]]*HLOOKUP([AssumedValue2],'Curr conv'!$B$17:$BF$56,16,FALSE), "No data")</f>
        <v>0</v>
      </c>
      <c r="AF472" s="108">
        <f>IFERROR([AssumedValue1]*HLOOKUP([AssumedValue2],'Curr conv'!$B$17:$BF$56,16,FALSE), "No data")</f>
        <v>0</v>
      </c>
      <c r="AG472" s="110">
        <f>IFERROR(Table1[[#This Row],[Calculation2]]/Exchange,"No data")</f>
        <v>0</v>
      </c>
      <c r="AH472" s="113">
        <f>IFERROR([AssumedValue1]*HLOOKUP([AssumedValue2],'Curr conv'!$B$17:$BF$56,16,FALSE)/Table1[[#This Row],[ExpenditureDetails3]], "No data")</f>
        <v>0</v>
      </c>
      <c r="AI472" s="114">
        <f>IFERROR(Table1[[#This Row],[Calculation4]]/Exchange,"No data")</f>
        <v>0</v>
      </c>
      <c r="AJ47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72" s="110">
        <f>IFERROR(Table1[[#This Row],[Calculation6]]/Exchange,"No data")</f>
        <v>0</v>
      </c>
      <c r="AL472" s="49" t="s">
        <v>465</v>
      </c>
      <c r="AM472" s="45"/>
      <c r="AN472" s="45"/>
      <c r="AO472" s="45"/>
      <c r="AP472" s="45"/>
      <c r="AQ472" s="45"/>
    </row>
    <row r="473" spans="2:43">
      <c r="B473" s="44" t="s">
        <v>324</v>
      </c>
      <c r="C473" s="66" t="s">
        <v>467</v>
      </c>
      <c r="D473" s="66" t="s">
        <v>473</v>
      </c>
      <c r="E473" s="66" t="s">
        <v>445</v>
      </c>
      <c r="F473" s="66" t="s">
        <v>360</v>
      </c>
      <c r="G473" s="44" t="s">
        <v>191</v>
      </c>
      <c r="H473" s="44" t="s">
        <v>101</v>
      </c>
      <c r="I473" s="44" t="s">
        <v>15</v>
      </c>
      <c r="J473" s="44" t="s">
        <v>470</v>
      </c>
      <c r="K473" s="87" t="s">
        <v>475</v>
      </c>
      <c r="L473" s="49" t="s">
        <v>462</v>
      </c>
      <c r="M473" s="108">
        <v>551</v>
      </c>
      <c r="N473" s="108">
        <v>137.75</v>
      </c>
      <c r="O473" s="92">
        <v>300</v>
      </c>
      <c r="P473" s="44" t="s">
        <v>458</v>
      </c>
      <c r="Q473" s="44"/>
      <c r="R473" s="44"/>
      <c r="S473" s="44" t="s">
        <v>16</v>
      </c>
      <c r="T47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73" s="91"/>
      <c r="V473" s="91"/>
      <c r="W473" s="91">
        <v>1</v>
      </c>
      <c r="X473" s="92">
        <v>2005</v>
      </c>
      <c r="Y473" s="109">
        <v>0</v>
      </c>
      <c r="Z473" s="109">
        <v>0</v>
      </c>
      <c r="AA473" s="214">
        <v>2005</v>
      </c>
      <c r="AB473" s="67">
        <v>1</v>
      </c>
      <c r="AC473" s="115">
        <v>7</v>
      </c>
      <c r="AD473" s="115"/>
      <c r="AE473" s="109">
        <f>IFERROR(Table1[[#This Row],[ExpenditureDetails5]]*HLOOKUP([AssumedValue2],'Curr conv'!$B$17:$BF$56,16,FALSE), "No data")</f>
        <v>0</v>
      </c>
      <c r="AF473" s="108">
        <f>IFERROR([AssumedValue1]*HLOOKUP([AssumedValue2],'Curr conv'!$B$17:$BF$56,16,FALSE), "No data")</f>
        <v>0</v>
      </c>
      <c r="AG473" s="110">
        <f>IFERROR(Table1[[#This Row],[Calculation2]]/Exchange,"No data")</f>
        <v>0</v>
      </c>
      <c r="AH473" s="113">
        <f>IFERROR([AssumedValue1]*HLOOKUP([AssumedValue2],'Curr conv'!$B$17:$BF$56,16,FALSE)/Table1[[#This Row],[ExpenditureDetails3]], "No data")</f>
        <v>0</v>
      </c>
      <c r="AI473" s="114">
        <f>IFERROR(Table1[[#This Row],[Calculation4]]/Exchange,"No data")</f>
        <v>0</v>
      </c>
      <c r="AJ47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73" s="110">
        <f>IFERROR(Table1[[#This Row],[Calculation6]]/Exchange,"No data")</f>
        <v>0</v>
      </c>
      <c r="AL473" s="49" t="s">
        <v>465</v>
      </c>
      <c r="AM473" s="45"/>
      <c r="AN473" s="45"/>
      <c r="AO473" s="45"/>
      <c r="AP473" s="45"/>
      <c r="AQ473" s="45"/>
    </row>
    <row r="474" spans="2:43">
      <c r="B474" s="44" t="s">
        <v>324</v>
      </c>
      <c r="C474" s="66" t="s">
        <v>467</v>
      </c>
      <c r="D474" s="66" t="s">
        <v>473</v>
      </c>
      <c r="E474" s="66" t="s">
        <v>445</v>
      </c>
      <c r="F474" s="66" t="s">
        <v>360</v>
      </c>
      <c r="G474" s="44" t="s">
        <v>191</v>
      </c>
      <c r="H474" s="44" t="s">
        <v>101</v>
      </c>
      <c r="I474" s="44" t="s">
        <v>15</v>
      </c>
      <c r="J474" s="44" t="s">
        <v>470</v>
      </c>
      <c r="K474" s="87" t="s">
        <v>475</v>
      </c>
      <c r="L474" s="49" t="s">
        <v>462</v>
      </c>
      <c r="M474" s="108">
        <v>551</v>
      </c>
      <c r="N474" s="108">
        <v>137.75</v>
      </c>
      <c r="O474" s="92">
        <v>300</v>
      </c>
      <c r="P474" s="44" t="s">
        <v>458</v>
      </c>
      <c r="Q474" s="44"/>
      <c r="R474" s="44"/>
      <c r="S474" s="44" t="s">
        <v>16</v>
      </c>
      <c r="T47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74" s="91"/>
      <c r="V474" s="91"/>
      <c r="W474" s="91">
        <v>1</v>
      </c>
      <c r="X474" s="92">
        <v>2006</v>
      </c>
      <c r="Y474" s="109">
        <v>0</v>
      </c>
      <c r="Z474" s="109">
        <v>0</v>
      </c>
      <c r="AA474" s="214">
        <v>2006</v>
      </c>
      <c r="AB474" s="67">
        <v>1</v>
      </c>
      <c r="AC474" s="115">
        <v>7</v>
      </c>
      <c r="AD474" s="115"/>
      <c r="AE474" s="109">
        <f>IFERROR(Table1[[#This Row],[ExpenditureDetails5]]*HLOOKUP([AssumedValue2],'Curr conv'!$B$17:$BF$56,16,FALSE), "No data")</f>
        <v>0</v>
      </c>
      <c r="AF474" s="108">
        <f>IFERROR([AssumedValue1]*HLOOKUP([AssumedValue2],'Curr conv'!$B$17:$BF$56,16,FALSE), "No data")</f>
        <v>0</v>
      </c>
      <c r="AG474" s="110">
        <f>IFERROR(Table1[[#This Row],[Calculation2]]/Exchange,"No data")</f>
        <v>0</v>
      </c>
      <c r="AH474" s="113">
        <f>IFERROR([AssumedValue1]*HLOOKUP([AssumedValue2],'Curr conv'!$B$17:$BF$56,16,FALSE)/Table1[[#This Row],[ExpenditureDetails3]], "No data")</f>
        <v>0</v>
      </c>
      <c r="AI474" s="114">
        <f>IFERROR(Table1[[#This Row],[Calculation4]]/Exchange,"No data")</f>
        <v>0</v>
      </c>
      <c r="AJ47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74" s="110">
        <f>IFERROR(Table1[[#This Row],[Calculation6]]/Exchange,"No data")</f>
        <v>0</v>
      </c>
      <c r="AL474" s="49" t="s">
        <v>465</v>
      </c>
      <c r="AM474" s="45"/>
      <c r="AN474" s="45"/>
      <c r="AO474" s="45"/>
      <c r="AP474" s="45"/>
      <c r="AQ474" s="45"/>
    </row>
    <row r="475" spans="2:43">
      <c r="B475" s="44" t="s">
        <v>324</v>
      </c>
      <c r="C475" s="66" t="s">
        <v>467</v>
      </c>
      <c r="D475" s="66" t="s">
        <v>473</v>
      </c>
      <c r="E475" s="66" t="s">
        <v>445</v>
      </c>
      <c r="F475" s="66" t="s">
        <v>360</v>
      </c>
      <c r="G475" s="44" t="s">
        <v>191</v>
      </c>
      <c r="H475" s="44" t="s">
        <v>101</v>
      </c>
      <c r="I475" s="44" t="s">
        <v>15</v>
      </c>
      <c r="J475" s="44" t="s">
        <v>470</v>
      </c>
      <c r="K475" s="87" t="s">
        <v>475</v>
      </c>
      <c r="L475" s="49" t="s">
        <v>462</v>
      </c>
      <c r="M475" s="108">
        <v>551</v>
      </c>
      <c r="N475" s="108">
        <v>137.75</v>
      </c>
      <c r="O475" s="92">
        <v>300</v>
      </c>
      <c r="P475" s="44" t="s">
        <v>458</v>
      </c>
      <c r="Q475" s="44"/>
      <c r="R475" s="44"/>
      <c r="S475" s="44" t="s">
        <v>16</v>
      </c>
      <c r="T47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75" s="91"/>
      <c r="V475" s="91"/>
      <c r="W475" s="91">
        <v>1</v>
      </c>
      <c r="X475" s="92">
        <v>2007</v>
      </c>
      <c r="Y475" s="109">
        <v>0</v>
      </c>
      <c r="Z475" s="109">
        <v>0</v>
      </c>
      <c r="AA475" s="214">
        <v>2007</v>
      </c>
      <c r="AB475" s="67">
        <v>1</v>
      </c>
      <c r="AC475" s="115">
        <v>7</v>
      </c>
      <c r="AD475" s="115"/>
      <c r="AE475" s="109">
        <f>IFERROR(Table1[[#This Row],[ExpenditureDetails5]]*HLOOKUP([AssumedValue2],'Curr conv'!$B$17:$BF$56,16,FALSE), "No data")</f>
        <v>0</v>
      </c>
      <c r="AF475" s="108">
        <f>IFERROR([AssumedValue1]*HLOOKUP([AssumedValue2],'Curr conv'!$B$17:$BF$56,16,FALSE), "No data")</f>
        <v>0</v>
      </c>
      <c r="AG475" s="110">
        <f>IFERROR(Table1[[#This Row],[Calculation2]]/Exchange,"No data")</f>
        <v>0</v>
      </c>
      <c r="AH475" s="113">
        <f>IFERROR([AssumedValue1]*HLOOKUP([AssumedValue2],'Curr conv'!$B$17:$BF$56,16,FALSE)/Table1[[#This Row],[ExpenditureDetails3]], "No data")</f>
        <v>0</v>
      </c>
      <c r="AI475" s="114">
        <f>IFERROR(Table1[[#This Row],[Calculation4]]/Exchange,"No data")</f>
        <v>0</v>
      </c>
      <c r="AJ47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75" s="110">
        <f>IFERROR(Table1[[#This Row],[Calculation6]]/Exchange,"No data")</f>
        <v>0</v>
      </c>
      <c r="AL475" s="49" t="s">
        <v>465</v>
      </c>
      <c r="AM475" s="45"/>
      <c r="AN475" s="45"/>
      <c r="AO475" s="45"/>
      <c r="AP475" s="45"/>
      <c r="AQ475" s="45"/>
    </row>
    <row r="476" spans="2:43">
      <c r="B476" s="44" t="s">
        <v>325</v>
      </c>
      <c r="C476" s="66" t="s">
        <v>467</v>
      </c>
      <c r="D476" s="66" t="s">
        <v>473</v>
      </c>
      <c r="E476" s="66" t="s">
        <v>445</v>
      </c>
      <c r="F476" s="66" t="s">
        <v>360</v>
      </c>
      <c r="G476" s="44" t="s">
        <v>191</v>
      </c>
      <c r="H476" s="44" t="s">
        <v>103</v>
      </c>
      <c r="I476" s="44" t="s">
        <v>15</v>
      </c>
      <c r="J476" s="44" t="s">
        <v>470</v>
      </c>
      <c r="K476" s="87" t="s">
        <v>475</v>
      </c>
      <c r="L476" s="49" t="s">
        <v>462</v>
      </c>
      <c r="M476" s="108">
        <v>551</v>
      </c>
      <c r="N476" s="108">
        <v>137.75</v>
      </c>
      <c r="O476" s="92">
        <v>300</v>
      </c>
      <c r="P476" s="44" t="s">
        <v>458</v>
      </c>
      <c r="Q476" s="44"/>
      <c r="R476" s="44"/>
      <c r="S476" s="44" t="s">
        <v>16</v>
      </c>
      <c r="T47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76" s="91"/>
      <c r="V476" s="91"/>
      <c r="W476" s="91">
        <v>1</v>
      </c>
      <c r="X476" s="92">
        <v>2009</v>
      </c>
      <c r="Y476" s="109">
        <v>0</v>
      </c>
      <c r="Z476" s="109">
        <v>0</v>
      </c>
      <c r="AA476" s="214">
        <v>2009</v>
      </c>
      <c r="AB476" s="67">
        <v>1</v>
      </c>
      <c r="AC476" s="115">
        <v>2</v>
      </c>
      <c r="AD476" s="115"/>
      <c r="AE476" s="109">
        <f>IFERROR(Table1[[#This Row],[ExpenditureDetails5]]*HLOOKUP([AssumedValue2],'Curr conv'!$B$17:$BF$56,16,FALSE), "No data")</f>
        <v>0</v>
      </c>
      <c r="AF476" s="108">
        <f>IFERROR([AssumedValue1]*HLOOKUP([AssumedValue2],'Curr conv'!$B$17:$BF$56,16,FALSE), "No data")</f>
        <v>0</v>
      </c>
      <c r="AG476" s="110">
        <f>IFERROR(Table1[[#This Row],[Calculation2]]/Exchange,"No data")</f>
        <v>0</v>
      </c>
      <c r="AH476" s="113">
        <f>IFERROR([AssumedValue1]*HLOOKUP([AssumedValue2],'Curr conv'!$B$17:$BF$56,16,FALSE)/Table1[[#This Row],[ExpenditureDetails3]], "No data")</f>
        <v>0</v>
      </c>
      <c r="AI476" s="114">
        <f>IFERROR(Table1[[#This Row],[Calculation4]]/Exchange,"No data")</f>
        <v>0</v>
      </c>
      <c r="AJ47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76" s="110">
        <f>IFERROR(Table1[[#This Row],[Calculation6]]/Exchange,"No data")</f>
        <v>0</v>
      </c>
      <c r="AL476" s="49" t="s">
        <v>465</v>
      </c>
      <c r="AM476" s="45"/>
      <c r="AN476" s="45"/>
      <c r="AO476" s="45"/>
      <c r="AP476" s="45"/>
      <c r="AQ476" s="45"/>
    </row>
    <row r="477" spans="2:43">
      <c r="B477" s="44" t="s">
        <v>325</v>
      </c>
      <c r="C477" s="66" t="s">
        <v>467</v>
      </c>
      <c r="D477" s="66" t="s">
        <v>473</v>
      </c>
      <c r="E477" s="66" t="s">
        <v>445</v>
      </c>
      <c r="F477" s="66" t="s">
        <v>360</v>
      </c>
      <c r="G477" s="44" t="s">
        <v>191</v>
      </c>
      <c r="H477" s="44" t="s">
        <v>103</v>
      </c>
      <c r="I477" s="44" t="s">
        <v>15</v>
      </c>
      <c r="J477" s="44" t="s">
        <v>470</v>
      </c>
      <c r="K477" s="87" t="s">
        <v>475</v>
      </c>
      <c r="L477" s="49" t="s">
        <v>462</v>
      </c>
      <c r="M477" s="108">
        <v>551</v>
      </c>
      <c r="N477" s="108">
        <v>137.75</v>
      </c>
      <c r="O477" s="92">
        <v>300</v>
      </c>
      <c r="P477" s="44" t="s">
        <v>458</v>
      </c>
      <c r="Q477" s="44"/>
      <c r="R477" s="44"/>
      <c r="S477" s="44" t="s">
        <v>16</v>
      </c>
      <c r="T47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77" s="91"/>
      <c r="V477" s="91"/>
      <c r="W477" s="91">
        <v>1</v>
      </c>
      <c r="X477" s="92">
        <v>2010</v>
      </c>
      <c r="Y477" s="109">
        <v>0</v>
      </c>
      <c r="Z477" s="109">
        <v>0</v>
      </c>
      <c r="AA477" s="214">
        <v>2010</v>
      </c>
      <c r="AB477" s="67">
        <v>1</v>
      </c>
      <c r="AC477" s="115">
        <v>2</v>
      </c>
      <c r="AD477" s="115"/>
      <c r="AE477" s="109">
        <f>IFERROR(Table1[[#This Row],[ExpenditureDetails5]]*HLOOKUP([AssumedValue2],'Curr conv'!$B$17:$BF$56,16,FALSE), "No data")</f>
        <v>0</v>
      </c>
      <c r="AF477" s="108">
        <f>IFERROR([AssumedValue1]*HLOOKUP([AssumedValue2],'Curr conv'!$B$17:$BF$56,16,FALSE), "No data")</f>
        <v>0</v>
      </c>
      <c r="AG477" s="110">
        <f>IFERROR(Table1[[#This Row],[Calculation2]]/Exchange,"No data")</f>
        <v>0</v>
      </c>
      <c r="AH477" s="113">
        <f>IFERROR([AssumedValue1]*HLOOKUP([AssumedValue2],'Curr conv'!$B$17:$BF$56,16,FALSE)/Table1[[#This Row],[ExpenditureDetails3]], "No data")</f>
        <v>0</v>
      </c>
      <c r="AI477" s="114">
        <f>IFERROR(Table1[[#This Row],[Calculation4]]/Exchange,"No data")</f>
        <v>0</v>
      </c>
      <c r="AJ47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477" s="110">
        <f>IFERROR(Table1[[#This Row],[Calculation6]]/Exchange,"No data")</f>
        <v>0</v>
      </c>
      <c r="AL477" s="49" t="s">
        <v>465</v>
      </c>
      <c r="AM477" s="45"/>
      <c r="AN477" s="45"/>
      <c r="AO477" s="45"/>
      <c r="AP477" s="45"/>
      <c r="AQ477" s="45"/>
    </row>
    <row r="478" spans="2:43">
      <c r="B478" s="44" t="s">
        <v>326</v>
      </c>
      <c r="C478" s="66" t="s">
        <v>467</v>
      </c>
      <c r="D478" s="66" t="s">
        <v>473</v>
      </c>
      <c r="E478" s="66" t="s">
        <v>445</v>
      </c>
      <c r="F478" s="66" t="s">
        <v>359</v>
      </c>
      <c r="G478" s="44" t="s">
        <v>196</v>
      </c>
      <c r="H478" s="44" t="s">
        <v>98</v>
      </c>
      <c r="I478" s="44" t="s">
        <v>15</v>
      </c>
      <c r="J478" s="44" t="s">
        <v>470</v>
      </c>
      <c r="K478" s="87" t="s">
        <v>475</v>
      </c>
      <c r="L478" s="49" t="s">
        <v>462</v>
      </c>
      <c r="M478" s="108">
        <v>334</v>
      </c>
      <c r="N478" s="108">
        <v>111.33333333333333</v>
      </c>
      <c r="O478" s="92">
        <v>300</v>
      </c>
      <c r="P478" s="44" t="s">
        <v>458</v>
      </c>
      <c r="Q478" s="44"/>
      <c r="R478" s="44"/>
      <c r="S478" s="44" t="s">
        <v>16</v>
      </c>
      <c r="T47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78" s="91"/>
      <c r="V478" s="91"/>
      <c r="W478" s="91">
        <v>1</v>
      </c>
      <c r="X478" s="92" t="s">
        <v>96</v>
      </c>
      <c r="Y478" s="109" t="s">
        <v>96</v>
      </c>
      <c r="Z478" s="109" t="s">
        <v>96</v>
      </c>
      <c r="AA478" s="214" t="s">
        <v>96</v>
      </c>
      <c r="AB478" s="67">
        <v>1</v>
      </c>
      <c r="AC478" s="115" t="s">
        <v>96</v>
      </c>
      <c r="AD478" s="115"/>
      <c r="AE478" s="109" t="str">
        <f>IFERROR(Table1[[#This Row],[ExpenditureDetails5]]*HLOOKUP([AssumedValue2],'Curr conv'!$B$17:$BF$56,16,FALSE), "No data")</f>
        <v>No data</v>
      </c>
      <c r="AF478" s="108" t="str">
        <f>IFERROR([AssumedValue1]*HLOOKUP([AssumedValue2],'Curr conv'!$B$17:$BF$56,16,FALSE), "No data")</f>
        <v>No data</v>
      </c>
      <c r="AG478" s="110" t="str">
        <f>IFERROR(Table1[[#This Row],[Calculation2]]/Exchange,"No data")</f>
        <v>No data</v>
      </c>
      <c r="AH478" s="113" t="str">
        <f>IFERROR([AssumedValue1]*HLOOKUP([AssumedValue2],'Curr conv'!$B$17:$BF$56,16,FALSE)/Table1[[#This Row],[ExpenditureDetails3]], "No data")</f>
        <v>No data</v>
      </c>
      <c r="AI478" s="114" t="str">
        <f>IFERROR(Table1[[#This Row],[Calculation4]]/Exchange,"No data")</f>
        <v>No data</v>
      </c>
      <c r="AJ47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78" s="110" t="str">
        <f>IFERROR(Table1[[#This Row],[Calculation6]]/Exchange,"No data")</f>
        <v>No data</v>
      </c>
      <c r="AL478" s="49" t="s">
        <v>465</v>
      </c>
      <c r="AM478" s="45"/>
      <c r="AN478" s="45"/>
      <c r="AO478" s="45"/>
      <c r="AP478" s="45"/>
      <c r="AQ478" s="45"/>
    </row>
    <row r="479" spans="2:43">
      <c r="B479" s="44" t="s">
        <v>327</v>
      </c>
      <c r="C479" s="66" t="s">
        <v>467</v>
      </c>
      <c r="D479" s="66" t="s">
        <v>473</v>
      </c>
      <c r="E479" s="66" t="s">
        <v>445</v>
      </c>
      <c r="F479" s="66" t="s">
        <v>359</v>
      </c>
      <c r="G479" s="44" t="s">
        <v>196</v>
      </c>
      <c r="H479" s="44" t="s">
        <v>111</v>
      </c>
      <c r="I479" s="44" t="s">
        <v>15</v>
      </c>
      <c r="J479" s="44" t="s">
        <v>470</v>
      </c>
      <c r="K479" s="87" t="s">
        <v>475</v>
      </c>
      <c r="L479" s="49" t="s">
        <v>462</v>
      </c>
      <c r="M479" s="108">
        <v>334</v>
      </c>
      <c r="N479" s="108">
        <v>111.33333333333333</v>
      </c>
      <c r="O479" s="92">
        <v>300</v>
      </c>
      <c r="P479" s="44" t="s">
        <v>458</v>
      </c>
      <c r="Q479" s="44"/>
      <c r="R479" s="44"/>
      <c r="S479" s="44" t="s">
        <v>16</v>
      </c>
      <c r="T47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79" s="91"/>
      <c r="V479" s="91"/>
      <c r="W479" s="91">
        <v>1</v>
      </c>
      <c r="X479" s="92" t="s">
        <v>96</v>
      </c>
      <c r="Y479" s="109" t="s">
        <v>96</v>
      </c>
      <c r="Z479" s="109" t="s">
        <v>96</v>
      </c>
      <c r="AA479" s="214" t="s">
        <v>96</v>
      </c>
      <c r="AB479" s="67">
        <v>1</v>
      </c>
      <c r="AC479" s="115" t="s">
        <v>96</v>
      </c>
      <c r="AD479" s="115"/>
      <c r="AE479" s="109" t="str">
        <f>IFERROR(Table1[[#This Row],[ExpenditureDetails5]]*HLOOKUP([AssumedValue2],'Curr conv'!$B$17:$BF$56,16,FALSE), "No data")</f>
        <v>No data</v>
      </c>
      <c r="AF479" s="108" t="str">
        <f>IFERROR([AssumedValue1]*HLOOKUP([AssumedValue2],'Curr conv'!$B$17:$BF$56,16,FALSE), "No data")</f>
        <v>No data</v>
      </c>
      <c r="AG479" s="110" t="str">
        <f>IFERROR(Table1[[#This Row],[Calculation2]]/Exchange,"No data")</f>
        <v>No data</v>
      </c>
      <c r="AH479" s="113" t="str">
        <f>IFERROR([AssumedValue1]*HLOOKUP([AssumedValue2],'Curr conv'!$B$17:$BF$56,16,FALSE)/Table1[[#This Row],[ExpenditureDetails3]], "No data")</f>
        <v>No data</v>
      </c>
      <c r="AI479" s="114" t="str">
        <f>IFERROR(Table1[[#This Row],[Calculation4]]/Exchange,"No data")</f>
        <v>No data</v>
      </c>
      <c r="AJ47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79" s="110" t="str">
        <f>IFERROR(Table1[[#This Row],[Calculation6]]/Exchange,"No data")</f>
        <v>No data</v>
      </c>
      <c r="AL479" s="49" t="s">
        <v>465</v>
      </c>
      <c r="AM479" s="45"/>
      <c r="AN479" s="45"/>
      <c r="AO479" s="45"/>
      <c r="AP479" s="45"/>
      <c r="AQ479" s="45"/>
    </row>
    <row r="480" spans="2:43">
      <c r="B480" s="44" t="s">
        <v>328</v>
      </c>
      <c r="C480" s="66" t="s">
        <v>467</v>
      </c>
      <c r="D480" s="66" t="s">
        <v>473</v>
      </c>
      <c r="E480" s="66" t="s">
        <v>445</v>
      </c>
      <c r="F480" s="66" t="s">
        <v>359</v>
      </c>
      <c r="G480" s="44" t="s">
        <v>196</v>
      </c>
      <c r="H480" s="44" t="s">
        <v>101</v>
      </c>
      <c r="I480" s="44" t="s">
        <v>15</v>
      </c>
      <c r="J480" s="44" t="s">
        <v>470</v>
      </c>
      <c r="K480" s="87" t="s">
        <v>475</v>
      </c>
      <c r="L480" s="49" t="s">
        <v>462</v>
      </c>
      <c r="M480" s="108">
        <v>334</v>
      </c>
      <c r="N480" s="108">
        <v>111.33333333333333</v>
      </c>
      <c r="O480" s="92">
        <v>300</v>
      </c>
      <c r="P480" s="44" t="s">
        <v>458</v>
      </c>
      <c r="Q480" s="44"/>
      <c r="R480" s="44"/>
      <c r="S480" s="44" t="s">
        <v>16</v>
      </c>
      <c r="T48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80" s="91"/>
      <c r="V480" s="91"/>
      <c r="W480" s="91">
        <v>1</v>
      </c>
      <c r="X480" s="92" t="s">
        <v>96</v>
      </c>
      <c r="Y480" s="109" t="s">
        <v>96</v>
      </c>
      <c r="Z480" s="109" t="s">
        <v>96</v>
      </c>
      <c r="AA480" s="214" t="s">
        <v>96</v>
      </c>
      <c r="AB480" s="67">
        <v>1</v>
      </c>
      <c r="AC480" s="115" t="s">
        <v>96</v>
      </c>
      <c r="AD480" s="115"/>
      <c r="AE480" s="109" t="str">
        <f>IFERROR(Table1[[#This Row],[ExpenditureDetails5]]*HLOOKUP([AssumedValue2],'Curr conv'!$B$17:$BF$56,16,FALSE), "No data")</f>
        <v>No data</v>
      </c>
      <c r="AF480" s="108" t="str">
        <f>IFERROR([AssumedValue1]*HLOOKUP([AssumedValue2],'Curr conv'!$B$17:$BF$56,16,FALSE), "No data")</f>
        <v>No data</v>
      </c>
      <c r="AG480" s="110" t="str">
        <f>IFERROR(Table1[[#This Row],[Calculation2]]/Exchange,"No data")</f>
        <v>No data</v>
      </c>
      <c r="AH480" s="113" t="str">
        <f>IFERROR([AssumedValue1]*HLOOKUP([AssumedValue2],'Curr conv'!$B$17:$BF$56,16,FALSE)/Table1[[#This Row],[ExpenditureDetails3]], "No data")</f>
        <v>No data</v>
      </c>
      <c r="AI480" s="114" t="str">
        <f>IFERROR(Table1[[#This Row],[Calculation4]]/Exchange,"No data")</f>
        <v>No data</v>
      </c>
      <c r="AJ48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80" s="110" t="str">
        <f>IFERROR(Table1[[#This Row],[Calculation6]]/Exchange,"No data")</f>
        <v>No data</v>
      </c>
      <c r="AL480" s="49" t="s">
        <v>465</v>
      </c>
      <c r="AM480" s="45"/>
      <c r="AN480" s="45"/>
      <c r="AO480" s="45"/>
      <c r="AP480" s="45"/>
      <c r="AQ480" s="45"/>
    </row>
    <row r="481" spans="2:43">
      <c r="B481" s="44" t="s">
        <v>199</v>
      </c>
      <c r="C481" s="66" t="s">
        <v>467</v>
      </c>
      <c r="D481" s="87" t="s">
        <v>439</v>
      </c>
      <c r="E481" s="87" t="s">
        <v>437</v>
      </c>
      <c r="F481" s="66" t="s">
        <v>416</v>
      </c>
      <c r="G481" s="44" t="s">
        <v>200</v>
      </c>
      <c r="H481" s="44" t="s">
        <v>201</v>
      </c>
      <c r="I481" s="44" t="s">
        <v>329</v>
      </c>
      <c r="J481" s="44" t="s">
        <v>469</v>
      </c>
      <c r="K481" s="66" t="s">
        <v>94</v>
      </c>
      <c r="L481" s="49" t="s">
        <v>462</v>
      </c>
      <c r="M481" s="108">
        <v>5462</v>
      </c>
      <c r="N481" s="108">
        <v>5462</v>
      </c>
      <c r="O481" s="92">
        <v>5462</v>
      </c>
      <c r="P481" s="44" t="s">
        <v>458</v>
      </c>
      <c r="Q481" s="44"/>
      <c r="R481" s="44"/>
      <c r="S481" s="44" t="s">
        <v>16</v>
      </c>
      <c r="T48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81" s="91"/>
      <c r="V481" s="91"/>
      <c r="W481" s="91">
        <v>1</v>
      </c>
      <c r="X481" s="92">
        <v>2003</v>
      </c>
      <c r="Y481" s="109">
        <v>4368.62</v>
      </c>
      <c r="Z481" s="109">
        <v>4368.62</v>
      </c>
      <c r="AA481" s="214">
        <v>2003</v>
      </c>
      <c r="AB481" s="67">
        <v>1</v>
      </c>
      <c r="AC481" s="115">
        <v>6</v>
      </c>
      <c r="AD481" s="115"/>
      <c r="AE481" s="109">
        <f>IFERROR(Table1[[#This Row],[ExpenditureDetails5]]*HLOOKUP([AssumedValue2],'Curr conv'!$B$17:$BF$56,16,FALSE), "No data")</f>
        <v>21796.651125014938</v>
      </c>
      <c r="AF481" s="108">
        <f>IFERROR([AssumedValue1]*HLOOKUP([AssumedValue2],'Curr conv'!$B$17:$BF$56,16,FALSE), "No data")</f>
        <v>21796.651125014938</v>
      </c>
      <c r="AG481" s="110">
        <f>IFERROR(Table1[[#This Row],[Calculation2]]/Exchange,"No data")</f>
        <v>15231.495693656601</v>
      </c>
      <c r="AH481" s="113">
        <f>IFERROR([AssumedValue1]*HLOOKUP([AssumedValue2],'Curr conv'!$B$17:$BF$56,16,FALSE)/Table1[[#This Row],[ExpenditureDetails3]], "No data")</f>
        <v>21796.651125014938</v>
      </c>
      <c r="AI481" s="114">
        <f>IFERROR(Table1[[#This Row],[Calculation4]]/Exchange,"No data")</f>
        <v>15231.495693656601</v>
      </c>
      <c r="AJ48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3632.7751875024896</v>
      </c>
      <c r="AK481" s="110">
        <f>IFERROR(Table1[[#This Row],[Calculation6]]/Exchange,"No data")</f>
        <v>2538.5826156094336</v>
      </c>
      <c r="AL481" s="49" t="s">
        <v>465</v>
      </c>
      <c r="AM481" s="45"/>
      <c r="AN481" s="45"/>
      <c r="AO481" s="45"/>
      <c r="AP481" s="45"/>
      <c r="AQ481" s="45"/>
    </row>
    <row r="482" spans="2:43">
      <c r="B482" s="44" t="s">
        <v>199</v>
      </c>
      <c r="C482" s="66" t="s">
        <v>467</v>
      </c>
      <c r="D482" s="87" t="s">
        <v>439</v>
      </c>
      <c r="E482" s="87" t="s">
        <v>437</v>
      </c>
      <c r="F482" s="66" t="s">
        <v>416</v>
      </c>
      <c r="G482" s="44" t="s">
        <v>200</v>
      </c>
      <c r="H482" s="44" t="s">
        <v>201</v>
      </c>
      <c r="I482" s="44" t="s">
        <v>329</v>
      </c>
      <c r="J482" s="44" t="s">
        <v>469</v>
      </c>
      <c r="K482" s="66" t="s">
        <v>94</v>
      </c>
      <c r="L482" s="49" t="s">
        <v>462</v>
      </c>
      <c r="M482" s="108">
        <v>5462</v>
      </c>
      <c r="N482" s="108">
        <v>5462</v>
      </c>
      <c r="O482" s="92">
        <v>5462</v>
      </c>
      <c r="P482" s="44" t="s">
        <v>458</v>
      </c>
      <c r="Q482" s="44"/>
      <c r="R482" s="44"/>
      <c r="S482" s="44" t="s">
        <v>16</v>
      </c>
      <c r="T48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82" s="91"/>
      <c r="V482" s="91"/>
      <c r="W482" s="91">
        <v>1</v>
      </c>
      <c r="X482" s="92">
        <v>2004</v>
      </c>
      <c r="Y482" s="109">
        <v>5664.35</v>
      </c>
      <c r="Z482" s="109">
        <v>5664.35</v>
      </c>
      <c r="AA482" s="214">
        <v>2004</v>
      </c>
      <c r="AB482" s="67">
        <v>1</v>
      </c>
      <c r="AC482" s="115">
        <v>6</v>
      </c>
      <c r="AD482" s="115"/>
      <c r="AE482" s="109">
        <f>IFERROR(Table1[[#This Row],[ExpenditureDetails5]]*HLOOKUP([AssumedValue2],'Curr conv'!$B$17:$BF$56,16,FALSE), "No data")</f>
        <v>21958.474457168802</v>
      </c>
      <c r="AF482" s="108">
        <f>IFERROR([AssumedValue1]*HLOOKUP([AssumedValue2],'Curr conv'!$B$17:$BF$56,16,FALSE), "No data")</f>
        <v>21958.474457168802</v>
      </c>
      <c r="AG482" s="110">
        <f>IFERROR(Table1[[#This Row],[Calculation2]]/Exchange,"No data")</f>
        <v>15344.577807633552</v>
      </c>
      <c r="AH482" s="113">
        <f>IFERROR([AssumedValue1]*HLOOKUP([AssumedValue2],'Curr conv'!$B$17:$BF$56,16,FALSE)/Table1[[#This Row],[ExpenditureDetails3]], "No data")</f>
        <v>21958.474457168802</v>
      </c>
      <c r="AI482" s="114">
        <f>IFERROR(Table1[[#This Row],[Calculation4]]/Exchange,"No data")</f>
        <v>15344.577807633552</v>
      </c>
      <c r="AJ48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3659.7457428614671</v>
      </c>
      <c r="AK482" s="110">
        <f>IFERROR(Table1[[#This Row],[Calculation6]]/Exchange,"No data")</f>
        <v>2557.4296346055917</v>
      </c>
      <c r="AL482" s="49" t="s">
        <v>465</v>
      </c>
      <c r="AM482" s="45"/>
      <c r="AN482" s="45"/>
      <c r="AO482" s="45"/>
      <c r="AP482" s="45"/>
      <c r="AQ482" s="45"/>
    </row>
    <row r="483" spans="2:43">
      <c r="B483" s="44" t="s">
        <v>199</v>
      </c>
      <c r="C483" s="66" t="s">
        <v>467</v>
      </c>
      <c r="D483" s="87" t="s">
        <v>439</v>
      </c>
      <c r="E483" s="87" t="s">
        <v>437</v>
      </c>
      <c r="F483" s="66" t="s">
        <v>416</v>
      </c>
      <c r="G483" s="44" t="s">
        <v>200</v>
      </c>
      <c r="H483" s="44" t="s">
        <v>201</v>
      </c>
      <c r="I483" s="44" t="s">
        <v>329</v>
      </c>
      <c r="J483" s="44" t="s">
        <v>469</v>
      </c>
      <c r="K483" s="66" t="s">
        <v>94</v>
      </c>
      <c r="L483" s="49" t="s">
        <v>462</v>
      </c>
      <c r="M483" s="108">
        <v>5462</v>
      </c>
      <c r="N483" s="108">
        <v>5462</v>
      </c>
      <c r="O483" s="92">
        <v>5462</v>
      </c>
      <c r="P483" s="44" t="s">
        <v>458</v>
      </c>
      <c r="Q483" s="44"/>
      <c r="R483" s="44"/>
      <c r="S483" s="44" t="s">
        <v>16</v>
      </c>
      <c r="T48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83" s="91"/>
      <c r="V483" s="91"/>
      <c r="W483" s="91">
        <v>1</v>
      </c>
      <c r="X483" s="92">
        <v>2005</v>
      </c>
      <c r="Y483" s="109">
        <v>7406.71</v>
      </c>
      <c r="Z483" s="109">
        <v>7406.71</v>
      </c>
      <c r="AA483" s="214">
        <v>2005</v>
      </c>
      <c r="AB483" s="67">
        <v>1</v>
      </c>
      <c r="AC483" s="115">
        <v>6</v>
      </c>
      <c r="AD483" s="115"/>
      <c r="AE483" s="109">
        <f>IFERROR(Table1[[#This Row],[ExpenditureDetails5]]*HLOOKUP([AssumedValue2],'Curr conv'!$B$17:$BF$56,16,FALSE), "No data")</f>
        <v>25109.651318580447</v>
      </c>
      <c r="AF483" s="108">
        <f>IFERROR([AssumedValue1]*HLOOKUP([AssumedValue2],'Curr conv'!$B$17:$BF$56,16,FALSE), "No data")</f>
        <v>25109.651318580447</v>
      </c>
      <c r="AG483" s="110">
        <f>IFERROR(Table1[[#This Row],[Calculation2]]/Exchange,"No data")</f>
        <v>17546.619603836723</v>
      </c>
      <c r="AH483" s="113">
        <f>IFERROR([AssumedValue1]*HLOOKUP([AssumedValue2],'Curr conv'!$B$17:$BF$56,16,FALSE)/Table1[[#This Row],[ExpenditureDetails3]], "No data")</f>
        <v>25109.651318580447</v>
      </c>
      <c r="AI483" s="114">
        <f>IFERROR(Table1[[#This Row],[Calculation4]]/Exchange,"No data")</f>
        <v>17546.619603836723</v>
      </c>
      <c r="AJ48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4184.9418864300742</v>
      </c>
      <c r="AK483" s="110">
        <f>IFERROR(Table1[[#This Row],[Calculation6]]/Exchange,"No data")</f>
        <v>2924.4366006394539</v>
      </c>
      <c r="AL483" s="49" t="s">
        <v>465</v>
      </c>
      <c r="AM483" s="45"/>
      <c r="AN483" s="45"/>
      <c r="AO483" s="45"/>
      <c r="AP483" s="45"/>
      <c r="AQ483" s="45"/>
    </row>
    <row r="484" spans="2:43">
      <c r="B484" s="44" t="s">
        <v>199</v>
      </c>
      <c r="C484" s="66" t="s">
        <v>467</v>
      </c>
      <c r="D484" s="87" t="s">
        <v>439</v>
      </c>
      <c r="E484" s="87" t="s">
        <v>437</v>
      </c>
      <c r="F484" s="66" t="s">
        <v>416</v>
      </c>
      <c r="G484" s="44" t="s">
        <v>200</v>
      </c>
      <c r="H484" s="44" t="s">
        <v>201</v>
      </c>
      <c r="I484" s="44" t="s">
        <v>329</v>
      </c>
      <c r="J484" s="44" t="s">
        <v>469</v>
      </c>
      <c r="K484" s="66" t="s">
        <v>94</v>
      </c>
      <c r="L484" s="49" t="s">
        <v>462</v>
      </c>
      <c r="M484" s="108">
        <v>5462</v>
      </c>
      <c r="N484" s="108">
        <v>5462</v>
      </c>
      <c r="O484" s="92">
        <v>5462</v>
      </c>
      <c r="P484" s="44" t="s">
        <v>458</v>
      </c>
      <c r="Q484" s="44"/>
      <c r="R484" s="44"/>
      <c r="S484" s="44" t="s">
        <v>16</v>
      </c>
      <c r="T48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84" s="91"/>
      <c r="V484" s="91"/>
      <c r="W484" s="91">
        <v>1</v>
      </c>
      <c r="X484" s="92">
        <v>2006</v>
      </c>
      <c r="Y484" s="109">
        <v>7422.69</v>
      </c>
      <c r="Z484" s="109">
        <v>7422.69</v>
      </c>
      <c r="AA484" s="214">
        <v>2006</v>
      </c>
      <c r="AB484" s="67">
        <v>1</v>
      </c>
      <c r="AC484" s="115">
        <v>6</v>
      </c>
      <c r="AD484" s="115"/>
      <c r="AE484" s="109">
        <f>IFERROR(Table1[[#This Row],[ExpenditureDetails5]]*HLOOKUP([AssumedValue2],'Curr conv'!$B$17:$BF$56,16,FALSE), "No data")</f>
        <v>21888.493018664831</v>
      </c>
      <c r="AF484" s="108">
        <f>IFERROR([AssumedValue1]*HLOOKUP([AssumedValue2],'Curr conv'!$B$17:$BF$56,16,FALSE), "No data")</f>
        <v>21888.493018664831</v>
      </c>
      <c r="AG484" s="110">
        <f>IFERROR(Table1[[#This Row],[Calculation2]]/Exchange,"No data")</f>
        <v>15295.674791610791</v>
      </c>
      <c r="AH484" s="113">
        <f>IFERROR([AssumedValue1]*HLOOKUP([AssumedValue2],'Curr conv'!$B$17:$BF$56,16,FALSE)/Table1[[#This Row],[ExpenditureDetails3]], "No data")</f>
        <v>21888.493018664831</v>
      </c>
      <c r="AI484" s="114">
        <f>IFERROR(Table1[[#This Row],[Calculation4]]/Exchange,"No data")</f>
        <v>15295.674791610791</v>
      </c>
      <c r="AJ48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3648.0821697774718</v>
      </c>
      <c r="AK484" s="110">
        <f>IFERROR(Table1[[#This Row],[Calculation6]]/Exchange,"No data")</f>
        <v>2549.2791319351318</v>
      </c>
      <c r="AL484" s="49" t="s">
        <v>465</v>
      </c>
      <c r="AM484" s="45"/>
      <c r="AN484" s="45"/>
      <c r="AO484" s="45"/>
      <c r="AP484" s="45"/>
      <c r="AQ484" s="45"/>
    </row>
    <row r="485" spans="2:43">
      <c r="B485" s="44" t="s">
        <v>199</v>
      </c>
      <c r="C485" s="66" t="s">
        <v>467</v>
      </c>
      <c r="D485" s="87" t="s">
        <v>439</v>
      </c>
      <c r="E485" s="87" t="s">
        <v>437</v>
      </c>
      <c r="F485" s="66" t="s">
        <v>416</v>
      </c>
      <c r="G485" s="44" t="s">
        <v>200</v>
      </c>
      <c r="H485" s="44" t="s">
        <v>201</v>
      </c>
      <c r="I485" s="44" t="s">
        <v>329</v>
      </c>
      <c r="J485" s="44" t="s">
        <v>469</v>
      </c>
      <c r="K485" s="66" t="s">
        <v>94</v>
      </c>
      <c r="L485" s="49" t="s">
        <v>462</v>
      </c>
      <c r="M485" s="108">
        <v>5462</v>
      </c>
      <c r="N485" s="108">
        <v>5462</v>
      </c>
      <c r="O485" s="92">
        <v>5462</v>
      </c>
      <c r="P485" s="44" t="s">
        <v>458</v>
      </c>
      <c r="Q485" s="44"/>
      <c r="R485" s="44"/>
      <c r="S485" s="44" t="s">
        <v>16</v>
      </c>
      <c r="T48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85" s="91"/>
      <c r="V485" s="91"/>
      <c r="W485" s="91">
        <v>1</v>
      </c>
      <c r="X485" s="92">
        <v>2007</v>
      </c>
      <c r="Y485" s="109">
        <v>8172.88</v>
      </c>
      <c r="Z485" s="109">
        <v>8172.88</v>
      </c>
      <c r="AA485" s="214">
        <v>2007</v>
      </c>
      <c r="AB485" s="67">
        <v>1</v>
      </c>
      <c r="AC485" s="115">
        <v>6</v>
      </c>
      <c r="AD485" s="115"/>
      <c r="AE485" s="109">
        <f>IFERROR(Table1[[#This Row],[ExpenditureDetails5]]*HLOOKUP([AssumedValue2],'Curr conv'!$B$17:$BF$56,16,FALSE), "No data")</f>
        <v>13333.710583332992</v>
      </c>
      <c r="AF485" s="108">
        <f>IFERROR([AssumedValue1]*HLOOKUP([AssumedValue2],'Curr conv'!$B$17:$BF$56,16,FALSE), "No data")</f>
        <v>13333.710583332992</v>
      </c>
      <c r="AG485" s="110">
        <f>IFERROR(Table1[[#This Row],[Calculation2]]/Exchange,"No data")</f>
        <v>9317.5944398825959</v>
      </c>
      <c r="AH485" s="113">
        <f>IFERROR([AssumedValue1]*HLOOKUP([AssumedValue2],'Curr conv'!$B$17:$BF$56,16,FALSE)/Table1[[#This Row],[ExpenditureDetails3]], "No data")</f>
        <v>13333.710583332992</v>
      </c>
      <c r="AI485" s="114">
        <f>IFERROR(Table1[[#This Row],[Calculation4]]/Exchange,"No data")</f>
        <v>9317.5944398825959</v>
      </c>
      <c r="AJ48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2222.2850972221654</v>
      </c>
      <c r="AK485" s="110">
        <f>IFERROR(Table1[[#This Row],[Calculation6]]/Exchange,"No data")</f>
        <v>1552.9324066470995</v>
      </c>
      <c r="AL485" s="49" t="s">
        <v>465</v>
      </c>
      <c r="AM485" s="45"/>
      <c r="AN485" s="45"/>
      <c r="AO485" s="45"/>
      <c r="AP485" s="45"/>
      <c r="AQ485" s="45"/>
    </row>
    <row r="486" spans="2:43">
      <c r="B486" s="44" t="s">
        <v>199</v>
      </c>
      <c r="C486" s="66" t="s">
        <v>467</v>
      </c>
      <c r="D486" s="87" t="s">
        <v>439</v>
      </c>
      <c r="E486" s="87" t="s">
        <v>437</v>
      </c>
      <c r="F486" s="66" t="s">
        <v>416</v>
      </c>
      <c r="G486" s="44" t="s">
        <v>200</v>
      </c>
      <c r="H486" s="44" t="s">
        <v>201</v>
      </c>
      <c r="I486" s="44" t="s">
        <v>329</v>
      </c>
      <c r="J486" s="44" t="s">
        <v>469</v>
      </c>
      <c r="K486" s="66" t="s">
        <v>94</v>
      </c>
      <c r="L486" s="49" t="s">
        <v>462</v>
      </c>
      <c r="M486" s="108">
        <v>5462</v>
      </c>
      <c r="N486" s="108">
        <v>5462</v>
      </c>
      <c r="O486" s="92">
        <v>5462</v>
      </c>
      <c r="P486" s="44" t="s">
        <v>458</v>
      </c>
      <c r="Q486" s="44"/>
      <c r="R486" s="44"/>
      <c r="S486" s="44" t="s">
        <v>16</v>
      </c>
      <c r="T48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86" s="91"/>
      <c r="V486" s="91"/>
      <c r="W486" s="91">
        <v>1</v>
      </c>
      <c r="X486" s="92">
        <v>2008</v>
      </c>
      <c r="Y486" s="109">
        <v>13473.9</v>
      </c>
      <c r="Z486" s="109">
        <v>13473.9</v>
      </c>
      <c r="AA486" s="214">
        <v>2008</v>
      </c>
      <c r="AB486" s="67">
        <v>1</v>
      </c>
      <c r="AC486" s="115">
        <v>6</v>
      </c>
      <c r="AD486" s="115"/>
      <c r="AE486" s="109">
        <f>IFERROR(Table1[[#This Row],[ExpenditureDetails5]]*HLOOKUP([AssumedValue2],'Curr conv'!$B$17:$BF$56,16,FALSE), "No data")</f>
        <v>18905.001139059368</v>
      </c>
      <c r="AF486" s="108">
        <f>IFERROR([AssumedValue1]*HLOOKUP([AssumedValue2],'Curr conv'!$B$17:$BF$56,16,FALSE), "No data")</f>
        <v>18905.001139059368</v>
      </c>
      <c r="AG486" s="110">
        <f>IFERROR(Table1[[#This Row],[Calculation2]]/Exchange,"No data")</f>
        <v>13210.811229055655</v>
      </c>
      <c r="AH486" s="113">
        <f>IFERROR([AssumedValue1]*HLOOKUP([AssumedValue2],'Curr conv'!$B$17:$BF$56,16,FALSE)/Table1[[#This Row],[ExpenditureDetails3]], "No data")</f>
        <v>18905.001139059368</v>
      </c>
      <c r="AI486" s="114">
        <f>IFERROR(Table1[[#This Row],[Calculation4]]/Exchange,"No data")</f>
        <v>13210.811229055655</v>
      </c>
      <c r="AJ48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3150.8335231765614</v>
      </c>
      <c r="AK486" s="110">
        <f>IFERROR(Table1[[#This Row],[Calculation6]]/Exchange,"No data")</f>
        <v>2201.8018715092758</v>
      </c>
      <c r="AL486" s="49" t="s">
        <v>465</v>
      </c>
      <c r="AM486" s="45"/>
      <c r="AN486" s="45"/>
      <c r="AO486" s="45"/>
      <c r="AP486" s="45"/>
      <c r="AQ486" s="45"/>
    </row>
    <row r="487" spans="2:43">
      <c r="B487" s="44" t="s">
        <v>203</v>
      </c>
      <c r="C487" s="66" t="s">
        <v>468</v>
      </c>
      <c r="D487" s="87" t="s">
        <v>439</v>
      </c>
      <c r="E487" s="87" t="s">
        <v>96</v>
      </c>
      <c r="F487" s="66" t="s">
        <v>361</v>
      </c>
      <c r="G487" s="44" t="s">
        <v>204</v>
      </c>
      <c r="H487" s="44" t="s">
        <v>201</v>
      </c>
      <c r="I487" s="44" t="s">
        <v>329</v>
      </c>
      <c r="J487" s="44" t="s">
        <v>469</v>
      </c>
      <c r="K487" s="66" t="s">
        <v>461</v>
      </c>
      <c r="L487" s="49" t="s">
        <v>462</v>
      </c>
      <c r="M487" s="108">
        <v>4943</v>
      </c>
      <c r="N487" s="108">
        <v>4943</v>
      </c>
      <c r="O487" s="92">
        <v>4943</v>
      </c>
      <c r="P487" s="44" t="s">
        <v>458</v>
      </c>
      <c r="Q487" s="44"/>
      <c r="R487" s="44"/>
      <c r="S487" s="44" t="s">
        <v>16</v>
      </c>
      <c r="T48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87" s="91"/>
      <c r="V487" s="91"/>
      <c r="W487" s="91">
        <v>1</v>
      </c>
      <c r="X487" s="92" t="s">
        <v>96</v>
      </c>
      <c r="Y487" s="109" t="s">
        <v>96</v>
      </c>
      <c r="Z487" s="109" t="s">
        <v>96</v>
      </c>
      <c r="AA487" s="214" t="s">
        <v>96</v>
      </c>
      <c r="AB487" s="67">
        <v>1</v>
      </c>
      <c r="AC487" s="115" t="s">
        <v>96</v>
      </c>
      <c r="AD487" s="115"/>
      <c r="AE487" s="109" t="str">
        <f>IFERROR(Table1[[#This Row],[ExpenditureDetails5]]*HLOOKUP([AssumedValue2],'Curr conv'!$B$17:$BF$56,16,FALSE), "No data")</f>
        <v>No data</v>
      </c>
      <c r="AF487" s="108" t="str">
        <f>IFERROR([AssumedValue1]*HLOOKUP([AssumedValue2],'Curr conv'!$B$17:$BF$56,16,FALSE), "No data")</f>
        <v>No data</v>
      </c>
      <c r="AG487" s="110" t="str">
        <f>IFERROR(Table1[[#This Row],[Calculation2]]/Exchange,"No data")</f>
        <v>No data</v>
      </c>
      <c r="AH487" s="113" t="str">
        <f>IFERROR([AssumedValue1]*HLOOKUP([AssumedValue2],'Curr conv'!$B$17:$BF$56,16,FALSE)/Table1[[#This Row],[ExpenditureDetails3]], "No data")</f>
        <v>No data</v>
      </c>
      <c r="AI487" s="114" t="str">
        <f>IFERROR(Table1[[#This Row],[Calculation4]]/Exchange,"No data")</f>
        <v>No data</v>
      </c>
      <c r="AJ48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87" s="110" t="str">
        <f>IFERROR(Table1[[#This Row],[Calculation6]]/Exchange,"No data")</f>
        <v>No data</v>
      </c>
      <c r="AL487" s="49" t="s">
        <v>476</v>
      </c>
      <c r="AM487" s="45"/>
      <c r="AN487" s="45"/>
      <c r="AO487" s="45"/>
      <c r="AP487" s="45"/>
      <c r="AQ487" s="45"/>
    </row>
    <row r="488" spans="2:43">
      <c r="B488" s="44" t="s">
        <v>205</v>
      </c>
      <c r="C488" s="66" t="s">
        <v>468</v>
      </c>
      <c r="D488" s="87" t="s">
        <v>439</v>
      </c>
      <c r="E488" s="87" t="s">
        <v>96</v>
      </c>
      <c r="F488" s="66" t="s">
        <v>362</v>
      </c>
      <c r="G488" s="44" t="s">
        <v>206</v>
      </c>
      <c r="H488" s="44" t="s">
        <v>201</v>
      </c>
      <c r="I488" s="44" t="s">
        <v>329</v>
      </c>
      <c r="J488" s="44" t="s">
        <v>469</v>
      </c>
      <c r="K488" s="66" t="s">
        <v>94</v>
      </c>
      <c r="L488" s="49" t="s">
        <v>462</v>
      </c>
      <c r="M488" s="108">
        <v>5008</v>
      </c>
      <c r="N488" s="108">
        <v>5008</v>
      </c>
      <c r="O488" s="92">
        <v>5008</v>
      </c>
      <c r="P488" s="44" t="s">
        <v>458</v>
      </c>
      <c r="Q488" s="44"/>
      <c r="R488" s="44"/>
      <c r="S488" s="44" t="s">
        <v>16</v>
      </c>
      <c r="T48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88" s="91"/>
      <c r="V488" s="91"/>
      <c r="W488" s="91">
        <v>1</v>
      </c>
      <c r="X488" s="92" t="s">
        <v>96</v>
      </c>
      <c r="Y488" s="109" t="s">
        <v>96</v>
      </c>
      <c r="Z488" s="109" t="s">
        <v>96</v>
      </c>
      <c r="AA488" s="214" t="s">
        <v>96</v>
      </c>
      <c r="AB488" s="67">
        <v>1</v>
      </c>
      <c r="AC488" s="115" t="s">
        <v>96</v>
      </c>
      <c r="AD488" s="115"/>
      <c r="AE488" s="109" t="str">
        <f>IFERROR(Table1[[#This Row],[ExpenditureDetails5]]*HLOOKUP([AssumedValue2],'Curr conv'!$B$17:$BF$56,16,FALSE), "No data")</f>
        <v>No data</v>
      </c>
      <c r="AF488" s="108" t="str">
        <f>IFERROR([AssumedValue1]*HLOOKUP([AssumedValue2],'Curr conv'!$B$17:$BF$56,16,FALSE), "No data")</f>
        <v>No data</v>
      </c>
      <c r="AG488" s="110" t="str">
        <f>IFERROR(Table1[[#This Row],[Calculation2]]/Exchange,"No data")</f>
        <v>No data</v>
      </c>
      <c r="AH488" s="113" t="str">
        <f>IFERROR([AssumedValue1]*HLOOKUP([AssumedValue2],'Curr conv'!$B$17:$BF$56,16,FALSE)/Table1[[#This Row],[ExpenditureDetails3]], "No data")</f>
        <v>No data</v>
      </c>
      <c r="AI488" s="114" t="str">
        <f>IFERROR(Table1[[#This Row],[Calculation4]]/Exchange,"No data")</f>
        <v>No data</v>
      </c>
      <c r="AJ48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88" s="110" t="str">
        <f>IFERROR(Table1[[#This Row],[Calculation6]]/Exchange,"No data")</f>
        <v>No data</v>
      </c>
      <c r="AL488" s="49" t="s">
        <v>476</v>
      </c>
      <c r="AM488" s="45"/>
      <c r="AN488" s="45"/>
      <c r="AO488" s="45"/>
      <c r="AP488" s="45"/>
      <c r="AQ488" s="45"/>
    </row>
    <row r="489" spans="2:43">
      <c r="B489" s="44" t="s">
        <v>207</v>
      </c>
      <c r="C489" s="66" t="s">
        <v>468</v>
      </c>
      <c r="D489" s="87" t="s">
        <v>439</v>
      </c>
      <c r="E489" s="87" t="s">
        <v>96</v>
      </c>
      <c r="F489" s="66" t="s">
        <v>363</v>
      </c>
      <c r="G489" s="44" t="s">
        <v>208</v>
      </c>
      <c r="H489" s="44" t="s">
        <v>201</v>
      </c>
      <c r="I489" s="44" t="s">
        <v>329</v>
      </c>
      <c r="J489" s="44" t="s">
        <v>469</v>
      </c>
      <c r="K489" s="66" t="s">
        <v>461</v>
      </c>
      <c r="L489" s="49" t="s">
        <v>462</v>
      </c>
      <c r="M489" s="108">
        <v>4546</v>
      </c>
      <c r="N489" s="108">
        <v>4546</v>
      </c>
      <c r="O489" s="92">
        <v>4546</v>
      </c>
      <c r="P489" s="44" t="s">
        <v>458</v>
      </c>
      <c r="Q489" s="44"/>
      <c r="R489" s="44"/>
      <c r="S489" s="44" t="s">
        <v>16</v>
      </c>
      <c r="T48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89" s="91"/>
      <c r="V489" s="91"/>
      <c r="W489" s="91">
        <v>1</v>
      </c>
      <c r="X489" s="92" t="s">
        <v>96</v>
      </c>
      <c r="Y489" s="109" t="s">
        <v>96</v>
      </c>
      <c r="Z489" s="109" t="s">
        <v>96</v>
      </c>
      <c r="AA489" s="214" t="s">
        <v>96</v>
      </c>
      <c r="AB489" s="67">
        <v>1</v>
      </c>
      <c r="AC489" s="115" t="s">
        <v>96</v>
      </c>
      <c r="AD489" s="115"/>
      <c r="AE489" s="109" t="str">
        <f>IFERROR(Table1[[#This Row],[ExpenditureDetails5]]*HLOOKUP([AssumedValue2],'Curr conv'!$B$17:$BF$56,16,FALSE), "No data")</f>
        <v>No data</v>
      </c>
      <c r="AF489" s="108" t="str">
        <f>IFERROR([AssumedValue1]*HLOOKUP([AssumedValue2],'Curr conv'!$B$17:$BF$56,16,FALSE), "No data")</f>
        <v>No data</v>
      </c>
      <c r="AG489" s="110" t="str">
        <f>IFERROR(Table1[[#This Row],[Calculation2]]/Exchange,"No data")</f>
        <v>No data</v>
      </c>
      <c r="AH489" s="113" t="str">
        <f>IFERROR([AssumedValue1]*HLOOKUP([AssumedValue2],'Curr conv'!$B$17:$BF$56,16,FALSE)/Table1[[#This Row],[ExpenditureDetails3]], "No data")</f>
        <v>No data</v>
      </c>
      <c r="AI489" s="114" t="str">
        <f>IFERROR(Table1[[#This Row],[Calculation4]]/Exchange,"No data")</f>
        <v>No data</v>
      </c>
      <c r="AJ48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89" s="110" t="str">
        <f>IFERROR(Table1[[#This Row],[Calculation6]]/Exchange,"No data")</f>
        <v>No data</v>
      </c>
      <c r="AL489" s="49" t="s">
        <v>476</v>
      </c>
      <c r="AM489" s="45"/>
      <c r="AN489" s="45"/>
      <c r="AO489" s="45"/>
      <c r="AP489" s="45"/>
      <c r="AQ489" s="45"/>
    </row>
    <row r="490" spans="2:43">
      <c r="B490" s="44" t="s">
        <v>209</v>
      </c>
      <c r="C490" s="66" t="s">
        <v>468</v>
      </c>
      <c r="D490" s="87" t="s">
        <v>439</v>
      </c>
      <c r="E490" s="87" t="s">
        <v>96</v>
      </c>
      <c r="F490" s="66" t="s">
        <v>364</v>
      </c>
      <c r="G490" s="44" t="s">
        <v>210</v>
      </c>
      <c r="H490" s="44" t="s">
        <v>201</v>
      </c>
      <c r="I490" s="44" t="s">
        <v>329</v>
      </c>
      <c r="J490" s="44" t="s">
        <v>469</v>
      </c>
      <c r="K490" s="66" t="s">
        <v>94</v>
      </c>
      <c r="L490" s="49" t="s">
        <v>462</v>
      </c>
      <c r="M490" s="108">
        <v>6950</v>
      </c>
      <c r="N490" s="108">
        <v>6950</v>
      </c>
      <c r="O490" s="92">
        <v>6950</v>
      </c>
      <c r="P490" s="44" t="s">
        <v>458</v>
      </c>
      <c r="Q490" s="44"/>
      <c r="R490" s="44"/>
      <c r="S490" s="44" t="s">
        <v>16</v>
      </c>
      <c r="T49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90" s="91"/>
      <c r="V490" s="91"/>
      <c r="W490" s="91">
        <v>1</v>
      </c>
      <c r="X490" s="92" t="s">
        <v>96</v>
      </c>
      <c r="Y490" s="109" t="s">
        <v>96</v>
      </c>
      <c r="Z490" s="109" t="s">
        <v>96</v>
      </c>
      <c r="AA490" s="214" t="s">
        <v>96</v>
      </c>
      <c r="AB490" s="67">
        <v>1</v>
      </c>
      <c r="AC490" s="115" t="s">
        <v>96</v>
      </c>
      <c r="AD490" s="115"/>
      <c r="AE490" s="109" t="str">
        <f>IFERROR(Table1[[#This Row],[ExpenditureDetails5]]*HLOOKUP([AssumedValue2],'Curr conv'!$B$17:$BF$56,16,FALSE), "No data")</f>
        <v>No data</v>
      </c>
      <c r="AF490" s="108" t="str">
        <f>IFERROR([AssumedValue1]*HLOOKUP([AssumedValue2],'Curr conv'!$B$17:$BF$56,16,FALSE), "No data")</f>
        <v>No data</v>
      </c>
      <c r="AG490" s="110" t="str">
        <f>IFERROR(Table1[[#This Row],[Calculation2]]/Exchange,"No data")</f>
        <v>No data</v>
      </c>
      <c r="AH490" s="113" t="str">
        <f>IFERROR([AssumedValue1]*HLOOKUP([AssumedValue2],'Curr conv'!$B$17:$BF$56,16,FALSE)/Table1[[#This Row],[ExpenditureDetails3]], "No data")</f>
        <v>No data</v>
      </c>
      <c r="AI490" s="114" t="str">
        <f>IFERROR(Table1[[#This Row],[Calculation4]]/Exchange,"No data")</f>
        <v>No data</v>
      </c>
      <c r="AJ49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90" s="110" t="str">
        <f>IFERROR(Table1[[#This Row],[Calculation6]]/Exchange,"No data")</f>
        <v>No data</v>
      </c>
      <c r="AL490" s="49" t="s">
        <v>476</v>
      </c>
      <c r="AM490" s="45"/>
      <c r="AN490" s="45"/>
      <c r="AO490" s="45"/>
      <c r="AP490" s="45"/>
      <c r="AQ490" s="45"/>
    </row>
    <row r="491" spans="2:43">
      <c r="B491" s="44" t="s">
        <v>211</v>
      </c>
      <c r="C491" s="66" t="s">
        <v>468</v>
      </c>
      <c r="D491" s="87" t="s">
        <v>439</v>
      </c>
      <c r="E491" s="87" t="s">
        <v>96</v>
      </c>
      <c r="F491" s="66" t="s">
        <v>365</v>
      </c>
      <c r="G491" s="44" t="s">
        <v>212</v>
      </c>
      <c r="H491" s="44" t="s">
        <v>201</v>
      </c>
      <c r="I491" s="44" t="s">
        <v>329</v>
      </c>
      <c r="J491" s="44" t="s">
        <v>469</v>
      </c>
      <c r="K491" s="66" t="s">
        <v>94</v>
      </c>
      <c r="L491" s="49" t="s">
        <v>462</v>
      </c>
      <c r="M491" s="108">
        <v>6950</v>
      </c>
      <c r="N491" s="108">
        <v>6950</v>
      </c>
      <c r="O491" s="92">
        <v>6950</v>
      </c>
      <c r="P491" s="44" t="s">
        <v>458</v>
      </c>
      <c r="Q491" s="44"/>
      <c r="R491" s="44"/>
      <c r="S491" s="44" t="s">
        <v>16</v>
      </c>
      <c r="T49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91" s="91"/>
      <c r="V491" s="91"/>
      <c r="W491" s="91">
        <v>1</v>
      </c>
      <c r="X491" s="92" t="s">
        <v>96</v>
      </c>
      <c r="Y491" s="109" t="s">
        <v>96</v>
      </c>
      <c r="Z491" s="109" t="s">
        <v>96</v>
      </c>
      <c r="AA491" s="214" t="s">
        <v>96</v>
      </c>
      <c r="AB491" s="67">
        <v>1</v>
      </c>
      <c r="AC491" s="115" t="s">
        <v>96</v>
      </c>
      <c r="AD491" s="115"/>
      <c r="AE491" s="109" t="str">
        <f>IFERROR(Table1[[#This Row],[ExpenditureDetails5]]*HLOOKUP([AssumedValue2],'Curr conv'!$B$17:$BF$56,16,FALSE), "No data")</f>
        <v>No data</v>
      </c>
      <c r="AF491" s="108" t="str">
        <f>IFERROR([AssumedValue1]*HLOOKUP([AssumedValue2],'Curr conv'!$B$17:$BF$56,16,FALSE), "No data")</f>
        <v>No data</v>
      </c>
      <c r="AG491" s="110" t="str">
        <f>IFERROR(Table1[[#This Row],[Calculation2]]/Exchange,"No data")</f>
        <v>No data</v>
      </c>
      <c r="AH491" s="113" t="str">
        <f>IFERROR([AssumedValue1]*HLOOKUP([AssumedValue2],'Curr conv'!$B$17:$BF$56,16,FALSE)/Table1[[#This Row],[ExpenditureDetails3]], "No data")</f>
        <v>No data</v>
      </c>
      <c r="AI491" s="114" t="str">
        <f>IFERROR(Table1[[#This Row],[Calculation4]]/Exchange,"No data")</f>
        <v>No data</v>
      </c>
      <c r="AJ49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91" s="110" t="str">
        <f>IFERROR(Table1[[#This Row],[Calculation6]]/Exchange,"No data")</f>
        <v>No data</v>
      </c>
      <c r="AL491" s="49" t="s">
        <v>476</v>
      </c>
      <c r="AM491" s="45"/>
      <c r="AN491" s="45"/>
      <c r="AO491" s="45"/>
      <c r="AP491" s="45"/>
      <c r="AQ491" s="45"/>
    </row>
    <row r="492" spans="2:43">
      <c r="B492" s="44" t="s">
        <v>213</v>
      </c>
      <c r="C492" s="66" t="s">
        <v>468</v>
      </c>
      <c r="D492" s="87" t="s">
        <v>439</v>
      </c>
      <c r="E492" s="87" t="s">
        <v>96</v>
      </c>
      <c r="F492" s="87" t="s">
        <v>366</v>
      </c>
      <c r="G492" s="44" t="s">
        <v>214</v>
      </c>
      <c r="H492" s="44" t="s">
        <v>201</v>
      </c>
      <c r="I492" s="44" t="s">
        <v>329</v>
      </c>
      <c r="J492" s="44" t="s">
        <v>469</v>
      </c>
      <c r="K492" s="66" t="s">
        <v>460</v>
      </c>
      <c r="L492" s="49" t="s">
        <v>462</v>
      </c>
      <c r="M492" s="108">
        <v>19477</v>
      </c>
      <c r="N492" s="108">
        <v>19477</v>
      </c>
      <c r="O492" s="92">
        <v>19477</v>
      </c>
      <c r="P492" s="44" t="s">
        <v>458</v>
      </c>
      <c r="Q492" s="44"/>
      <c r="R492" s="44"/>
      <c r="S492" s="44" t="s">
        <v>16</v>
      </c>
      <c r="T49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92" s="91"/>
      <c r="V492" s="91"/>
      <c r="W492" s="91">
        <v>1</v>
      </c>
      <c r="X492" s="92" t="s">
        <v>96</v>
      </c>
      <c r="Y492" s="109" t="s">
        <v>96</v>
      </c>
      <c r="Z492" s="109" t="s">
        <v>96</v>
      </c>
      <c r="AA492" s="214" t="s">
        <v>96</v>
      </c>
      <c r="AB492" s="67">
        <v>1</v>
      </c>
      <c r="AC492" s="115" t="s">
        <v>96</v>
      </c>
      <c r="AD492" s="115"/>
      <c r="AE492" s="109" t="str">
        <f>IFERROR(Table1[[#This Row],[ExpenditureDetails5]]*HLOOKUP([AssumedValue2],'Curr conv'!$B$17:$BF$56,16,FALSE), "No data")</f>
        <v>No data</v>
      </c>
      <c r="AF492" s="108" t="str">
        <f>IFERROR([AssumedValue1]*HLOOKUP([AssumedValue2],'Curr conv'!$B$17:$BF$56,16,FALSE), "No data")</f>
        <v>No data</v>
      </c>
      <c r="AG492" s="110" t="str">
        <f>IFERROR(Table1[[#This Row],[Calculation2]]/Exchange,"No data")</f>
        <v>No data</v>
      </c>
      <c r="AH492" s="113" t="str">
        <f>IFERROR([AssumedValue1]*HLOOKUP([AssumedValue2],'Curr conv'!$B$17:$BF$56,16,FALSE)/Table1[[#This Row],[ExpenditureDetails3]], "No data")</f>
        <v>No data</v>
      </c>
      <c r="AI492" s="114" t="str">
        <f>IFERROR(Table1[[#This Row],[Calculation4]]/Exchange,"No data")</f>
        <v>No data</v>
      </c>
      <c r="AJ49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92" s="110" t="str">
        <f>IFERROR(Table1[[#This Row],[Calculation6]]/Exchange,"No data")</f>
        <v>No data</v>
      </c>
      <c r="AL492" s="49" t="s">
        <v>476</v>
      </c>
      <c r="AM492" s="45"/>
      <c r="AN492" s="45"/>
      <c r="AO492" s="45"/>
      <c r="AP492" s="45"/>
      <c r="AQ492" s="45"/>
    </row>
    <row r="493" spans="2:43">
      <c r="B493" s="44" t="s">
        <v>215</v>
      </c>
      <c r="C493" s="66" t="s">
        <v>468</v>
      </c>
      <c r="D493" s="87" t="s">
        <v>439</v>
      </c>
      <c r="E493" s="87" t="s">
        <v>96</v>
      </c>
      <c r="F493" s="66" t="s">
        <v>367</v>
      </c>
      <c r="G493" s="44" t="s">
        <v>216</v>
      </c>
      <c r="H493" s="44" t="s">
        <v>201</v>
      </c>
      <c r="I493" s="44" t="s">
        <v>329</v>
      </c>
      <c r="J493" s="44" t="s">
        <v>469</v>
      </c>
      <c r="K493" s="66" t="s">
        <v>94</v>
      </c>
      <c r="L493" s="49" t="s">
        <v>462</v>
      </c>
      <c r="M493" s="108">
        <v>8305</v>
      </c>
      <c r="N493" s="108">
        <v>8305</v>
      </c>
      <c r="O493" s="92">
        <v>8305</v>
      </c>
      <c r="P493" s="44" t="s">
        <v>458</v>
      </c>
      <c r="Q493" s="44"/>
      <c r="R493" s="44"/>
      <c r="S493" s="44" t="s">
        <v>16</v>
      </c>
      <c r="T49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93" s="91"/>
      <c r="V493" s="91"/>
      <c r="W493" s="91">
        <v>1</v>
      </c>
      <c r="X493" s="92" t="s">
        <v>96</v>
      </c>
      <c r="Y493" s="109" t="s">
        <v>96</v>
      </c>
      <c r="Z493" s="109" t="s">
        <v>96</v>
      </c>
      <c r="AA493" s="214" t="s">
        <v>96</v>
      </c>
      <c r="AB493" s="67">
        <v>1</v>
      </c>
      <c r="AC493" s="115" t="s">
        <v>96</v>
      </c>
      <c r="AD493" s="115"/>
      <c r="AE493" s="109" t="str">
        <f>IFERROR(Table1[[#This Row],[ExpenditureDetails5]]*HLOOKUP([AssumedValue2],'Curr conv'!$B$17:$BF$56,16,FALSE), "No data")</f>
        <v>No data</v>
      </c>
      <c r="AF493" s="108" t="str">
        <f>IFERROR([AssumedValue1]*HLOOKUP([AssumedValue2],'Curr conv'!$B$17:$BF$56,16,FALSE), "No data")</f>
        <v>No data</v>
      </c>
      <c r="AG493" s="110" t="str">
        <f>IFERROR(Table1[[#This Row],[Calculation2]]/Exchange,"No data")</f>
        <v>No data</v>
      </c>
      <c r="AH493" s="113" t="str">
        <f>IFERROR([AssumedValue1]*HLOOKUP([AssumedValue2],'Curr conv'!$B$17:$BF$56,16,FALSE)/Table1[[#This Row],[ExpenditureDetails3]], "No data")</f>
        <v>No data</v>
      </c>
      <c r="AI493" s="114" t="str">
        <f>IFERROR(Table1[[#This Row],[Calculation4]]/Exchange,"No data")</f>
        <v>No data</v>
      </c>
      <c r="AJ493"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93" s="110" t="str">
        <f>IFERROR(Table1[[#This Row],[Calculation6]]/Exchange,"No data")</f>
        <v>No data</v>
      </c>
      <c r="AL493" s="49" t="s">
        <v>476</v>
      </c>
      <c r="AM493" s="45"/>
      <c r="AN493" s="45"/>
      <c r="AO493" s="45"/>
      <c r="AP493" s="45"/>
      <c r="AQ493" s="45"/>
    </row>
    <row r="494" spans="2:43">
      <c r="B494" s="44" t="s">
        <v>217</v>
      </c>
      <c r="C494" s="66" t="s">
        <v>468</v>
      </c>
      <c r="D494" s="87" t="s">
        <v>439</v>
      </c>
      <c r="E494" s="87" t="s">
        <v>96</v>
      </c>
      <c r="F494" s="66" t="s">
        <v>368</v>
      </c>
      <c r="G494" s="44" t="s">
        <v>218</v>
      </c>
      <c r="H494" s="44" t="s">
        <v>201</v>
      </c>
      <c r="I494" s="44" t="s">
        <v>329</v>
      </c>
      <c r="J494" s="44" t="s">
        <v>469</v>
      </c>
      <c r="K494" s="66" t="s">
        <v>461</v>
      </c>
      <c r="L494" s="49" t="s">
        <v>462</v>
      </c>
      <c r="M494" s="108">
        <v>4312</v>
      </c>
      <c r="N494" s="108">
        <v>4312</v>
      </c>
      <c r="O494" s="92">
        <v>4312</v>
      </c>
      <c r="P494" s="44" t="s">
        <v>458</v>
      </c>
      <c r="Q494" s="44"/>
      <c r="R494" s="44"/>
      <c r="S494" s="44" t="s">
        <v>16</v>
      </c>
      <c r="T49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94" s="91"/>
      <c r="V494" s="91"/>
      <c r="W494" s="91">
        <v>1</v>
      </c>
      <c r="X494" s="92" t="s">
        <v>96</v>
      </c>
      <c r="Y494" s="109" t="s">
        <v>96</v>
      </c>
      <c r="Z494" s="109" t="s">
        <v>96</v>
      </c>
      <c r="AA494" s="214" t="s">
        <v>96</v>
      </c>
      <c r="AB494" s="67">
        <v>1</v>
      </c>
      <c r="AC494" s="115" t="s">
        <v>96</v>
      </c>
      <c r="AD494" s="115"/>
      <c r="AE494" s="109" t="str">
        <f>IFERROR(Table1[[#This Row],[ExpenditureDetails5]]*HLOOKUP([AssumedValue2],'Curr conv'!$B$17:$BF$56,16,FALSE), "No data")</f>
        <v>No data</v>
      </c>
      <c r="AF494" s="108" t="str">
        <f>IFERROR([AssumedValue1]*HLOOKUP([AssumedValue2],'Curr conv'!$B$17:$BF$56,16,FALSE), "No data")</f>
        <v>No data</v>
      </c>
      <c r="AG494" s="110" t="str">
        <f>IFERROR(Table1[[#This Row],[Calculation2]]/Exchange,"No data")</f>
        <v>No data</v>
      </c>
      <c r="AH494" s="113" t="str">
        <f>IFERROR([AssumedValue1]*HLOOKUP([AssumedValue2],'Curr conv'!$B$17:$BF$56,16,FALSE)/Table1[[#This Row],[ExpenditureDetails3]], "No data")</f>
        <v>No data</v>
      </c>
      <c r="AI494" s="114" t="str">
        <f>IFERROR(Table1[[#This Row],[Calculation4]]/Exchange,"No data")</f>
        <v>No data</v>
      </c>
      <c r="AJ49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94" s="110" t="str">
        <f>IFERROR(Table1[[#This Row],[Calculation6]]/Exchange,"No data")</f>
        <v>No data</v>
      </c>
      <c r="AL494" s="49" t="s">
        <v>476</v>
      </c>
      <c r="AM494" s="45"/>
      <c r="AN494" s="45"/>
      <c r="AO494" s="45"/>
      <c r="AP494" s="45"/>
      <c r="AQ494" s="45"/>
    </row>
    <row r="495" spans="2:43">
      <c r="B495" s="44" t="s">
        <v>219</v>
      </c>
      <c r="C495" s="66" t="s">
        <v>468</v>
      </c>
      <c r="D495" s="87" t="s">
        <v>439</v>
      </c>
      <c r="E495" s="87" t="s">
        <v>96</v>
      </c>
      <c r="F495" s="66" t="s">
        <v>369</v>
      </c>
      <c r="G495" s="44" t="s">
        <v>220</v>
      </c>
      <c r="H495" s="44" t="s">
        <v>201</v>
      </c>
      <c r="I495" s="44" t="s">
        <v>329</v>
      </c>
      <c r="J495" s="44" t="s">
        <v>469</v>
      </c>
      <c r="K495" s="66" t="s">
        <v>94</v>
      </c>
      <c r="L495" s="49" t="s">
        <v>462</v>
      </c>
      <c r="M495" s="108">
        <v>8943</v>
      </c>
      <c r="N495" s="108">
        <v>8943</v>
      </c>
      <c r="O495" s="92">
        <v>8943</v>
      </c>
      <c r="P495" s="44" t="s">
        <v>458</v>
      </c>
      <c r="Q495" s="44"/>
      <c r="R495" s="44"/>
      <c r="S495" s="44" t="s">
        <v>16</v>
      </c>
      <c r="T49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95" s="91"/>
      <c r="V495" s="91"/>
      <c r="W495" s="91">
        <v>1</v>
      </c>
      <c r="X495" s="92" t="s">
        <v>96</v>
      </c>
      <c r="Y495" s="109" t="s">
        <v>96</v>
      </c>
      <c r="Z495" s="109" t="s">
        <v>96</v>
      </c>
      <c r="AA495" s="214" t="s">
        <v>96</v>
      </c>
      <c r="AB495" s="67">
        <v>1</v>
      </c>
      <c r="AC495" s="115" t="s">
        <v>96</v>
      </c>
      <c r="AD495" s="115"/>
      <c r="AE495" s="109" t="str">
        <f>IFERROR(Table1[[#This Row],[ExpenditureDetails5]]*HLOOKUP([AssumedValue2],'Curr conv'!$B$17:$BF$56,16,FALSE), "No data")</f>
        <v>No data</v>
      </c>
      <c r="AF495" s="108" t="str">
        <f>IFERROR([AssumedValue1]*HLOOKUP([AssumedValue2],'Curr conv'!$B$17:$BF$56,16,FALSE), "No data")</f>
        <v>No data</v>
      </c>
      <c r="AG495" s="110" t="str">
        <f>IFERROR(Table1[[#This Row],[Calculation2]]/Exchange,"No data")</f>
        <v>No data</v>
      </c>
      <c r="AH495" s="113" t="str">
        <f>IFERROR([AssumedValue1]*HLOOKUP([AssumedValue2],'Curr conv'!$B$17:$BF$56,16,FALSE)/Table1[[#This Row],[ExpenditureDetails3]], "No data")</f>
        <v>No data</v>
      </c>
      <c r="AI495" s="114" t="str">
        <f>IFERROR(Table1[[#This Row],[Calculation4]]/Exchange,"No data")</f>
        <v>No data</v>
      </c>
      <c r="AJ49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95" s="110" t="str">
        <f>IFERROR(Table1[[#This Row],[Calculation6]]/Exchange,"No data")</f>
        <v>No data</v>
      </c>
      <c r="AL495" s="49" t="s">
        <v>476</v>
      </c>
      <c r="AM495" s="45"/>
      <c r="AN495" s="45"/>
      <c r="AO495" s="45"/>
      <c r="AP495" s="45"/>
      <c r="AQ495" s="45"/>
    </row>
    <row r="496" spans="2:43">
      <c r="B496" s="44" t="s">
        <v>221</v>
      </c>
      <c r="C496" s="66" t="s">
        <v>468</v>
      </c>
      <c r="D496" s="87" t="s">
        <v>439</v>
      </c>
      <c r="E496" s="87" t="s">
        <v>96</v>
      </c>
      <c r="F496" s="66" t="s">
        <v>370</v>
      </c>
      <c r="G496" s="44" t="s">
        <v>222</v>
      </c>
      <c r="H496" s="44" t="s">
        <v>201</v>
      </c>
      <c r="I496" s="44" t="s">
        <v>329</v>
      </c>
      <c r="J496" s="44" t="s">
        <v>469</v>
      </c>
      <c r="K496" s="66" t="s">
        <v>461</v>
      </c>
      <c r="L496" s="49" t="s">
        <v>462</v>
      </c>
      <c r="M496" s="108">
        <v>3182</v>
      </c>
      <c r="N496" s="108">
        <v>3182</v>
      </c>
      <c r="O496" s="92">
        <v>3182</v>
      </c>
      <c r="P496" s="44" t="s">
        <v>458</v>
      </c>
      <c r="Q496" s="44"/>
      <c r="R496" s="44"/>
      <c r="S496" s="44" t="s">
        <v>16</v>
      </c>
      <c r="T49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96" s="91"/>
      <c r="V496" s="91"/>
      <c r="W496" s="91">
        <v>1</v>
      </c>
      <c r="X496" s="92" t="s">
        <v>96</v>
      </c>
      <c r="Y496" s="109" t="s">
        <v>96</v>
      </c>
      <c r="Z496" s="109" t="s">
        <v>96</v>
      </c>
      <c r="AA496" s="214" t="s">
        <v>96</v>
      </c>
      <c r="AB496" s="67">
        <v>1</v>
      </c>
      <c r="AC496" s="115" t="s">
        <v>96</v>
      </c>
      <c r="AD496" s="115"/>
      <c r="AE496" s="109" t="str">
        <f>IFERROR(Table1[[#This Row],[ExpenditureDetails5]]*HLOOKUP([AssumedValue2],'Curr conv'!$B$17:$BF$56,16,FALSE), "No data")</f>
        <v>No data</v>
      </c>
      <c r="AF496" s="108" t="str">
        <f>IFERROR([AssumedValue1]*HLOOKUP([AssumedValue2],'Curr conv'!$B$17:$BF$56,16,FALSE), "No data")</f>
        <v>No data</v>
      </c>
      <c r="AG496" s="110" t="str">
        <f>IFERROR(Table1[[#This Row],[Calculation2]]/Exchange,"No data")</f>
        <v>No data</v>
      </c>
      <c r="AH496" s="113" t="str">
        <f>IFERROR([AssumedValue1]*HLOOKUP([AssumedValue2],'Curr conv'!$B$17:$BF$56,16,FALSE)/Table1[[#This Row],[ExpenditureDetails3]], "No data")</f>
        <v>No data</v>
      </c>
      <c r="AI496" s="114" t="str">
        <f>IFERROR(Table1[[#This Row],[Calculation4]]/Exchange,"No data")</f>
        <v>No data</v>
      </c>
      <c r="AJ49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96" s="110" t="str">
        <f>IFERROR(Table1[[#This Row],[Calculation6]]/Exchange,"No data")</f>
        <v>No data</v>
      </c>
      <c r="AL496" s="49" t="s">
        <v>476</v>
      </c>
      <c r="AM496" s="45"/>
      <c r="AN496" s="45"/>
      <c r="AO496" s="45"/>
      <c r="AP496" s="45"/>
      <c r="AQ496" s="45"/>
    </row>
    <row r="497" spans="2:43">
      <c r="B497" s="44" t="s">
        <v>223</v>
      </c>
      <c r="C497" s="66" t="s">
        <v>468</v>
      </c>
      <c r="D497" s="87" t="s">
        <v>439</v>
      </c>
      <c r="E497" s="87" t="s">
        <v>96</v>
      </c>
      <c r="F497" s="66" t="s">
        <v>371</v>
      </c>
      <c r="G497" s="44" t="s">
        <v>224</v>
      </c>
      <c r="H497" s="44" t="s">
        <v>201</v>
      </c>
      <c r="I497" s="44" t="s">
        <v>329</v>
      </c>
      <c r="J497" s="44" t="s">
        <v>469</v>
      </c>
      <c r="K497" s="66" t="s">
        <v>461</v>
      </c>
      <c r="L497" s="49" t="s">
        <v>462</v>
      </c>
      <c r="M497" s="108">
        <v>3066</v>
      </c>
      <c r="N497" s="108">
        <v>3066</v>
      </c>
      <c r="O497" s="92">
        <v>3066</v>
      </c>
      <c r="P497" s="44" t="s">
        <v>458</v>
      </c>
      <c r="Q497" s="44"/>
      <c r="R497" s="44"/>
      <c r="S497" s="44" t="s">
        <v>16</v>
      </c>
      <c r="T49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97" s="91"/>
      <c r="V497" s="91"/>
      <c r="W497" s="91">
        <v>1</v>
      </c>
      <c r="X497" s="92" t="s">
        <v>96</v>
      </c>
      <c r="Y497" s="109" t="s">
        <v>96</v>
      </c>
      <c r="Z497" s="109" t="s">
        <v>96</v>
      </c>
      <c r="AA497" s="214" t="s">
        <v>96</v>
      </c>
      <c r="AB497" s="67">
        <v>1</v>
      </c>
      <c r="AC497" s="115" t="s">
        <v>96</v>
      </c>
      <c r="AD497" s="115"/>
      <c r="AE497" s="109" t="str">
        <f>IFERROR(Table1[[#This Row],[ExpenditureDetails5]]*HLOOKUP([AssumedValue2],'Curr conv'!$B$17:$BF$56,16,FALSE), "No data")</f>
        <v>No data</v>
      </c>
      <c r="AF497" s="108" t="str">
        <f>IFERROR([AssumedValue1]*HLOOKUP([AssumedValue2],'Curr conv'!$B$17:$BF$56,16,FALSE), "No data")</f>
        <v>No data</v>
      </c>
      <c r="AG497" s="110" t="str">
        <f>IFERROR(Table1[[#This Row],[Calculation2]]/Exchange,"No data")</f>
        <v>No data</v>
      </c>
      <c r="AH497" s="113" t="str">
        <f>IFERROR([AssumedValue1]*HLOOKUP([AssumedValue2],'Curr conv'!$B$17:$BF$56,16,FALSE)/Table1[[#This Row],[ExpenditureDetails3]], "No data")</f>
        <v>No data</v>
      </c>
      <c r="AI497" s="114" t="str">
        <f>IFERROR(Table1[[#This Row],[Calculation4]]/Exchange,"No data")</f>
        <v>No data</v>
      </c>
      <c r="AJ49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97" s="110" t="str">
        <f>IFERROR(Table1[[#This Row],[Calculation6]]/Exchange,"No data")</f>
        <v>No data</v>
      </c>
      <c r="AL497" s="49" t="s">
        <v>476</v>
      </c>
      <c r="AM497" s="45"/>
      <c r="AN497" s="45"/>
      <c r="AO497" s="45"/>
      <c r="AP497" s="45"/>
      <c r="AQ497" s="45"/>
    </row>
    <row r="498" spans="2:43">
      <c r="B498" s="44" t="s">
        <v>225</v>
      </c>
      <c r="C498" s="66" t="s">
        <v>468</v>
      </c>
      <c r="D498" s="87" t="s">
        <v>439</v>
      </c>
      <c r="E498" s="87" t="s">
        <v>96</v>
      </c>
      <c r="F498" s="66" t="s">
        <v>372</v>
      </c>
      <c r="G498" s="44" t="s">
        <v>226</v>
      </c>
      <c r="H498" s="44" t="s">
        <v>201</v>
      </c>
      <c r="I498" s="44" t="s">
        <v>329</v>
      </c>
      <c r="J498" s="44" t="s">
        <v>469</v>
      </c>
      <c r="K498" s="66" t="s">
        <v>461</v>
      </c>
      <c r="L498" s="49" t="s">
        <v>462</v>
      </c>
      <c r="M498" s="108">
        <v>1683</v>
      </c>
      <c r="N498" s="108">
        <v>1683</v>
      </c>
      <c r="O498" s="92">
        <v>1683</v>
      </c>
      <c r="P498" s="44" t="s">
        <v>458</v>
      </c>
      <c r="Q498" s="44"/>
      <c r="R498" s="44"/>
      <c r="S498" s="44" t="s">
        <v>16</v>
      </c>
      <c r="T49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98" s="91"/>
      <c r="V498" s="91"/>
      <c r="W498" s="91">
        <v>1</v>
      </c>
      <c r="X498" s="92" t="s">
        <v>96</v>
      </c>
      <c r="Y498" s="109" t="s">
        <v>96</v>
      </c>
      <c r="Z498" s="109" t="s">
        <v>96</v>
      </c>
      <c r="AA498" s="214" t="s">
        <v>96</v>
      </c>
      <c r="AB498" s="67">
        <v>1</v>
      </c>
      <c r="AC498" s="115" t="s">
        <v>96</v>
      </c>
      <c r="AD498" s="115"/>
      <c r="AE498" s="109" t="str">
        <f>IFERROR(Table1[[#This Row],[ExpenditureDetails5]]*HLOOKUP([AssumedValue2],'Curr conv'!$B$17:$BF$56,16,FALSE), "No data")</f>
        <v>No data</v>
      </c>
      <c r="AF498" s="108" t="str">
        <f>IFERROR([AssumedValue1]*HLOOKUP([AssumedValue2],'Curr conv'!$B$17:$BF$56,16,FALSE), "No data")</f>
        <v>No data</v>
      </c>
      <c r="AG498" s="110" t="str">
        <f>IFERROR(Table1[[#This Row],[Calculation2]]/Exchange,"No data")</f>
        <v>No data</v>
      </c>
      <c r="AH498" s="113" t="str">
        <f>IFERROR([AssumedValue1]*HLOOKUP([AssumedValue2],'Curr conv'!$B$17:$BF$56,16,FALSE)/Table1[[#This Row],[ExpenditureDetails3]], "No data")</f>
        <v>No data</v>
      </c>
      <c r="AI498" s="114" t="str">
        <f>IFERROR(Table1[[#This Row],[Calculation4]]/Exchange,"No data")</f>
        <v>No data</v>
      </c>
      <c r="AJ49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98" s="110" t="str">
        <f>IFERROR(Table1[[#This Row],[Calculation6]]/Exchange,"No data")</f>
        <v>No data</v>
      </c>
      <c r="AL498" s="49" t="s">
        <v>476</v>
      </c>
      <c r="AM498" s="45"/>
      <c r="AN498" s="45"/>
      <c r="AO498" s="45"/>
      <c r="AP498" s="45"/>
      <c r="AQ498" s="45"/>
    </row>
    <row r="499" spans="2:43">
      <c r="B499" s="44" t="s">
        <v>227</v>
      </c>
      <c r="C499" s="66" t="s">
        <v>468</v>
      </c>
      <c r="D499" s="87" t="s">
        <v>439</v>
      </c>
      <c r="E499" s="87" t="s">
        <v>96</v>
      </c>
      <c r="F499" s="66" t="s">
        <v>373</v>
      </c>
      <c r="G499" s="44" t="s">
        <v>228</v>
      </c>
      <c r="H499" s="44" t="s">
        <v>201</v>
      </c>
      <c r="I499" s="44" t="s">
        <v>329</v>
      </c>
      <c r="J499" s="44" t="s">
        <v>469</v>
      </c>
      <c r="K499" s="66" t="s">
        <v>461</v>
      </c>
      <c r="L499" s="49" t="s">
        <v>462</v>
      </c>
      <c r="M499" s="108">
        <v>4231</v>
      </c>
      <c r="N499" s="108">
        <v>4231</v>
      </c>
      <c r="O499" s="92">
        <v>4231</v>
      </c>
      <c r="P499" s="44" t="s">
        <v>458</v>
      </c>
      <c r="Q499" s="44"/>
      <c r="R499" s="44"/>
      <c r="S499" s="44" t="s">
        <v>16</v>
      </c>
      <c r="T49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499" s="91"/>
      <c r="V499" s="91"/>
      <c r="W499" s="91">
        <v>1</v>
      </c>
      <c r="X499" s="92" t="s">
        <v>96</v>
      </c>
      <c r="Y499" s="109" t="s">
        <v>96</v>
      </c>
      <c r="Z499" s="109" t="s">
        <v>96</v>
      </c>
      <c r="AA499" s="214" t="s">
        <v>96</v>
      </c>
      <c r="AB499" s="67">
        <v>1</v>
      </c>
      <c r="AC499" s="115" t="s">
        <v>96</v>
      </c>
      <c r="AD499" s="115"/>
      <c r="AE499" s="109" t="str">
        <f>IFERROR(Table1[[#This Row],[ExpenditureDetails5]]*HLOOKUP([AssumedValue2],'Curr conv'!$B$17:$BF$56,16,FALSE), "No data")</f>
        <v>No data</v>
      </c>
      <c r="AF499" s="108" t="str">
        <f>IFERROR([AssumedValue1]*HLOOKUP([AssumedValue2],'Curr conv'!$B$17:$BF$56,16,FALSE), "No data")</f>
        <v>No data</v>
      </c>
      <c r="AG499" s="110" t="str">
        <f>IFERROR(Table1[[#This Row],[Calculation2]]/Exchange,"No data")</f>
        <v>No data</v>
      </c>
      <c r="AH499" s="113" t="str">
        <f>IFERROR([AssumedValue1]*HLOOKUP([AssumedValue2],'Curr conv'!$B$17:$BF$56,16,FALSE)/Table1[[#This Row],[ExpenditureDetails3]], "No data")</f>
        <v>No data</v>
      </c>
      <c r="AI499" s="114" t="str">
        <f>IFERROR(Table1[[#This Row],[Calculation4]]/Exchange,"No data")</f>
        <v>No data</v>
      </c>
      <c r="AJ49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499" s="110" t="str">
        <f>IFERROR(Table1[[#This Row],[Calculation6]]/Exchange,"No data")</f>
        <v>No data</v>
      </c>
      <c r="AL499" s="49" t="s">
        <v>476</v>
      </c>
      <c r="AM499" s="45"/>
      <c r="AN499" s="45"/>
      <c r="AO499" s="45"/>
      <c r="AP499" s="45"/>
      <c r="AQ499" s="45"/>
    </row>
    <row r="500" spans="2:43">
      <c r="B500" s="44" t="s">
        <v>229</v>
      </c>
      <c r="C500" s="66" t="s">
        <v>468</v>
      </c>
      <c r="D500" s="87" t="s">
        <v>439</v>
      </c>
      <c r="E500" s="87" t="s">
        <v>96</v>
      </c>
      <c r="F500" s="66" t="s">
        <v>374</v>
      </c>
      <c r="G500" s="44" t="s">
        <v>230</v>
      </c>
      <c r="H500" s="44" t="s">
        <v>201</v>
      </c>
      <c r="I500" s="44" t="s">
        <v>329</v>
      </c>
      <c r="J500" s="44" t="s">
        <v>469</v>
      </c>
      <c r="K500" s="66" t="s">
        <v>94</v>
      </c>
      <c r="L500" s="49" t="s">
        <v>462</v>
      </c>
      <c r="M500" s="108">
        <v>8378</v>
      </c>
      <c r="N500" s="108">
        <v>8378</v>
      </c>
      <c r="O500" s="92">
        <v>8378</v>
      </c>
      <c r="P500" s="44" t="s">
        <v>458</v>
      </c>
      <c r="Q500" s="44"/>
      <c r="R500" s="44"/>
      <c r="S500" s="44" t="s">
        <v>16</v>
      </c>
      <c r="T50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00" s="91"/>
      <c r="V500" s="91"/>
      <c r="W500" s="91">
        <v>1</v>
      </c>
      <c r="X500" s="92" t="s">
        <v>96</v>
      </c>
      <c r="Y500" s="109" t="s">
        <v>96</v>
      </c>
      <c r="Z500" s="109" t="s">
        <v>96</v>
      </c>
      <c r="AA500" s="214" t="s">
        <v>96</v>
      </c>
      <c r="AB500" s="67">
        <v>1</v>
      </c>
      <c r="AC500" s="115" t="s">
        <v>96</v>
      </c>
      <c r="AD500" s="115"/>
      <c r="AE500" s="109" t="str">
        <f>IFERROR(Table1[[#This Row],[ExpenditureDetails5]]*HLOOKUP([AssumedValue2],'Curr conv'!$B$17:$BF$56,16,FALSE), "No data")</f>
        <v>No data</v>
      </c>
      <c r="AF500" s="108" t="str">
        <f>IFERROR([AssumedValue1]*HLOOKUP([AssumedValue2],'Curr conv'!$B$17:$BF$56,16,FALSE), "No data")</f>
        <v>No data</v>
      </c>
      <c r="AG500" s="110" t="str">
        <f>IFERROR(Table1[[#This Row],[Calculation2]]/Exchange,"No data")</f>
        <v>No data</v>
      </c>
      <c r="AH500" s="113" t="str">
        <f>IFERROR([AssumedValue1]*HLOOKUP([AssumedValue2],'Curr conv'!$B$17:$BF$56,16,FALSE)/Table1[[#This Row],[ExpenditureDetails3]], "No data")</f>
        <v>No data</v>
      </c>
      <c r="AI500" s="114" t="str">
        <f>IFERROR(Table1[[#This Row],[Calculation4]]/Exchange,"No data")</f>
        <v>No data</v>
      </c>
      <c r="AJ50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00" s="110" t="str">
        <f>IFERROR(Table1[[#This Row],[Calculation6]]/Exchange,"No data")</f>
        <v>No data</v>
      </c>
      <c r="AL500" s="49" t="s">
        <v>476</v>
      </c>
      <c r="AM500" s="45"/>
      <c r="AN500" s="45"/>
      <c r="AO500" s="45"/>
      <c r="AP500" s="45"/>
      <c r="AQ500" s="45"/>
    </row>
    <row r="501" spans="2:43">
      <c r="B501" s="44" t="s">
        <v>231</v>
      </c>
      <c r="C501" s="66" t="s">
        <v>468</v>
      </c>
      <c r="D501" s="87" t="s">
        <v>439</v>
      </c>
      <c r="E501" s="87" t="s">
        <v>96</v>
      </c>
      <c r="F501" s="66" t="s">
        <v>375</v>
      </c>
      <c r="G501" s="44" t="s">
        <v>232</v>
      </c>
      <c r="H501" s="44" t="s">
        <v>201</v>
      </c>
      <c r="I501" s="44" t="s">
        <v>329</v>
      </c>
      <c r="J501" s="44" t="s">
        <v>469</v>
      </c>
      <c r="K501" s="66" t="s">
        <v>461</v>
      </c>
      <c r="L501" s="49" t="s">
        <v>462</v>
      </c>
      <c r="M501" s="108">
        <v>2165</v>
      </c>
      <c r="N501" s="108">
        <v>2165</v>
      </c>
      <c r="O501" s="92">
        <v>2165</v>
      </c>
      <c r="P501" s="44" t="s">
        <v>458</v>
      </c>
      <c r="Q501" s="44"/>
      <c r="R501" s="44"/>
      <c r="S501" s="44" t="s">
        <v>16</v>
      </c>
      <c r="T50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01" s="91"/>
      <c r="V501" s="91"/>
      <c r="W501" s="91">
        <v>1</v>
      </c>
      <c r="X501" s="92" t="s">
        <v>96</v>
      </c>
      <c r="Y501" s="109" t="s">
        <v>96</v>
      </c>
      <c r="Z501" s="109" t="s">
        <v>96</v>
      </c>
      <c r="AA501" s="214" t="s">
        <v>96</v>
      </c>
      <c r="AB501" s="67">
        <v>1</v>
      </c>
      <c r="AC501" s="115" t="s">
        <v>96</v>
      </c>
      <c r="AD501" s="115"/>
      <c r="AE501" s="109" t="str">
        <f>IFERROR(Table1[[#This Row],[ExpenditureDetails5]]*HLOOKUP([AssumedValue2],'Curr conv'!$B$17:$BF$56,16,FALSE), "No data")</f>
        <v>No data</v>
      </c>
      <c r="AF501" s="108" t="str">
        <f>IFERROR([AssumedValue1]*HLOOKUP([AssumedValue2],'Curr conv'!$B$17:$BF$56,16,FALSE), "No data")</f>
        <v>No data</v>
      </c>
      <c r="AG501" s="110" t="str">
        <f>IFERROR(Table1[[#This Row],[Calculation2]]/Exchange,"No data")</f>
        <v>No data</v>
      </c>
      <c r="AH501" s="113" t="str">
        <f>IFERROR([AssumedValue1]*HLOOKUP([AssumedValue2],'Curr conv'!$B$17:$BF$56,16,FALSE)/Table1[[#This Row],[ExpenditureDetails3]], "No data")</f>
        <v>No data</v>
      </c>
      <c r="AI501" s="114" t="str">
        <f>IFERROR(Table1[[#This Row],[Calculation4]]/Exchange,"No data")</f>
        <v>No data</v>
      </c>
      <c r="AJ50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01" s="110" t="str">
        <f>IFERROR(Table1[[#This Row],[Calculation6]]/Exchange,"No data")</f>
        <v>No data</v>
      </c>
      <c r="AL501" s="49" t="s">
        <v>476</v>
      </c>
      <c r="AM501" s="45"/>
      <c r="AN501" s="45"/>
      <c r="AO501" s="45"/>
      <c r="AP501" s="45"/>
      <c r="AQ501" s="45"/>
    </row>
    <row r="502" spans="2:43">
      <c r="B502" s="44" t="s">
        <v>233</v>
      </c>
      <c r="C502" s="66" t="s">
        <v>468</v>
      </c>
      <c r="D502" s="87" t="s">
        <v>439</v>
      </c>
      <c r="E502" s="87" t="s">
        <v>96</v>
      </c>
      <c r="F502" s="66" t="s">
        <v>376</v>
      </c>
      <c r="G502" s="44" t="s">
        <v>234</v>
      </c>
      <c r="H502" s="44" t="s">
        <v>201</v>
      </c>
      <c r="I502" s="44" t="s">
        <v>329</v>
      </c>
      <c r="J502" s="44" t="s">
        <v>469</v>
      </c>
      <c r="K502" s="66" t="s">
        <v>461</v>
      </c>
      <c r="L502" s="49" t="s">
        <v>462</v>
      </c>
      <c r="M502" s="108">
        <v>3100</v>
      </c>
      <c r="N502" s="108">
        <v>3100</v>
      </c>
      <c r="O502" s="92">
        <v>3100</v>
      </c>
      <c r="P502" s="44" t="s">
        <v>458</v>
      </c>
      <c r="Q502" s="44"/>
      <c r="R502" s="44"/>
      <c r="S502" s="44" t="s">
        <v>16</v>
      </c>
      <c r="T50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02" s="91"/>
      <c r="V502" s="91"/>
      <c r="W502" s="91">
        <v>1</v>
      </c>
      <c r="X502" s="92" t="s">
        <v>96</v>
      </c>
      <c r="Y502" s="109" t="s">
        <v>96</v>
      </c>
      <c r="Z502" s="109" t="s">
        <v>96</v>
      </c>
      <c r="AA502" s="214" t="s">
        <v>96</v>
      </c>
      <c r="AB502" s="67">
        <v>1</v>
      </c>
      <c r="AC502" s="115" t="s">
        <v>96</v>
      </c>
      <c r="AD502" s="115"/>
      <c r="AE502" s="109" t="str">
        <f>IFERROR(Table1[[#This Row],[ExpenditureDetails5]]*HLOOKUP([AssumedValue2],'Curr conv'!$B$17:$BF$56,16,FALSE), "No data")</f>
        <v>No data</v>
      </c>
      <c r="AF502" s="108" t="str">
        <f>IFERROR([AssumedValue1]*HLOOKUP([AssumedValue2],'Curr conv'!$B$17:$BF$56,16,FALSE), "No data")</f>
        <v>No data</v>
      </c>
      <c r="AG502" s="110" t="str">
        <f>IFERROR(Table1[[#This Row],[Calculation2]]/Exchange,"No data")</f>
        <v>No data</v>
      </c>
      <c r="AH502" s="113" t="str">
        <f>IFERROR([AssumedValue1]*HLOOKUP([AssumedValue2],'Curr conv'!$B$17:$BF$56,16,FALSE)/Table1[[#This Row],[ExpenditureDetails3]], "No data")</f>
        <v>No data</v>
      </c>
      <c r="AI502" s="114" t="str">
        <f>IFERROR(Table1[[#This Row],[Calculation4]]/Exchange,"No data")</f>
        <v>No data</v>
      </c>
      <c r="AJ50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02" s="110" t="str">
        <f>IFERROR(Table1[[#This Row],[Calculation6]]/Exchange,"No data")</f>
        <v>No data</v>
      </c>
      <c r="AL502" s="49" t="s">
        <v>476</v>
      </c>
      <c r="AM502" s="45"/>
      <c r="AN502" s="45"/>
      <c r="AO502" s="45"/>
      <c r="AP502" s="45"/>
      <c r="AQ502" s="45"/>
    </row>
    <row r="503" spans="2:43">
      <c r="B503" s="44" t="s">
        <v>235</v>
      </c>
      <c r="C503" s="66" t="s">
        <v>468</v>
      </c>
      <c r="D503" s="82" t="s">
        <v>454</v>
      </c>
      <c r="E503" s="82" t="s">
        <v>96</v>
      </c>
      <c r="F503" s="66" t="s">
        <v>377</v>
      </c>
      <c r="G503" s="44" t="s">
        <v>236</v>
      </c>
      <c r="H503" s="44" t="s">
        <v>201</v>
      </c>
      <c r="I503" s="44" t="s">
        <v>329</v>
      </c>
      <c r="J503" s="44" t="s">
        <v>469</v>
      </c>
      <c r="K503" s="66" t="s">
        <v>94</v>
      </c>
      <c r="L503" s="49" t="s">
        <v>462</v>
      </c>
      <c r="M503" s="108">
        <v>5452</v>
      </c>
      <c r="N503" s="108">
        <v>5452</v>
      </c>
      <c r="O503" s="92">
        <v>5452</v>
      </c>
      <c r="P503" s="44" t="s">
        <v>458</v>
      </c>
      <c r="Q503" s="44"/>
      <c r="R503" s="44"/>
      <c r="S503" s="44" t="s">
        <v>16</v>
      </c>
      <c r="T50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03" s="91"/>
      <c r="V503" s="91"/>
      <c r="W503" s="91">
        <v>1</v>
      </c>
      <c r="X503" s="92">
        <v>1999</v>
      </c>
      <c r="Y503" s="109">
        <v>655.97</v>
      </c>
      <c r="Z503" s="109">
        <v>655.97</v>
      </c>
      <c r="AA503" s="214">
        <v>1999</v>
      </c>
      <c r="AB503" s="67">
        <v>1</v>
      </c>
      <c r="AC503" s="115">
        <v>10</v>
      </c>
      <c r="AD503" s="115"/>
      <c r="AE503" s="109">
        <f>IFERROR(Table1[[#This Row],[ExpenditureDetails5]]*HLOOKUP([AssumedValue2],'Curr conv'!$B$17:$BF$56,16,FALSE), "No data")</f>
        <v>7858.2560135708027</v>
      </c>
      <c r="AF503" s="108">
        <f>IFERROR([AssumedValue1]*HLOOKUP([AssumedValue2],'Curr conv'!$B$17:$BF$56,16,FALSE), "No data")</f>
        <v>7858.2560135708027</v>
      </c>
      <c r="AG503" s="110">
        <f>IFERROR(Table1[[#This Row],[Calculation2]]/Exchange,"No data")</f>
        <v>5491.3478196193655</v>
      </c>
      <c r="AH503" s="113">
        <f>IFERROR([AssumedValue1]*HLOOKUP([AssumedValue2],'Curr conv'!$B$17:$BF$56,16,FALSE)/Table1[[#This Row],[ExpenditureDetails3]], "No data")</f>
        <v>7858.2560135708027</v>
      </c>
      <c r="AI503" s="114">
        <f>IFERROR(Table1[[#This Row],[Calculation4]]/Exchange,"No data")</f>
        <v>5491.3478196193655</v>
      </c>
      <c r="AJ50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785.82560135708025</v>
      </c>
      <c r="AK503" s="110">
        <f>IFERROR(Table1[[#This Row],[Calculation6]]/Exchange,"No data")</f>
        <v>549.1347819619366</v>
      </c>
      <c r="AL503" s="49" t="s">
        <v>476</v>
      </c>
      <c r="AM503" s="45"/>
      <c r="AN503" s="45"/>
      <c r="AO503" s="45"/>
      <c r="AP503" s="45"/>
      <c r="AQ503" s="45"/>
    </row>
    <row r="504" spans="2:43">
      <c r="B504" s="44" t="s">
        <v>235</v>
      </c>
      <c r="C504" s="66" t="s">
        <v>468</v>
      </c>
      <c r="D504" s="82" t="s">
        <v>454</v>
      </c>
      <c r="E504" s="82" t="s">
        <v>96</v>
      </c>
      <c r="F504" s="66" t="s">
        <v>377</v>
      </c>
      <c r="G504" s="44" t="s">
        <v>236</v>
      </c>
      <c r="H504" s="44" t="s">
        <v>201</v>
      </c>
      <c r="I504" s="44" t="s">
        <v>329</v>
      </c>
      <c r="J504" s="44" t="s">
        <v>469</v>
      </c>
      <c r="K504" s="66" t="s">
        <v>94</v>
      </c>
      <c r="L504" s="49" t="s">
        <v>462</v>
      </c>
      <c r="M504" s="108">
        <v>5452</v>
      </c>
      <c r="N504" s="108">
        <v>5452</v>
      </c>
      <c r="O504" s="92">
        <v>5452</v>
      </c>
      <c r="P504" s="44" t="s">
        <v>458</v>
      </c>
      <c r="Q504" s="44"/>
      <c r="R504" s="44"/>
      <c r="S504" s="44" t="s">
        <v>16</v>
      </c>
      <c r="T50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04" s="91"/>
      <c r="V504" s="91"/>
      <c r="W504" s="91">
        <v>1</v>
      </c>
      <c r="X504" s="92">
        <v>2000</v>
      </c>
      <c r="Y504" s="109">
        <v>920.26</v>
      </c>
      <c r="Z504" s="109">
        <v>920.26</v>
      </c>
      <c r="AA504" s="214">
        <v>2000</v>
      </c>
      <c r="AB504" s="67">
        <v>1</v>
      </c>
      <c r="AC504" s="115">
        <v>10</v>
      </c>
      <c r="AD504" s="115"/>
      <c r="AE504" s="109">
        <f>IFERROR(Table1[[#This Row],[ExpenditureDetails5]]*HLOOKUP([AssumedValue2],'Curr conv'!$B$17:$BF$56,16,FALSE), "No data")</f>
        <v>9672.9234773109874</v>
      </c>
      <c r="AF504" s="108">
        <f>IFERROR([AssumedValue1]*HLOOKUP([AssumedValue2],'Curr conv'!$B$17:$BF$56,16,FALSE), "No data")</f>
        <v>9672.9234773109874</v>
      </c>
      <c r="AG504" s="110">
        <f>IFERROR(Table1[[#This Row],[Calculation2]]/Exchange,"No data")</f>
        <v>6759.437100896901</v>
      </c>
      <c r="AH504" s="113">
        <f>IFERROR([AssumedValue1]*HLOOKUP([AssumedValue2],'Curr conv'!$B$17:$BF$56,16,FALSE)/Table1[[#This Row],[ExpenditureDetails3]], "No data")</f>
        <v>9672.9234773109874</v>
      </c>
      <c r="AI504" s="114">
        <f>IFERROR(Table1[[#This Row],[Calculation4]]/Exchange,"No data")</f>
        <v>6759.437100896901</v>
      </c>
      <c r="AJ50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967.29234773109874</v>
      </c>
      <c r="AK504" s="110">
        <f>IFERROR(Table1[[#This Row],[Calculation6]]/Exchange,"No data")</f>
        <v>675.94371008969006</v>
      </c>
      <c r="AL504" s="49" t="s">
        <v>476</v>
      </c>
      <c r="AM504" s="45"/>
      <c r="AN504" s="45"/>
      <c r="AO504" s="45"/>
      <c r="AP504" s="45"/>
      <c r="AQ504" s="45"/>
    </row>
    <row r="505" spans="2:43">
      <c r="B505" s="44" t="s">
        <v>235</v>
      </c>
      <c r="C505" s="66" t="s">
        <v>468</v>
      </c>
      <c r="D505" s="82" t="s">
        <v>454</v>
      </c>
      <c r="E505" s="82" t="s">
        <v>96</v>
      </c>
      <c r="F505" s="66" t="s">
        <v>377</v>
      </c>
      <c r="G505" s="44" t="s">
        <v>236</v>
      </c>
      <c r="H505" s="44" t="s">
        <v>201</v>
      </c>
      <c r="I505" s="44" t="s">
        <v>329</v>
      </c>
      <c r="J505" s="44" t="s">
        <v>469</v>
      </c>
      <c r="K505" s="66" t="s">
        <v>94</v>
      </c>
      <c r="L505" s="49" t="s">
        <v>462</v>
      </c>
      <c r="M505" s="108">
        <v>5452</v>
      </c>
      <c r="N505" s="108">
        <v>5452</v>
      </c>
      <c r="O505" s="92">
        <v>5452</v>
      </c>
      <c r="P505" s="44" t="s">
        <v>458</v>
      </c>
      <c r="Q505" s="44"/>
      <c r="R505" s="44"/>
      <c r="S505" s="44" t="s">
        <v>16</v>
      </c>
      <c r="T50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05" s="91"/>
      <c r="V505" s="91"/>
      <c r="W505" s="91">
        <v>1</v>
      </c>
      <c r="X505" s="92">
        <v>2001</v>
      </c>
      <c r="Y505" s="109">
        <v>786.12</v>
      </c>
      <c r="Z505" s="109">
        <v>786.12</v>
      </c>
      <c r="AA505" s="214">
        <v>2001</v>
      </c>
      <c r="AB505" s="67">
        <v>1</v>
      </c>
      <c r="AC505" s="115">
        <v>10</v>
      </c>
      <c r="AD505" s="115"/>
      <c r="AE505" s="109">
        <f>IFERROR(Table1[[#This Row],[ExpenditureDetails5]]*HLOOKUP([AssumedValue2],'Curr conv'!$B$17:$BF$56,16,FALSE), "No data")</f>
        <v>6494.5062043748758</v>
      </c>
      <c r="AF505" s="108">
        <f>IFERROR([AssumedValue1]*HLOOKUP([AssumedValue2],'Curr conv'!$B$17:$BF$56,16,FALSE), "No data")</f>
        <v>6494.5062043748758</v>
      </c>
      <c r="AG505" s="110">
        <f>IFERROR(Table1[[#This Row],[Calculation2]]/Exchange,"No data")</f>
        <v>4538.3597102600415</v>
      </c>
      <c r="AH505" s="113">
        <f>IFERROR([AssumedValue1]*HLOOKUP([AssumedValue2],'Curr conv'!$B$17:$BF$56,16,FALSE)/Table1[[#This Row],[ExpenditureDetails3]], "No data")</f>
        <v>6494.5062043748758</v>
      </c>
      <c r="AI505" s="114">
        <f>IFERROR(Table1[[#This Row],[Calculation4]]/Exchange,"No data")</f>
        <v>4538.3597102600415</v>
      </c>
      <c r="AJ50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649.4506204374876</v>
      </c>
      <c r="AK505" s="110">
        <f>IFERROR(Table1[[#This Row],[Calculation6]]/Exchange,"No data")</f>
        <v>453.83597102600419</v>
      </c>
      <c r="AL505" s="49" t="s">
        <v>476</v>
      </c>
      <c r="AM505" s="45"/>
      <c r="AN505" s="45"/>
      <c r="AO505" s="45"/>
      <c r="AP505" s="45"/>
      <c r="AQ505" s="45"/>
    </row>
    <row r="506" spans="2:43">
      <c r="B506" s="44" t="s">
        <v>235</v>
      </c>
      <c r="C506" s="66" t="s">
        <v>468</v>
      </c>
      <c r="D506" s="82" t="s">
        <v>454</v>
      </c>
      <c r="E506" s="82" t="s">
        <v>96</v>
      </c>
      <c r="F506" s="66" t="s">
        <v>377</v>
      </c>
      <c r="G506" s="44" t="s">
        <v>236</v>
      </c>
      <c r="H506" s="44" t="s">
        <v>201</v>
      </c>
      <c r="I506" s="44" t="s">
        <v>329</v>
      </c>
      <c r="J506" s="44" t="s">
        <v>469</v>
      </c>
      <c r="K506" s="66" t="s">
        <v>94</v>
      </c>
      <c r="L506" s="49" t="s">
        <v>462</v>
      </c>
      <c r="M506" s="108">
        <v>5452</v>
      </c>
      <c r="N506" s="108">
        <v>5452</v>
      </c>
      <c r="O506" s="92">
        <v>5452</v>
      </c>
      <c r="P506" s="44" t="s">
        <v>458</v>
      </c>
      <c r="Q506" s="44"/>
      <c r="R506" s="44"/>
      <c r="S506" s="44" t="s">
        <v>16</v>
      </c>
      <c r="T50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06" s="91"/>
      <c r="V506" s="91"/>
      <c r="W506" s="91">
        <v>1</v>
      </c>
      <c r="X506" s="92">
        <v>2002</v>
      </c>
      <c r="Y506" s="109">
        <v>1365.2</v>
      </c>
      <c r="Z506" s="109">
        <v>1365.2</v>
      </c>
      <c r="AA506" s="214">
        <v>2002</v>
      </c>
      <c r="AB506" s="67">
        <v>1</v>
      </c>
      <c r="AC506" s="115">
        <v>10</v>
      </c>
      <c r="AD506" s="115"/>
      <c r="AE506" s="109">
        <f>IFERROR(Table1[[#This Row],[ExpenditureDetails5]]*HLOOKUP([AssumedValue2],'Curr conv'!$B$17:$BF$56,16,FALSE), "No data")</f>
        <v>8365.7690228773736</v>
      </c>
      <c r="AF506" s="108">
        <f>IFERROR([AssumedValue1]*HLOOKUP([AssumedValue2],'Curr conv'!$B$17:$BF$56,16,FALSE), "No data")</f>
        <v>8365.7690228773736</v>
      </c>
      <c r="AG506" s="110">
        <f>IFERROR(Table1[[#This Row],[Calculation2]]/Exchange,"No data")</f>
        <v>5845.9978147672991</v>
      </c>
      <c r="AH506" s="113">
        <f>IFERROR([AssumedValue1]*HLOOKUP([AssumedValue2],'Curr conv'!$B$17:$BF$56,16,FALSE)/Table1[[#This Row],[ExpenditureDetails3]], "No data")</f>
        <v>8365.7690228773736</v>
      </c>
      <c r="AI506" s="114">
        <f>IFERROR(Table1[[#This Row],[Calculation4]]/Exchange,"No data")</f>
        <v>5845.9978147672991</v>
      </c>
      <c r="AJ50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836.57690228773731</v>
      </c>
      <c r="AK506" s="110">
        <f>IFERROR(Table1[[#This Row],[Calculation6]]/Exchange,"No data")</f>
        <v>584.59978147672985</v>
      </c>
      <c r="AL506" s="49" t="s">
        <v>476</v>
      </c>
      <c r="AM506" s="45"/>
      <c r="AN506" s="45"/>
      <c r="AO506" s="45"/>
      <c r="AP506" s="45"/>
      <c r="AQ506" s="45"/>
    </row>
    <row r="507" spans="2:43">
      <c r="B507" s="44" t="s">
        <v>235</v>
      </c>
      <c r="C507" s="66" t="s">
        <v>468</v>
      </c>
      <c r="D507" s="82" t="s">
        <v>454</v>
      </c>
      <c r="E507" s="82" t="s">
        <v>96</v>
      </c>
      <c r="F507" s="66" t="s">
        <v>377</v>
      </c>
      <c r="G507" s="44" t="s">
        <v>236</v>
      </c>
      <c r="H507" s="44" t="s">
        <v>201</v>
      </c>
      <c r="I507" s="44" t="s">
        <v>329</v>
      </c>
      <c r="J507" s="44" t="s">
        <v>469</v>
      </c>
      <c r="K507" s="66" t="s">
        <v>94</v>
      </c>
      <c r="L507" s="49" t="s">
        <v>462</v>
      </c>
      <c r="M507" s="108">
        <v>5452</v>
      </c>
      <c r="N507" s="108">
        <v>5452</v>
      </c>
      <c r="O507" s="92">
        <v>5452</v>
      </c>
      <c r="P507" s="44" t="s">
        <v>458</v>
      </c>
      <c r="Q507" s="44"/>
      <c r="R507" s="44"/>
      <c r="S507" s="44" t="s">
        <v>16</v>
      </c>
      <c r="T50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07" s="91"/>
      <c r="V507" s="91"/>
      <c r="W507" s="91">
        <v>1</v>
      </c>
      <c r="X507" s="92">
        <v>2003</v>
      </c>
      <c r="Y507" s="109">
        <v>1010.3</v>
      </c>
      <c r="Z507" s="109">
        <v>1010.3</v>
      </c>
      <c r="AA507" s="214">
        <v>2003</v>
      </c>
      <c r="AB507" s="67">
        <v>1</v>
      </c>
      <c r="AC507" s="115">
        <v>10</v>
      </c>
      <c r="AD507" s="115"/>
      <c r="AE507" s="109">
        <f>IFERROR(Table1[[#This Row],[ExpenditureDetails5]]*HLOOKUP([AssumedValue2],'Curr conv'!$B$17:$BF$56,16,FALSE), "No data")</f>
        <v>5040.7580956005768</v>
      </c>
      <c r="AF507" s="108">
        <f>IFERROR([AssumedValue1]*HLOOKUP([AssumedValue2],'Curr conv'!$B$17:$BF$56,16,FALSE), "No data")</f>
        <v>5040.7580956005768</v>
      </c>
      <c r="AG507" s="110">
        <f>IFERROR(Table1[[#This Row],[Calculation2]]/Exchange,"No data")</f>
        <v>3522.4808061358654</v>
      </c>
      <c r="AH507" s="113">
        <f>IFERROR([AssumedValue1]*HLOOKUP([AssumedValue2],'Curr conv'!$B$17:$BF$56,16,FALSE)/Table1[[#This Row],[ExpenditureDetails3]], "No data")</f>
        <v>5040.7580956005768</v>
      </c>
      <c r="AI507" s="114">
        <f>IFERROR(Table1[[#This Row],[Calculation4]]/Exchange,"No data")</f>
        <v>3522.4808061358654</v>
      </c>
      <c r="AJ50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504.07580956005768</v>
      </c>
      <c r="AK507" s="110">
        <f>IFERROR(Table1[[#This Row],[Calculation6]]/Exchange,"No data")</f>
        <v>352.24808061358652</v>
      </c>
      <c r="AL507" s="49" t="s">
        <v>476</v>
      </c>
      <c r="AM507" s="45"/>
      <c r="AN507" s="45"/>
      <c r="AO507" s="45"/>
      <c r="AP507" s="45"/>
      <c r="AQ507" s="45"/>
    </row>
    <row r="508" spans="2:43">
      <c r="B508" s="44" t="s">
        <v>235</v>
      </c>
      <c r="C508" s="66" t="s">
        <v>468</v>
      </c>
      <c r="D508" s="82" t="s">
        <v>454</v>
      </c>
      <c r="E508" s="82" t="s">
        <v>96</v>
      </c>
      <c r="F508" s="66" t="s">
        <v>377</v>
      </c>
      <c r="G508" s="44" t="s">
        <v>236</v>
      </c>
      <c r="H508" s="44" t="s">
        <v>201</v>
      </c>
      <c r="I508" s="44" t="s">
        <v>329</v>
      </c>
      <c r="J508" s="44" t="s">
        <v>469</v>
      </c>
      <c r="K508" s="66" t="s">
        <v>94</v>
      </c>
      <c r="L508" s="49" t="s">
        <v>462</v>
      </c>
      <c r="M508" s="108">
        <v>5452</v>
      </c>
      <c r="N508" s="108">
        <v>5452</v>
      </c>
      <c r="O508" s="92">
        <v>5452</v>
      </c>
      <c r="P508" s="44" t="s">
        <v>458</v>
      </c>
      <c r="Q508" s="44"/>
      <c r="R508" s="44"/>
      <c r="S508" s="44" t="s">
        <v>16</v>
      </c>
      <c r="T50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08" s="91"/>
      <c r="V508" s="91"/>
      <c r="W508" s="91">
        <v>1</v>
      </c>
      <c r="X508" s="92">
        <v>2004</v>
      </c>
      <c r="Y508" s="109">
        <v>2020.1</v>
      </c>
      <c r="Z508" s="109">
        <v>2020.1</v>
      </c>
      <c r="AA508" s="214">
        <v>2004</v>
      </c>
      <c r="AB508" s="67">
        <v>1</v>
      </c>
      <c r="AC508" s="115">
        <v>10</v>
      </c>
      <c r="AD508" s="115"/>
      <c r="AE508" s="109">
        <f>IFERROR(Table1[[#This Row],[ExpenditureDetails5]]*HLOOKUP([AssumedValue2],'Curr conv'!$B$17:$BF$56,16,FALSE), "No data")</f>
        <v>7831.1393630207685</v>
      </c>
      <c r="AF508" s="108">
        <f>IFERROR([AssumedValue1]*HLOOKUP([AssumedValue2],'Curr conv'!$B$17:$BF$56,16,FALSE), "No data")</f>
        <v>7831.1393630207685</v>
      </c>
      <c r="AG508" s="110">
        <f>IFERROR(Table1[[#This Row],[Calculation2]]/Exchange,"No data")</f>
        <v>5472.3987093312617</v>
      </c>
      <c r="AH508" s="113">
        <f>IFERROR([AssumedValue1]*HLOOKUP([AssumedValue2],'Curr conv'!$B$17:$BF$56,16,FALSE)/Table1[[#This Row],[ExpenditureDetails3]], "No data")</f>
        <v>7831.1393630207685</v>
      </c>
      <c r="AI508" s="114">
        <f>IFERROR(Table1[[#This Row],[Calculation4]]/Exchange,"No data")</f>
        <v>5472.3987093312617</v>
      </c>
      <c r="AJ50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783.11393630207681</v>
      </c>
      <c r="AK508" s="110">
        <f>IFERROR(Table1[[#This Row],[Calculation6]]/Exchange,"No data")</f>
        <v>547.2398709331261</v>
      </c>
      <c r="AL508" s="49" t="s">
        <v>476</v>
      </c>
      <c r="AM508" s="45"/>
      <c r="AN508" s="45"/>
      <c r="AO508" s="45"/>
      <c r="AP508" s="45"/>
      <c r="AQ508" s="45"/>
    </row>
    <row r="509" spans="2:43">
      <c r="B509" s="44" t="s">
        <v>235</v>
      </c>
      <c r="C509" s="66" t="s">
        <v>468</v>
      </c>
      <c r="D509" s="82" t="s">
        <v>454</v>
      </c>
      <c r="E509" s="82" t="s">
        <v>96</v>
      </c>
      <c r="F509" s="66" t="s">
        <v>377</v>
      </c>
      <c r="G509" s="44" t="s">
        <v>236</v>
      </c>
      <c r="H509" s="44" t="s">
        <v>201</v>
      </c>
      <c r="I509" s="44" t="s">
        <v>329</v>
      </c>
      <c r="J509" s="44" t="s">
        <v>469</v>
      </c>
      <c r="K509" s="66" t="s">
        <v>94</v>
      </c>
      <c r="L509" s="49" t="s">
        <v>462</v>
      </c>
      <c r="M509" s="108">
        <v>5452</v>
      </c>
      <c r="N509" s="108">
        <v>5452</v>
      </c>
      <c r="O509" s="92">
        <v>5452</v>
      </c>
      <c r="P509" s="44" t="s">
        <v>458</v>
      </c>
      <c r="Q509" s="44"/>
      <c r="R509" s="44"/>
      <c r="S509" s="44" t="s">
        <v>16</v>
      </c>
      <c r="T50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09" s="91"/>
      <c r="V509" s="91"/>
      <c r="W509" s="91">
        <v>1</v>
      </c>
      <c r="X509" s="92">
        <v>2005</v>
      </c>
      <c r="Y509" s="109">
        <v>2697.05</v>
      </c>
      <c r="Z509" s="109">
        <v>2697.05</v>
      </c>
      <c r="AA509" s="214">
        <v>2005</v>
      </c>
      <c r="AB509" s="67">
        <v>1</v>
      </c>
      <c r="AC509" s="115">
        <v>10</v>
      </c>
      <c r="AD509" s="115"/>
      <c r="AE509" s="109">
        <f>IFERROR(Table1[[#This Row],[ExpenditureDetails5]]*HLOOKUP([AssumedValue2],'Curr conv'!$B$17:$BF$56,16,FALSE), "No data")</f>
        <v>9143.3288313944249</v>
      </c>
      <c r="AF509" s="108">
        <f>IFERROR([AssumedValue1]*HLOOKUP([AssumedValue2],'Curr conv'!$B$17:$BF$56,16,FALSE), "No data")</f>
        <v>9143.3288313944249</v>
      </c>
      <c r="AG509" s="110">
        <f>IFERROR(Table1[[#This Row],[Calculation2]]/Exchange,"No data")</f>
        <v>6389.356462252179</v>
      </c>
      <c r="AH509" s="113">
        <f>IFERROR([AssumedValue1]*HLOOKUP([AssumedValue2],'Curr conv'!$B$17:$BF$56,16,FALSE)/Table1[[#This Row],[ExpenditureDetails3]], "No data")</f>
        <v>9143.3288313944249</v>
      </c>
      <c r="AI509" s="114">
        <f>IFERROR(Table1[[#This Row],[Calculation4]]/Exchange,"No data")</f>
        <v>6389.356462252179</v>
      </c>
      <c r="AJ50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914.33288313944252</v>
      </c>
      <c r="AK509" s="110">
        <f>IFERROR(Table1[[#This Row],[Calculation6]]/Exchange,"No data")</f>
        <v>638.93564622521797</v>
      </c>
      <c r="AL509" s="49" t="s">
        <v>476</v>
      </c>
      <c r="AM509" s="45"/>
      <c r="AN509" s="45"/>
      <c r="AO509" s="45"/>
      <c r="AP509" s="45"/>
      <c r="AQ509" s="45"/>
    </row>
    <row r="510" spans="2:43">
      <c r="B510" s="44" t="s">
        <v>235</v>
      </c>
      <c r="C510" s="66" t="s">
        <v>468</v>
      </c>
      <c r="D510" s="82" t="s">
        <v>454</v>
      </c>
      <c r="E510" s="82" t="s">
        <v>96</v>
      </c>
      <c r="F510" s="66" t="s">
        <v>377</v>
      </c>
      <c r="G510" s="44" t="s">
        <v>236</v>
      </c>
      <c r="H510" s="44" t="s">
        <v>201</v>
      </c>
      <c r="I510" s="44" t="s">
        <v>329</v>
      </c>
      <c r="J510" s="44" t="s">
        <v>469</v>
      </c>
      <c r="K510" s="66" t="s">
        <v>94</v>
      </c>
      <c r="L510" s="49" t="s">
        <v>462</v>
      </c>
      <c r="M510" s="108">
        <v>5452</v>
      </c>
      <c r="N510" s="108">
        <v>5452</v>
      </c>
      <c r="O510" s="92">
        <v>5452</v>
      </c>
      <c r="P510" s="44" t="s">
        <v>458</v>
      </c>
      <c r="Q510" s="44"/>
      <c r="R510" s="44"/>
      <c r="S510" s="44" t="s">
        <v>16</v>
      </c>
      <c r="T51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10" s="91"/>
      <c r="V510" s="91"/>
      <c r="W510" s="91">
        <v>1</v>
      </c>
      <c r="X510" s="92">
        <v>2006</v>
      </c>
      <c r="Y510" s="109">
        <v>3374</v>
      </c>
      <c r="Z510" s="109">
        <v>3374</v>
      </c>
      <c r="AA510" s="214">
        <v>2006</v>
      </c>
      <c r="AB510" s="67">
        <v>1</v>
      </c>
      <c r="AC510" s="115">
        <v>10</v>
      </c>
      <c r="AD510" s="115"/>
      <c r="AE510" s="109">
        <f>IFERROR(Table1[[#This Row],[ExpenditureDetails5]]*HLOOKUP([AssumedValue2],'Curr conv'!$B$17:$BF$56,16,FALSE), "No data")</f>
        <v>9949.4624516145959</v>
      </c>
      <c r="AF510" s="108">
        <f>IFERROR([AssumedValue1]*HLOOKUP([AssumedValue2],'Curr conv'!$B$17:$BF$56,16,FALSE), "No data")</f>
        <v>9949.4624516145959</v>
      </c>
      <c r="AG510" s="110">
        <f>IFERROR(Table1[[#This Row],[Calculation2]]/Exchange,"No data")</f>
        <v>6952.6824839640094</v>
      </c>
      <c r="AH510" s="113">
        <f>IFERROR([AssumedValue1]*HLOOKUP([AssumedValue2],'Curr conv'!$B$17:$BF$56,16,FALSE)/Table1[[#This Row],[ExpenditureDetails3]], "No data")</f>
        <v>9949.4624516145959</v>
      </c>
      <c r="AI510" s="114">
        <f>IFERROR(Table1[[#This Row],[Calculation4]]/Exchange,"No data")</f>
        <v>6952.6824839640094</v>
      </c>
      <c r="AJ51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994.94624516145961</v>
      </c>
      <c r="AK510" s="110">
        <f>IFERROR(Table1[[#This Row],[Calculation6]]/Exchange,"No data")</f>
        <v>695.26824839640096</v>
      </c>
      <c r="AL510" s="49" t="s">
        <v>476</v>
      </c>
      <c r="AM510" s="45"/>
      <c r="AN510" s="45"/>
      <c r="AO510" s="45"/>
      <c r="AP510" s="45"/>
      <c r="AQ510" s="45"/>
    </row>
    <row r="511" spans="2:43">
      <c r="B511" s="44" t="s">
        <v>235</v>
      </c>
      <c r="C511" s="66" t="s">
        <v>468</v>
      </c>
      <c r="D511" s="82" t="s">
        <v>454</v>
      </c>
      <c r="E511" s="82" t="s">
        <v>96</v>
      </c>
      <c r="F511" s="66" t="s">
        <v>377</v>
      </c>
      <c r="G511" s="44" t="s">
        <v>236</v>
      </c>
      <c r="H511" s="44" t="s">
        <v>201</v>
      </c>
      <c r="I511" s="44" t="s">
        <v>329</v>
      </c>
      <c r="J511" s="44" t="s">
        <v>469</v>
      </c>
      <c r="K511" s="66" t="s">
        <v>94</v>
      </c>
      <c r="L511" s="49" t="s">
        <v>462</v>
      </c>
      <c r="M511" s="108">
        <v>5452</v>
      </c>
      <c r="N511" s="108">
        <v>5452</v>
      </c>
      <c r="O511" s="92">
        <v>5452</v>
      </c>
      <c r="P511" s="44" t="s">
        <v>458</v>
      </c>
      <c r="Q511" s="44"/>
      <c r="R511" s="44"/>
      <c r="S511" s="44" t="s">
        <v>16</v>
      </c>
      <c r="T51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11" s="91"/>
      <c r="V511" s="91"/>
      <c r="W511" s="91">
        <v>1</v>
      </c>
      <c r="X511" s="92">
        <v>2007</v>
      </c>
      <c r="Y511" s="109">
        <v>4488</v>
      </c>
      <c r="Z511" s="109">
        <v>4488</v>
      </c>
      <c r="AA511" s="214">
        <v>2007</v>
      </c>
      <c r="AB511" s="67">
        <v>1</v>
      </c>
      <c r="AC511" s="115">
        <v>10</v>
      </c>
      <c r="AD511" s="115"/>
      <c r="AE511" s="109">
        <f>IFERROR(Table1[[#This Row],[ExpenditureDetails5]]*HLOOKUP([AssumedValue2],'Curr conv'!$B$17:$BF$56,16,FALSE), "No data")</f>
        <v>7321.9835722534117</v>
      </c>
      <c r="AF511" s="108">
        <f>IFERROR([AssumedValue1]*HLOOKUP([AssumedValue2],'Curr conv'!$B$17:$BF$56,16,FALSE), "No data")</f>
        <v>7321.9835722534117</v>
      </c>
      <c r="AG511" s="110">
        <f>IFERROR(Table1[[#This Row],[Calculation2]]/Exchange,"No data")</f>
        <v>5116.6007388084845</v>
      </c>
      <c r="AH511" s="113">
        <f>IFERROR([AssumedValue1]*HLOOKUP([AssumedValue2],'Curr conv'!$B$17:$BF$56,16,FALSE)/Table1[[#This Row],[ExpenditureDetails3]], "No data")</f>
        <v>7321.9835722534117</v>
      </c>
      <c r="AI511" s="114">
        <f>IFERROR(Table1[[#This Row],[Calculation4]]/Exchange,"No data")</f>
        <v>5116.6007388084845</v>
      </c>
      <c r="AJ51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732.19835722534117</v>
      </c>
      <c r="AK511" s="110">
        <f>IFERROR(Table1[[#This Row],[Calculation6]]/Exchange,"No data")</f>
        <v>511.66007388084847</v>
      </c>
      <c r="AL511" s="49" t="s">
        <v>476</v>
      </c>
      <c r="AM511" s="45"/>
      <c r="AN511" s="45"/>
      <c r="AO511" s="45"/>
      <c r="AP511" s="45"/>
      <c r="AQ511" s="45"/>
    </row>
    <row r="512" spans="2:43">
      <c r="B512" s="44" t="s">
        <v>235</v>
      </c>
      <c r="C512" s="66" t="s">
        <v>468</v>
      </c>
      <c r="D512" s="82" t="s">
        <v>454</v>
      </c>
      <c r="E512" s="82" t="s">
        <v>96</v>
      </c>
      <c r="F512" s="66" t="s">
        <v>377</v>
      </c>
      <c r="G512" s="44" t="s">
        <v>236</v>
      </c>
      <c r="H512" s="44" t="s">
        <v>201</v>
      </c>
      <c r="I512" s="44" t="s">
        <v>329</v>
      </c>
      <c r="J512" s="44" t="s">
        <v>469</v>
      </c>
      <c r="K512" s="66" t="s">
        <v>94</v>
      </c>
      <c r="L512" s="49" t="s">
        <v>462</v>
      </c>
      <c r="M512" s="108">
        <v>5452</v>
      </c>
      <c r="N512" s="108">
        <v>5452</v>
      </c>
      <c r="O512" s="92">
        <v>5452</v>
      </c>
      <c r="P512" s="44" t="s">
        <v>458</v>
      </c>
      <c r="Q512" s="44"/>
      <c r="R512" s="44"/>
      <c r="S512" s="44" t="s">
        <v>16</v>
      </c>
      <c r="T51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12" s="91"/>
      <c r="V512" s="91"/>
      <c r="W512" s="91">
        <v>1</v>
      </c>
      <c r="X512" s="92">
        <v>2008</v>
      </c>
      <c r="Y512" s="109">
        <v>7435.95</v>
      </c>
      <c r="Z512" s="109">
        <v>7435.95</v>
      </c>
      <c r="AA512" s="214">
        <v>2008</v>
      </c>
      <c r="AB512" s="67">
        <v>1</v>
      </c>
      <c r="AC512" s="115">
        <v>10</v>
      </c>
      <c r="AD512" s="115"/>
      <c r="AE512" s="109">
        <f>IFERROR(Table1[[#This Row],[ExpenditureDetails5]]*HLOOKUP([AssumedValue2],'Curr conv'!$B$17:$BF$56,16,FALSE), "No data")</f>
        <v>10433.255643873601</v>
      </c>
      <c r="AF512" s="108">
        <f>IFERROR([AssumedValue1]*HLOOKUP([AssumedValue2],'Curr conv'!$B$17:$BF$56,16,FALSE), "No data")</f>
        <v>10433.255643873601</v>
      </c>
      <c r="AG512" s="110">
        <f>IFERROR(Table1[[#This Row],[Calculation2]]/Exchange,"No data")</f>
        <v>7290.7570754344624</v>
      </c>
      <c r="AH512" s="113">
        <f>IFERROR([AssumedValue1]*HLOOKUP([AssumedValue2],'Curr conv'!$B$17:$BF$56,16,FALSE)/Table1[[#This Row],[ExpenditureDetails3]], "No data")</f>
        <v>10433.255643873601</v>
      </c>
      <c r="AI512" s="114">
        <f>IFERROR(Table1[[#This Row],[Calculation4]]/Exchange,"No data")</f>
        <v>7290.7570754344624</v>
      </c>
      <c r="AJ51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1043.3255643873601</v>
      </c>
      <c r="AK512" s="110">
        <f>IFERROR(Table1[[#This Row],[Calculation6]]/Exchange,"No data")</f>
        <v>729.07570754344624</v>
      </c>
      <c r="AL512" s="49" t="s">
        <v>476</v>
      </c>
      <c r="AM512" s="45"/>
      <c r="AN512" s="45"/>
      <c r="AO512" s="45"/>
      <c r="AP512" s="45"/>
      <c r="AQ512" s="45"/>
    </row>
    <row r="513" spans="2:43">
      <c r="B513" s="44" t="s">
        <v>330</v>
      </c>
      <c r="C513" s="66" t="s">
        <v>468</v>
      </c>
      <c r="D513" s="66" t="s">
        <v>439</v>
      </c>
      <c r="E513" s="66" t="s">
        <v>96</v>
      </c>
      <c r="F513" s="66" t="s">
        <v>365</v>
      </c>
      <c r="G513" s="44" t="s">
        <v>212</v>
      </c>
      <c r="H513" s="44" t="s">
        <v>201</v>
      </c>
      <c r="I513" s="44" t="s">
        <v>329</v>
      </c>
      <c r="J513" s="44" t="s">
        <v>469</v>
      </c>
      <c r="K513" s="66" t="s">
        <v>94</v>
      </c>
      <c r="L513" s="49" t="s">
        <v>462</v>
      </c>
      <c r="M513" s="108">
        <v>6950</v>
      </c>
      <c r="N513" s="108">
        <v>6950</v>
      </c>
      <c r="O513" s="92">
        <v>6950</v>
      </c>
      <c r="P513" s="44" t="s">
        <v>458</v>
      </c>
      <c r="Q513" s="44"/>
      <c r="R513" s="44"/>
      <c r="S513" s="44" t="s">
        <v>16</v>
      </c>
      <c r="T51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13" s="91"/>
      <c r="V513" s="91"/>
      <c r="W513" s="91">
        <v>1</v>
      </c>
      <c r="X513" s="92" t="s">
        <v>96</v>
      </c>
      <c r="Y513" s="109" t="s">
        <v>96</v>
      </c>
      <c r="Z513" s="109" t="s">
        <v>96</v>
      </c>
      <c r="AA513" s="214" t="s">
        <v>96</v>
      </c>
      <c r="AB513" s="67">
        <v>1</v>
      </c>
      <c r="AC513" s="115" t="s">
        <v>96</v>
      </c>
      <c r="AD513" s="115"/>
      <c r="AE513" s="109" t="str">
        <f>IFERROR(Table1[[#This Row],[ExpenditureDetails5]]*HLOOKUP([AssumedValue2],'Curr conv'!$B$17:$BF$56,16,FALSE), "No data")</f>
        <v>No data</v>
      </c>
      <c r="AF513" s="108" t="str">
        <f>IFERROR([AssumedValue1]*HLOOKUP([AssumedValue2],'Curr conv'!$B$17:$BF$56,16,FALSE), "No data")</f>
        <v>No data</v>
      </c>
      <c r="AG513" s="110" t="str">
        <f>IFERROR(Table1[[#This Row],[Calculation2]]/Exchange,"No data")</f>
        <v>No data</v>
      </c>
      <c r="AH513" s="113" t="str">
        <f>IFERROR([AssumedValue1]*HLOOKUP([AssumedValue2],'Curr conv'!$B$17:$BF$56,16,FALSE)/Table1[[#This Row],[ExpenditureDetails3]], "No data")</f>
        <v>No data</v>
      </c>
      <c r="AI513" s="114" t="str">
        <f>IFERROR(Table1[[#This Row],[Calculation4]]/Exchange,"No data")</f>
        <v>No data</v>
      </c>
      <c r="AJ513"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13" s="110" t="str">
        <f>IFERROR(Table1[[#This Row],[Calculation6]]/Exchange,"No data")</f>
        <v>No data</v>
      </c>
      <c r="AL513" s="49" t="s">
        <v>476</v>
      </c>
      <c r="AM513" s="45"/>
      <c r="AN513" s="45"/>
      <c r="AO513" s="45"/>
      <c r="AP513" s="45"/>
      <c r="AQ513" s="45"/>
    </row>
    <row r="514" spans="2:43">
      <c r="B514" s="44" t="s">
        <v>237</v>
      </c>
      <c r="C514" s="66" t="s">
        <v>468</v>
      </c>
      <c r="D514" s="66" t="s">
        <v>454</v>
      </c>
      <c r="E514" s="66" t="s">
        <v>96</v>
      </c>
      <c r="F514" s="66" t="s">
        <v>378</v>
      </c>
      <c r="G514" s="44" t="s">
        <v>238</v>
      </c>
      <c r="H514" s="44" t="s">
        <v>201</v>
      </c>
      <c r="I514" s="44" t="s">
        <v>329</v>
      </c>
      <c r="J514" s="44" t="s">
        <v>469</v>
      </c>
      <c r="K514" s="66" t="s">
        <v>461</v>
      </c>
      <c r="L514" s="49" t="s">
        <v>462</v>
      </c>
      <c r="M514" s="108">
        <v>3163</v>
      </c>
      <c r="N514" s="108">
        <v>3163</v>
      </c>
      <c r="O514" s="92">
        <v>3163</v>
      </c>
      <c r="P514" s="44" t="s">
        <v>458</v>
      </c>
      <c r="Q514" s="44"/>
      <c r="R514" s="44"/>
      <c r="S514" s="44" t="s">
        <v>16</v>
      </c>
      <c r="T51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14" s="91"/>
      <c r="V514" s="91"/>
      <c r="W514" s="91">
        <v>1</v>
      </c>
      <c r="X514" s="92">
        <v>1998</v>
      </c>
      <c r="Y514" s="109">
        <v>330.50599999999997</v>
      </c>
      <c r="Z514" s="109">
        <v>330.50599999999997</v>
      </c>
      <c r="AA514" s="214">
        <v>1998</v>
      </c>
      <c r="AB514" s="67">
        <v>2</v>
      </c>
      <c r="AC514" s="115">
        <v>3</v>
      </c>
      <c r="AD514" s="115"/>
      <c r="AE514" s="109">
        <f>IFERROR(Table1[[#This Row],[ExpenditureDetails5]]*HLOOKUP([AssumedValue2],'Curr conv'!$B$17:$BF$56,16,FALSE), "No data")</f>
        <v>4634.3333246652246</v>
      </c>
      <c r="AF514" s="108">
        <f>IFERROR([AssumedValue1]*HLOOKUP([AssumedValue2],'Curr conv'!$B$17:$BF$56,16,FALSE), "No data")</f>
        <v>4634.3333246652246</v>
      </c>
      <c r="AG514" s="110">
        <f>IFERROR(Table1[[#This Row],[Calculation2]]/Exchange,"No data")</f>
        <v>3238.4712528888208</v>
      </c>
      <c r="AH514" s="113">
        <f>IFERROR([AssumedValue1]*HLOOKUP([AssumedValue2],'Curr conv'!$B$17:$BF$56,16,FALSE)/Table1[[#This Row],[ExpenditureDetails3]], "No data")</f>
        <v>4634.3333246652246</v>
      </c>
      <c r="AI514" s="114">
        <f>IFERROR(Table1[[#This Row],[Calculation4]]/Exchange,"No data")</f>
        <v>3238.4712528888208</v>
      </c>
      <c r="AJ51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1544.7777748884082</v>
      </c>
      <c r="AK514" s="110">
        <f>IFERROR(Table1[[#This Row],[Calculation6]]/Exchange,"No data")</f>
        <v>1079.490417629607</v>
      </c>
      <c r="AL514" s="49" t="s">
        <v>476</v>
      </c>
      <c r="AM514" s="45"/>
      <c r="AN514" s="45"/>
      <c r="AO514" s="45"/>
      <c r="AP514" s="45"/>
      <c r="AQ514" s="45"/>
    </row>
    <row r="515" spans="2:43">
      <c r="B515" s="44" t="s">
        <v>237</v>
      </c>
      <c r="C515" s="66" t="s">
        <v>468</v>
      </c>
      <c r="D515" s="66" t="s">
        <v>454</v>
      </c>
      <c r="E515" s="66" t="s">
        <v>96</v>
      </c>
      <c r="F515" s="66" t="s">
        <v>378</v>
      </c>
      <c r="G515" s="44" t="s">
        <v>238</v>
      </c>
      <c r="H515" s="44" t="s">
        <v>201</v>
      </c>
      <c r="I515" s="44" t="s">
        <v>329</v>
      </c>
      <c r="J515" s="44" t="s">
        <v>469</v>
      </c>
      <c r="K515" s="66" t="s">
        <v>461</v>
      </c>
      <c r="L515" s="49" t="s">
        <v>462</v>
      </c>
      <c r="M515" s="108">
        <v>3163</v>
      </c>
      <c r="N515" s="108">
        <v>3163</v>
      </c>
      <c r="O515" s="92">
        <v>3163</v>
      </c>
      <c r="P515" s="44" t="s">
        <v>458</v>
      </c>
      <c r="Q515" s="44"/>
      <c r="R515" s="44"/>
      <c r="S515" s="44" t="s">
        <v>16</v>
      </c>
      <c r="T51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15" s="91"/>
      <c r="V515" s="91"/>
      <c r="W515" s="91">
        <v>1</v>
      </c>
      <c r="X515" s="92">
        <v>1999</v>
      </c>
      <c r="Y515" s="109">
        <v>496.65199999999999</v>
      </c>
      <c r="Z515" s="109">
        <v>496.65199999999999</v>
      </c>
      <c r="AA515" s="214">
        <v>1999</v>
      </c>
      <c r="AB515" s="67">
        <v>2</v>
      </c>
      <c r="AC515" s="115">
        <v>3</v>
      </c>
      <c r="AD515" s="115"/>
      <c r="AE515" s="109">
        <f>IFERROR(Table1[[#This Row],[ExpenditureDetails5]]*HLOOKUP([AssumedValue2],'Curr conv'!$B$17:$BF$56,16,FALSE), "No data")</f>
        <v>5949.690634711902</v>
      </c>
      <c r="AF515" s="108">
        <f>IFERROR([AssumedValue1]*HLOOKUP([AssumedValue2],'Curr conv'!$B$17:$BF$56,16,FALSE), "No data")</f>
        <v>5949.690634711902</v>
      </c>
      <c r="AG515" s="110">
        <f>IFERROR(Table1[[#This Row],[Calculation2]]/Exchange,"No data")</f>
        <v>4157.6426929731497</v>
      </c>
      <c r="AH515" s="113">
        <f>IFERROR([AssumedValue1]*HLOOKUP([AssumedValue2],'Curr conv'!$B$17:$BF$56,16,FALSE)/Table1[[#This Row],[ExpenditureDetails3]], "No data")</f>
        <v>5949.690634711902</v>
      </c>
      <c r="AI515" s="114">
        <f>IFERROR(Table1[[#This Row],[Calculation4]]/Exchange,"No data")</f>
        <v>4157.6426929731497</v>
      </c>
      <c r="AJ51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1983.2302115706341</v>
      </c>
      <c r="AK515" s="110">
        <f>IFERROR(Table1[[#This Row],[Calculation6]]/Exchange,"No data")</f>
        <v>1385.8808976577168</v>
      </c>
      <c r="AL515" s="49" t="s">
        <v>476</v>
      </c>
      <c r="AM515" s="45"/>
      <c r="AN515" s="45"/>
      <c r="AO515" s="45"/>
      <c r="AP515" s="45"/>
      <c r="AQ515" s="45"/>
    </row>
    <row r="516" spans="2:43">
      <c r="B516" s="44" t="s">
        <v>237</v>
      </c>
      <c r="C516" s="66" t="s">
        <v>468</v>
      </c>
      <c r="D516" s="66" t="s">
        <v>454</v>
      </c>
      <c r="E516" s="66" t="s">
        <v>96</v>
      </c>
      <c r="F516" s="66" t="s">
        <v>378</v>
      </c>
      <c r="G516" s="44" t="s">
        <v>238</v>
      </c>
      <c r="H516" s="44" t="s">
        <v>201</v>
      </c>
      <c r="I516" s="44" t="s">
        <v>329</v>
      </c>
      <c r="J516" s="44" t="s">
        <v>469</v>
      </c>
      <c r="K516" s="66" t="s">
        <v>461</v>
      </c>
      <c r="L516" s="49" t="s">
        <v>462</v>
      </c>
      <c r="M516" s="108">
        <v>3163</v>
      </c>
      <c r="N516" s="108">
        <v>3163</v>
      </c>
      <c r="O516" s="92">
        <v>3163</v>
      </c>
      <c r="P516" s="44" t="s">
        <v>458</v>
      </c>
      <c r="Q516" s="44"/>
      <c r="R516" s="44"/>
      <c r="S516" s="44" t="s">
        <v>16</v>
      </c>
      <c r="T51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16" s="91"/>
      <c r="V516" s="91"/>
      <c r="W516" s="91">
        <v>1</v>
      </c>
      <c r="X516" s="92">
        <v>2000</v>
      </c>
      <c r="Y516" s="109">
        <v>345.34399999999999</v>
      </c>
      <c r="Z516" s="109">
        <v>345.34399999999999</v>
      </c>
      <c r="AA516" s="214">
        <v>2000</v>
      </c>
      <c r="AB516" s="67">
        <v>2</v>
      </c>
      <c r="AC516" s="115">
        <v>3</v>
      </c>
      <c r="AD516" s="115"/>
      <c r="AE516" s="109">
        <f>IFERROR(Table1[[#This Row],[ExpenditureDetails5]]*HLOOKUP([AssumedValue2],'Curr conv'!$B$17:$BF$56,16,FALSE), "No data")</f>
        <v>3629.9372844071081</v>
      </c>
      <c r="AF516" s="108">
        <f>IFERROR([AssumedValue1]*HLOOKUP([AssumedValue2],'Curr conv'!$B$17:$BF$56,16,FALSE), "No data")</f>
        <v>3629.9372844071081</v>
      </c>
      <c r="AG516" s="110">
        <f>IFERROR(Table1[[#This Row],[Calculation2]]/Exchange,"No data")</f>
        <v>2536.5994894618252</v>
      </c>
      <c r="AH516" s="113">
        <f>IFERROR([AssumedValue1]*HLOOKUP([AssumedValue2],'Curr conv'!$B$17:$BF$56,16,FALSE)/Table1[[#This Row],[ExpenditureDetails3]], "No data")</f>
        <v>3629.9372844071081</v>
      </c>
      <c r="AI516" s="114">
        <f>IFERROR(Table1[[#This Row],[Calculation4]]/Exchange,"No data")</f>
        <v>2536.5994894618252</v>
      </c>
      <c r="AJ51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1209.9790948023694</v>
      </c>
      <c r="AK516" s="110">
        <f>IFERROR(Table1[[#This Row],[Calculation6]]/Exchange,"No data")</f>
        <v>845.5331631539417</v>
      </c>
      <c r="AL516" s="49" t="s">
        <v>476</v>
      </c>
      <c r="AM516" s="45"/>
      <c r="AN516" s="45"/>
      <c r="AO516" s="45"/>
      <c r="AP516" s="45"/>
      <c r="AQ516" s="45"/>
    </row>
    <row r="517" spans="2:43">
      <c r="B517" s="44" t="s">
        <v>239</v>
      </c>
      <c r="C517" s="66" t="s">
        <v>468</v>
      </c>
      <c r="D517" s="66" t="s">
        <v>454</v>
      </c>
      <c r="E517" s="66" t="s">
        <v>96</v>
      </c>
      <c r="F517" s="66" t="s">
        <v>379</v>
      </c>
      <c r="G517" s="44" t="s">
        <v>240</v>
      </c>
      <c r="H517" s="44" t="s">
        <v>201</v>
      </c>
      <c r="I517" s="44" t="s">
        <v>329</v>
      </c>
      <c r="J517" s="44" t="s">
        <v>469</v>
      </c>
      <c r="K517" s="66" t="s">
        <v>461</v>
      </c>
      <c r="L517" s="49" t="s">
        <v>462</v>
      </c>
      <c r="M517" s="108">
        <v>3844</v>
      </c>
      <c r="N517" s="108">
        <v>3844</v>
      </c>
      <c r="O517" s="92">
        <v>3844</v>
      </c>
      <c r="P517" s="44" t="s">
        <v>458</v>
      </c>
      <c r="Q517" s="44"/>
      <c r="R517" s="44"/>
      <c r="S517" s="44" t="s">
        <v>16</v>
      </c>
      <c r="T51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17" s="91"/>
      <c r="V517" s="91"/>
      <c r="W517" s="91">
        <v>1</v>
      </c>
      <c r="X517" s="92">
        <v>2006</v>
      </c>
      <c r="Y517" s="109">
        <v>926.17399999999998</v>
      </c>
      <c r="Z517" s="109">
        <v>926.17399999999998</v>
      </c>
      <c r="AA517" s="214">
        <v>2006</v>
      </c>
      <c r="AB517" s="67">
        <v>2</v>
      </c>
      <c r="AC517" s="115">
        <v>3</v>
      </c>
      <c r="AD517" s="115"/>
      <c r="AE517" s="109">
        <f>IFERROR(Table1[[#This Row],[ExpenditureDetails5]]*HLOOKUP([AssumedValue2],'Curr conv'!$B$17:$BF$56,16,FALSE), "No data")</f>
        <v>2731.1598804569344</v>
      </c>
      <c r="AF517" s="108">
        <f>IFERROR([AssumedValue1]*HLOOKUP([AssumedValue2],'Curr conv'!$B$17:$BF$56,16,FALSE), "No data")</f>
        <v>2731.1598804569344</v>
      </c>
      <c r="AG517" s="110">
        <f>IFERROR(Table1[[#This Row],[Calculation2]]/Exchange,"No data")</f>
        <v>1908.5340091591233</v>
      </c>
      <c r="AH517" s="113">
        <f>IFERROR([AssumedValue1]*HLOOKUP([AssumedValue2],'Curr conv'!$B$17:$BF$56,16,FALSE)/Table1[[#This Row],[ExpenditureDetails3]], "No data")</f>
        <v>2731.1598804569344</v>
      </c>
      <c r="AI517" s="114">
        <f>IFERROR(Table1[[#This Row],[Calculation4]]/Exchange,"No data")</f>
        <v>1908.5340091591233</v>
      </c>
      <c r="AJ51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910.38662681897813</v>
      </c>
      <c r="AK517" s="110">
        <f>IFERROR(Table1[[#This Row],[Calculation6]]/Exchange,"No data")</f>
        <v>636.17800305304115</v>
      </c>
      <c r="AL517" s="49" t="s">
        <v>476</v>
      </c>
      <c r="AM517" s="45"/>
      <c r="AN517" s="45"/>
      <c r="AO517" s="45"/>
      <c r="AP517" s="45"/>
      <c r="AQ517" s="45"/>
    </row>
    <row r="518" spans="2:43">
      <c r="B518" s="44" t="s">
        <v>239</v>
      </c>
      <c r="C518" s="66" t="s">
        <v>468</v>
      </c>
      <c r="D518" s="66" t="s">
        <v>454</v>
      </c>
      <c r="E518" s="66" t="s">
        <v>96</v>
      </c>
      <c r="F518" s="66" t="s">
        <v>379</v>
      </c>
      <c r="G518" s="44" t="s">
        <v>240</v>
      </c>
      <c r="H518" s="44" t="s">
        <v>201</v>
      </c>
      <c r="I518" s="44" t="s">
        <v>329</v>
      </c>
      <c r="J518" s="44" t="s">
        <v>469</v>
      </c>
      <c r="K518" s="66" t="s">
        <v>461</v>
      </c>
      <c r="L518" s="49" t="s">
        <v>462</v>
      </c>
      <c r="M518" s="108">
        <v>3844</v>
      </c>
      <c r="N518" s="108">
        <v>3844</v>
      </c>
      <c r="O518" s="92">
        <v>3844</v>
      </c>
      <c r="P518" s="44" t="s">
        <v>458</v>
      </c>
      <c r="Q518" s="44"/>
      <c r="R518" s="44"/>
      <c r="S518" s="44" t="s">
        <v>16</v>
      </c>
      <c r="T51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18" s="91"/>
      <c r="V518" s="91"/>
      <c r="W518" s="91">
        <v>1</v>
      </c>
      <c r="X518" s="92">
        <v>2007</v>
      </c>
      <c r="Y518" s="109">
        <v>2258.8000000000002</v>
      </c>
      <c r="Z518" s="109">
        <v>2258.8000000000002</v>
      </c>
      <c r="AA518" s="214">
        <v>2007</v>
      </c>
      <c r="AB518" s="67">
        <v>2</v>
      </c>
      <c r="AC518" s="115">
        <v>3</v>
      </c>
      <c r="AD518" s="115"/>
      <c r="AE518" s="109">
        <f>IFERROR(Table1[[#This Row],[ExpenditureDetails5]]*HLOOKUP([AssumedValue2],'Curr conv'!$B$17:$BF$56,16,FALSE), "No data")</f>
        <v>3685.1373647517839</v>
      </c>
      <c r="AF518" s="108">
        <f>IFERROR([AssumedValue1]*HLOOKUP([AssumedValue2],'Curr conv'!$B$17:$BF$56,16,FALSE), "No data")</f>
        <v>3685.1373647517839</v>
      </c>
      <c r="AG518" s="110">
        <f>IFERROR(Table1[[#This Row],[Calculation2]]/Exchange,"No data")</f>
        <v>2575.173295191757</v>
      </c>
      <c r="AH518" s="113">
        <f>IFERROR([AssumedValue1]*HLOOKUP([AssumedValue2],'Curr conv'!$B$17:$BF$56,16,FALSE)/Table1[[#This Row],[ExpenditureDetails3]], "No data")</f>
        <v>3685.1373647517839</v>
      </c>
      <c r="AI518" s="114">
        <f>IFERROR(Table1[[#This Row],[Calculation4]]/Exchange,"No data")</f>
        <v>2575.173295191757</v>
      </c>
      <c r="AJ51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1228.3791215839281</v>
      </c>
      <c r="AK518" s="110">
        <f>IFERROR(Table1[[#This Row],[Calculation6]]/Exchange,"No data")</f>
        <v>858.39109839725234</v>
      </c>
      <c r="AL518" s="49" t="s">
        <v>476</v>
      </c>
      <c r="AM518" s="45"/>
      <c r="AN518" s="45"/>
      <c r="AO518" s="45"/>
      <c r="AP518" s="45"/>
      <c r="AQ518" s="45"/>
    </row>
    <row r="519" spans="2:43">
      <c r="B519" s="44" t="s">
        <v>239</v>
      </c>
      <c r="C519" s="66" t="s">
        <v>468</v>
      </c>
      <c r="D519" s="66" t="s">
        <v>454</v>
      </c>
      <c r="E519" s="66" t="s">
        <v>96</v>
      </c>
      <c r="F519" s="66" t="s">
        <v>379</v>
      </c>
      <c r="G519" s="44" t="s">
        <v>240</v>
      </c>
      <c r="H519" s="44" t="s">
        <v>201</v>
      </c>
      <c r="I519" s="44" t="s">
        <v>329</v>
      </c>
      <c r="J519" s="44" t="s">
        <v>469</v>
      </c>
      <c r="K519" s="66" t="s">
        <v>461</v>
      </c>
      <c r="L519" s="49" t="s">
        <v>462</v>
      </c>
      <c r="M519" s="108">
        <v>3844</v>
      </c>
      <c r="N519" s="108">
        <v>3844</v>
      </c>
      <c r="O519" s="92">
        <v>3844</v>
      </c>
      <c r="P519" s="44" t="s">
        <v>458</v>
      </c>
      <c r="Q519" s="44"/>
      <c r="R519" s="44"/>
      <c r="S519" s="44" t="s">
        <v>16</v>
      </c>
      <c r="T51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19" s="91"/>
      <c r="V519" s="91"/>
      <c r="W519" s="91">
        <v>1</v>
      </c>
      <c r="X519" s="92">
        <v>2008</v>
      </c>
      <c r="Y519" s="109">
        <v>2228.62</v>
      </c>
      <c r="Z519" s="109">
        <v>2228.62</v>
      </c>
      <c r="AA519" s="214">
        <v>2008</v>
      </c>
      <c r="AB519" s="67">
        <v>2</v>
      </c>
      <c r="AC519" s="115">
        <v>3</v>
      </c>
      <c r="AD519" s="115"/>
      <c r="AE519" s="109">
        <f>IFERROR(Table1[[#This Row],[ExpenditureDetails5]]*HLOOKUP([AssumedValue2],'Curr conv'!$B$17:$BF$56,16,FALSE), "No data")</f>
        <v>3126.9390182894699</v>
      </c>
      <c r="AF519" s="108">
        <f>IFERROR([AssumedValue1]*HLOOKUP([AssumedValue2],'Curr conv'!$B$17:$BF$56,16,FALSE), "No data")</f>
        <v>3126.9390182894699</v>
      </c>
      <c r="AG519" s="110">
        <f>IFERROR(Table1[[#This Row],[Calculation2]]/Exchange,"No data")</f>
        <v>2185.1043960024945</v>
      </c>
      <c r="AH519" s="113">
        <f>IFERROR([AssumedValue1]*HLOOKUP([AssumedValue2],'Curr conv'!$B$17:$BF$56,16,FALSE)/Table1[[#This Row],[ExpenditureDetails3]], "No data")</f>
        <v>3126.9390182894699</v>
      </c>
      <c r="AI519" s="114">
        <f>IFERROR(Table1[[#This Row],[Calculation4]]/Exchange,"No data")</f>
        <v>2185.1043960024945</v>
      </c>
      <c r="AJ51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1042.31300609649</v>
      </c>
      <c r="AK519" s="110">
        <f>IFERROR(Table1[[#This Row],[Calculation6]]/Exchange,"No data")</f>
        <v>728.36813200083157</v>
      </c>
      <c r="AL519" s="49" t="s">
        <v>476</v>
      </c>
      <c r="AM519" s="45"/>
      <c r="AN519" s="45"/>
      <c r="AO519" s="45"/>
      <c r="AP519" s="45"/>
      <c r="AQ519" s="45"/>
    </row>
    <row r="520" spans="2:43" ht="15.75" customHeight="1">
      <c r="B520" s="44" t="s">
        <v>241</v>
      </c>
      <c r="C520" s="66" t="s">
        <v>468</v>
      </c>
      <c r="D520" s="66" t="s">
        <v>439</v>
      </c>
      <c r="E520" s="66" t="s">
        <v>96</v>
      </c>
      <c r="F520" s="85" t="s">
        <v>369</v>
      </c>
      <c r="G520" s="84" t="s">
        <v>220</v>
      </c>
      <c r="H520" s="44" t="s">
        <v>201</v>
      </c>
      <c r="I520" s="44" t="s">
        <v>329</v>
      </c>
      <c r="J520" s="44" t="s">
        <v>469</v>
      </c>
      <c r="K520" s="66" t="s">
        <v>94</v>
      </c>
      <c r="L520" s="49" t="s">
        <v>462</v>
      </c>
      <c r="M520" s="108">
        <v>8943</v>
      </c>
      <c r="N520" s="108">
        <v>8943</v>
      </c>
      <c r="O520" s="92">
        <v>10784</v>
      </c>
      <c r="P520" s="44" t="s">
        <v>458</v>
      </c>
      <c r="Q520" s="44"/>
      <c r="R520" s="44"/>
      <c r="S520" s="44" t="s">
        <v>16</v>
      </c>
      <c r="T52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20" s="91"/>
      <c r="V520" s="91"/>
      <c r="W520" s="91">
        <v>1</v>
      </c>
      <c r="X520" s="92">
        <v>2004</v>
      </c>
      <c r="Y520" s="109">
        <v>2946.7</v>
      </c>
      <c r="Z520" s="109">
        <v>2946.7</v>
      </c>
      <c r="AA520" s="214">
        <v>2004</v>
      </c>
      <c r="AB520" s="67">
        <v>2</v>
      </c>
      <c r="AC520" s="115">
        <v>4</v>
      </c>
      <c r="AD520" s="115"/>
      <c r="AE520" s="109">
        <f>IFERROR(Table1[[#This Row],[ExpenditureDetails5]]*HLOOKUP([AssumedValue2],'Curr conv'!$B$17:$BF$56,16,FALSE), "No data")</f>
        <v>11423.205960602594</v>
      </c>
      <c r="AF520" s="108">
        <f>IFERROR([AssumedValue1]*HLOOKUP([AssumedValue2],'Curr conv'!$B$17:$BF$56,16,FALSE), "No data")</f>
        <v>11423.205960602594</v>
      </c>
      <c r="AG520" s="110">
        <f>IFERROR(Table1[[#This Row],[Calculation2]]/Exchange,"No data")</f>
        <v>7982.5341699848668</v>
      </c>
      <c r="AH520" s="113">
        <f>IFERROR([AssumedValue1]*HLOOKUP([AssumedValue2],'Curr conv'!$B$17:$BF$56,16,FALSE)/Table1[[#This Row],[ExpenditureDetails3]], "No data")</f>
        <v>11423.205960602594</v>
      </c>
      <c r="AI520" s="114">
        <f>IFERROR(Table1[[#This Row],[Calculation4]]/Exchange,"No data")</f>
        <v>7982.5341699848668</v>
      </c>
      <c r="AJ52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2855.8014901506485</v>
      </c>
      <c r="AK520" s="110">
        <f>IFERROR(Table1[[#This Row],[Calculation6]]/Exchange,"No data")</f>
        <v>1995.6335424962167</v>
      </c>
      <c r="AL520" s="49" t="s">
        <v>476</v>
      </c>
      <c r="AM520" s="45"/>
      <c r="AN520" s="45"/>
      <c r="AO520" s="45"/>
      <c r="AP520" s="45"/>
      <c r="AQ520" s="45"/>
    </row>
    <row r="521" spans="2:43" ht="15.75" customHeight="1">
      <c r="B521" s="44" t="s">
        <v>241</v>
      </c>
      <c r="C521" s="66" t="s">
        <v>468</v>
      </c>
      <c r="D521" s="66" t="s">
        <v>439</v>
      </c>
      <c r="E521" s="66" t="s">
        <v>96</v>
      </c>
      <c r="F521" s="85" t="s">
        <v>369</v>
      </c>
      <c r="G521" s="84" t="s">
        <v>220</v>
      </c>
      <c r="H521" s="44" t="s">
        <v>201</v>
      </c>
      <c r="I521" s="44" t="s">
        <v>329</v>
      </c>
      <c r="J521" s="44" t="s">
        <v>469</v>
      </c>
      <c r="K521" s="66" t="s">
        <v>94</v>
      </c>
      <c r="L521" s="49" t="s">
        <v>462</v>
      </c>
      <c r="M521" s="108">
        <v>8943</v>
      </c>
      <c r="N521" s="108">
        <v>8943</v>
      </c>
      <c r="O521" s="92">
        <v>10784</v>
      </c>
      <c r="P521" s="44" t="s">
        <v>458</v>
      </c>
      <c r="Q521" s="44"/>
      <c r="R521" s="44"/>
      <c r="S521" s="44" t="s">
        <v>16</v>
      </c>
      <c r="T52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21" s="91"/>
      <c r="V521" s="91"/>
      <c r="W521" s="91">
        <v>1</v>
      </c>
      <c r="X521" s="92">
        <v>2005</v>
      </c>
      <c r="Y521" s="109">
        <v>5160.6000000000004</v>
      </c>
      <c r="Z521" s="109">
        <v>5160.6000000000004</v>
      </c>
      <c r="AA521" s="214">
        <v>2005</v>
      </c>
      <c r="AB521" s="67">
        <v>2</v>
      </c>
      <c r="AC521" s="115">
        <v>4</v>
      </c>
      <c r="AD521" s="115"/>
      <c r="AE521" s="109">
        <f>IFERROR(Table1[[#This Row],[ExpenditureDetails5]]*HLOOKUP([AssumedValue2],'Curr conv'!$B$17:$BF$56,16,FALSE), "No data")</f>
        <v>17495.06415056972</v>
      </c>
      <c r="AF521" s="108">
        <f>IFERROR([AssumedValue1]*HLOOKUP([AssumedValue2],'Curr conv'!$B$17:$BF$56,16,FALSE), "No data")</f>
        <v>17495.06415056972</v>
      </c>
      <c r="AG521" s="110">
        <f>IFERROR(Table1[[#This Row],[Calculation2]]/Exchange,"No data")</f>
        <v>12225.547527520288</v>
      </c>
      <c r="AH521" s="113">
        <f>IFERROR([AssumedValue1]*HLOOKUP([AssumedValue2],'Curr conv'!$B$17:$BF$56,16,FALSE)/Table1[[#This Row],[ExpenditureDetails3]], "No data")</f>
        <v>17495.06415056972</v>
      </c>
      <c r="AI521" s="114">
        <f>IFERROR(Table1[[#This Row],[Calculation4]]/Exchange,"No data")</f>
        <v>12225.547527520288</v>
      </c>
      <c r="AJ52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4373.7660376424301</v>
      </c>
      <c r="AK521" s="110">
        <f>IFERROR(Table1[[#This Row],[Calculation6]]/Exchange,"No data")</f>
        <v>3056.386881880072</v>
      </c>
      <c r="AL521" s="49" t="s">
        <v>476</v>
      </c>
      <c r="AM521" s="45"/>
      <c r="AN521" s="45"/>
      <c r="AO521" s="45"/>
      <c r="AP521" s="45"/>
      <c r="AQ521" s="45"/>
    </row>
    <row r="522" spans="2:43" ht="15.75" customHeight="1">
      <c r="B522" s="44" t="s">
        <v>241</v>
      </c>
      <c r="C522" s="66" t="s">
        <v>468</v>
      </c>
      <c r="D522" s="66" t="s">
        <v>439</v>
      </c>
      <c r="E522" s="66" t="s">
        <v>96</v>
      </c>
      <c r="F522" s="85" t="s">
        <v>369</v>
      </c>
      <c r="G522" s="84" t="s">
        <v>220</v>
      </c>
      <c r="H522" s="44" t="s">
        <v>201</v>
      </c>
      <c r="I522" s="44" t="s">
        <v>329</v>
      </c>
      <c r="J522" s="44" t="s">
        <v>469</v>
      </c>
      <c r="K522" s="66" t="s">
        <v>94</v>
      </c>
      <c r="L522" s="49" t="s">
        <v>462</v>
      </c>
      <c r="M522" s="108">
        <v>8943</v>
      </c>
      <c r="N522" s="108">
        <v>8943</v>
      </c>
      <c r="O522" s="92">
        <v>10784</v>
      </c>
      <c r="P522" s="44" t="s">
        <v>458</v>
      </c>
      <c r="Q522" s="44"/>
      <c r="R522" s="44"/>
      <c r="S522" s="44" t="s">
        <v>16</v>
      </c>
      <c r="T52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22" s="91"/>
      <c r="V522" s="91"/>
      <c r="W522" s="91">
        <v>1</v>
      </c>
      <c r="X522" s="92">
        <v>2007</v>
      </c>
      <c r="Y522" s="109">
        <v>2652.9</v>
      </c>
      <c r="Z522" s="109">
        <v>2652.9</v>
      </c>
      <c r="AA522" s="214">
        <v>2007</v>
      </c>
      <c r="AB522" s="67">
        <v>2</v>
      </c>
      <c r="AC522" s="115">
        <v>4</v>
      </c>
      <c r="AD522" s="115"/>
      <c r="AE522" s="109">
        <f>IFERROR(Table1[[#This Row],[ExpenditureDetails5]]*HLOOKUP([AssumedValue2],'Curr conv'!$B$17:$BF$56,16,FALSE), "No data")</f>
        <v>4328.0949685452488</v>
      </c>
      <c r="AF522" s="108">
        <f>IFERROR([AssumedValue1]*HLOOKUP([AssumedValue2],'Curr conv'!$B$17:$BF$56,16,FALSE), "No data")</f>
        <v>4328.0949685452488</v>
      </c>
      <c r="AG522" s="110">
        <f>IFERROR(Table1[[#This Row],[Calculation2]]/Exchange,"No data")</f>
        <v>3024.4719474119943</v>
      </c>
      <c r="AH522" s="113">
        <f>IFERROR([AssumedValue1]*HLOOKUP([AssumedValue2],'Curr conv'!$B$17:$BF$56,16,FALSE)/Table1[[#This Row],[ExpenditureDetails3]], "No data")</f>
        <v>4328.0949685452488</v>
      </c>
      <c r="AI522" s="114">
        <f>IFERROR(Table1[[#This Row],[Calculation4]]/Exchange,"No data")</f>
        <v>3024.4719474119943</v>
      </c>
      <c r="AJ52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1082.0237421363122</v>
      </c>
      <c r="AK522" s="110">
        <f>IFERROR(Table1[[#This Row],[Calculation6]]/Exchange,"No data")</f>
        <v>756.11798685299857</v>
      </c>
      <c r="AL522" s="49" t="s">
        <v>476</v>
      </c>
      <c r="AM522" s="45"/>
      <c r="AN522" s="45"/>
      <c r="AO522" s="45"/>
      <c r="AP522" s="45"/>
      <c r="AQ522" s="45"/>
    </row>
    <row r="523" spans="2:43" ht="15.75" customHeight="1">
      <c r="B523" s="44" t="s">
        <v>241</v>
      </c>
      <c r="C523" s="66" t="s">
        <v>468</v>
      </c>
      <c r="D523" s="66" t="s">
        <v>439</v>
      </c>
      <c r="E523" s="66" t="s">
        <v>96</v>
      </c>
      <c r="F523" s="85" t="s">
        <v>369</v>
      </c>
      <c r="G523" s="84" t="s">
        <v>220</v>
      </c>
      <c r="H523" s="44" t="s">
        <v>201</v>
      </c>
      <c r="I523" s="44" t="s">
        <v>329</v>
      </c>
      <c r="J523" s="44" t="s">
        <v>469</v>
      </c>
      <c r="K523" s="66" t="s">
        <v>94</v>
      </c>
      <c r="L523" s="49" t="s">
        <v>462</v>
      </c>
      <c r="M523" s="108">
        <v>8943</v>
      </c>
      <c r="N523" s="108">
        <v>8943</v>
      </c>
      <c r="O523" s="92">
        <v>10784</v>
      </c>
      <c r="P523" s="44" t="s">
        <v>458</v>
      </c>
      <c r="Q523" s="44"/>
      <c r="R523" s="44"/>
      <c r="S523" s="44" t="s">
        <v>16</v>
      </c>
      <c r="T52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23" s="91"/>
      <c r="V523" s="91"/>
      <c r="W523" s="91">
        <v>1</v>
      </c>
      <c r="X523" s="92">
        <v>2008</v>
      </c>
      <c r="Y523" s="109">
        <v>13737.8</v>
      </c>
      <c r="Z523" s="109">
        <v>13737.8</v>
      </c>
      <c r="AA523" s="214">
        <v>2008</v>
      </c>
      <c r="AB523" s="67">
        <v>2</v>
      </c>
      <c r="AC523" s="115">
        <v>4</v>
      </c>
      <c r="AD523" s="115"/>
      <c r="AE523" s="109">
        <f>IFERROR(Table1[[#This Row],[ExpenditureDetails5]]*HLOOKUP([AssumedValue2],'Curr conv'!$B$17:$BF$56,16,FALSE), "No data")</f>
        <v>19275.27476440895</v>
      </c>
      <c r="AF523" s="108">
        <f>IFERROR([AssumedValue1]*HLOOKUP([AssumedValue2],'Curr conv'!$B$17:$BF$56,16,FALSE), "No data")</f>
        <v>19275.27476440895</v>
      </c>
      <c r="AG523" s="110">
        <f>IFERROR(Table1[[#This Row],[Calculation2]]/Exchange,"No data")</f>
        <v>13469.558368588216</v>
      </c>
      <c r="AH523" s="113">
        <f>IFERROR([AssumedValue1]*HLOOKUP([AssumedValue2],'Curr conv'!$B$17:$BF$56,16,FALSE)/Table1[[#This Row],[ExpenditureDetails3]], "No data")</f>
        <v>19275.27476440895</v>
      </c>
      <c r="AI523" s="114">
        <f>IFERROR(Table1[[#This Row],[Calculation4]]/Exchange,"No data")</f>
        <v>13469.558368588216</v>
      </c>
      <c r="AJ52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4818.8186911022376</v>
      </c>
      <c r="AK523" s="110">
        <f>IFERROR(Table1[[#This Row],[Calculation6]]/Exchange,"No data")</f>
        <v>3367.3895921470539</v>
      </c>
      <c r="AL523" s="49" t="s">
        <v>476</v>
      </c>
      <c r="AM523" s="45"/>
      <c r="AN523" s="45"/>
      <c r="AO523" s="45"/>
      <c r="AP523" s="45"/>
      <c r="AQ523" s="45"/>
    </row>
    <row r="524" spans="2:43">
      <c r="B524" s="44" t="s">
        <v>242</v>
      </c>
      <c r="C524" s="66" t="s">
        <v>468</v>
      </c>
      <c r="D524" s="66" t="s">
        <v>454</v>
      </c>
      <c r="E524" s="66" t="s">
        <v>96</v>
      </c>
      <c r="F524" s="66" t="s">
        <v>380</v>
      </c>
      <c r="G524" s="44" t="s">
        <v>243</v>
      </c>
      <c r="H524" s="44" t="s">
        <v>201</v>
      </c>
      <c r="I524" s="44" t="s">
        <v>329</v>
      </c>
      <c r="J524" s="44" t="s">
        <v>469</v>
      </c>
      <c r="K524" s="66" t="s">
        <v>461</v>
      </c>
      <c r="L524" s="49" t="s">
        <v>462</v>
      </c>
      <c r="M524" s="108">
        <v>4474</v>
      </c>
      <c r="N524" s="108">
        <v>4474</v>
      </c>
      <c r="O524" s="92">
        <v>4474</v>
      </c>
      <c r="P524" s="44" t="s">
        <v>458</v>
      </c>
      <c r="Q524" s="44"/>
      <c r="R524" s="44"/>
      <c r="S524" s="44" t="s">
        <v>16</v>
      </c>
      <c r="T52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24" s="91"/>
      <c r="V524" s="91"/>
      <c r="W524" s="91">
        <v>1</v>
      </c>
      <c r="X524" s="92">
        <v>1998</v>
      </c>
      <c r="Y524" s="109" t="s">
        <v>96</v>
      </c>
      <c r="Z524" s="109" t="s">
        <v>96</v>
      </c>
      <c r="AA524" s="214" t="s">
        <v>96</v>
      </c>
      <c r="AB524" s="67">
        <v>2</v>
      </c>
      <c r="AC524" s="115">
        <v>0</v>
      </c>
      <c r="AD524" s="115"/>
      <c r="AE524" s="109" t="str">
        <f>IFERROR(Table1[[#This Row],[ExpenditureDetails5]]*HLOOKUP([AssumedValue2],'Curr conv'!$B$17:$BF$56,16,FALSE), "No data")</f>
        <v>No data</v>
      </c>
      <c r="AF524" s="108" t="str">
        <f>IFERROR([AssumedValue1]*HLOOKUP([AssumedValue2],'Curr conv'!$B$17:$BF$56,16,FALSE), "No data")</f>
        <v>No data</v>
      </c>
      <c r="AG524" s="110" t="str">
        <f>IFERROR(Table1[[#This Row],[Calculation2]]/Exchange,"No data")</f>
        <v>No data</v>
      </c>
      <c r="AH524" s="113" t="str">
        <f>IFERROR([AssumedValue1]*HLOOKUP([AssumedValue2],'Curr conv'!$B$17:$BF$56,16,FALSE)/Table1[[#This Row],[ExpenditureDetails3]], "No data")</f>
        <v>No data</v>
      </c>
      <c r="AI524" s="114" t="str">
        <f>IFERROR(Table1[[#This Row],[Calculation4]]/Exchange,"No data")</f>
        <v>No data</v>
      </c>
      <c r="AJ52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24" s="110" t="str">
        <f>IFERROR(Table1[[#This Row],[Calculation6]]/Exchange,"No data")</f>
        <v>No data</v>
      </c>
      <c r="AL524" s="49" t="s">
        <v>476</v>
      </c>
      <c r="AM524" s="45"/>
      <c r="AN524" s="45"/>
      <c r="AO524" s="45"/>
      <c r="AP524" s="45"/>
      <c r="AQ524" s="45"/>
    </row>
    <row r="525" spans="2:43">
      <c r="B525" s="44" t="s">
        <v>244</v>
      </c>
      <c r="C525" s="66" t="s">
        <v>468</v>
      </c>
      <c r="D525" s="66" t="s">
        <v>454</v>
      </c>
      <c r="E525" s="66" t="s">
        <v>96</v>
      </c>
      <c r="F525" s="66" t="s">
        <v>381</v>
      </c>
      <c r="G525" s="44" t="s">
        <v>245</v>
      </c>
      <c r="H525" s="44" t="s">
        <v>201</v>
      </c>
      <c r="I525" s="44" t="s">
        <v>329</v>
      </c>
      <c r="J525" s="44" t="s">
        <v>469</v>
      </c>
      <c r="K525" s="66" t="s">
        <v>461</v>
      </c>
      <c r="L525" s="49" t="s">
        <v>462</v>
      </c>
      <c r="M525" s="108">
        <v>1579</v>
      </c>
      <c r="N525" s="108">
        <v>1579</v>
      </c>
      <c r="O525" s="92">
        <v>1579</v>
      </c>
      <c r="P525" s="44" t="s">
        <v>458</v>
      </c>
      <c r="Q525" s="44"/>
      <c r="R525" s="44"/>
      <c r="S525" s="44" t="s">
        <v>16</v>
      </c>
      <c r="T52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25" s="91"/>
      <c r="V525" s="91"/>
      <c r="W525" s="91">
        <v>1</v>
      </c>
      <c r="X525" s="92" t="s">
        <v>96</v>
      </c>
      <c r="Y525" s="109" t="s">
        <v>96</v>
      </c>
      <c r="Z525" s="109" t="s">
        <v>96</v>
      </c>
      <c r="AA525" s="214" t="s">
        <v>96</v>
      </c>
      <c r="AB525" s="67">
        <v>2</v>
      </c>
      <c r="AC525" s="115" t="s">
        <v>96</v>
      </c>
      <c r="AD525" s="115"/>
      <c r="AE525" s="109" t="str">
        <f>IFERROR(Table1[[#This Row],[ExpenditureDetails5]]*HLOOKUP([AssumedValue2],'Curr conv'!$B$17:$BF$56,16,FALSE), "No data")</f>
        <v>No data</v>
      </c>
      <c r="AF525" s="108" t="str">
        <f>IFERROR([AssumedValue1]*HLOOKUP([AssumedValue2],'Curr conv'!$B$17:$BF$56,16,FALSE), "No data")</f>
        <v>No data</v>
      </c>
      <c r="AG525" s="110" t="str">
        <f>IFERROR(Table1[[#This Row],[Calculation2]]/Exchange,"No data")</f>
        <v>No data</v>
      </c>
      <c r="AH525" s="113" t="str">
        <f>IFERROR([AssumedValue1]*HLOOKUP([AssumedValue2],'Curr conv'!$B$17:$BF$56,16,FALSE)/Table1[[#This Row],[ExpenditureDetails3]], "No data")</f>
        <v>No data</v>
      </c>
      <c r="AI525" s="114" t="str">
        <f>IFERROR(Table1[[#This Row],[Calculation4]]/Exchange,"No data")</f>
        <v>No data</v>
      </c>
      <c r="AJ52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25" s="110" t="str">
        <f>IFERROR(Table1[[#This Row],[Calculation6]]/Exchange,"No data")</f>
        <v>No data</v>
      </c>
      <c r="AL525" s="49" t="s">
        <v>476</v>
      </c>
      <c r="AM525" s="45"/>
      <c r="AN525" s="45"/>
      <c r="AO525" s="45"/>
      <c r="AP525" s="45"/>
      <c r="AQ525" s="45"/>
    </row>
    <row r="526" spans="2:43">
      <c r="B526" s="44" t="s">
        <v>246</v>
      </c>
      <c r="C526" s="66" t="s">
        <v>468</v>
      </c>
      <c r="D526" s="66" t="s">
        <v>454</v>
      </c>
      <c r="E526" s="66" t="s">
        <v>96</v>
      </c>
      <c r="F526" s="66" t="s">
        <v>382</v>
      </c>
      <c r="G526" s="44" t="s">
        <v>247</v>
      </c>
      <c r="H526" s="44" t="s">
        <v>201</v>
      </c>
      <c r="I526" s="44" t="s">
        <v>329</v>
      </c>
      <c r="J526" s="44" t="s">
        <v>469</v>
      </c>
      <c r="K526" s="66" t="s">
        <v>461</v>
      </c>
      <c r="L526" s="49" t="s">
        <v>462</v>
      </c>
      <c r="M526" s="108">
        <v>4446</v>
      </c>
      <c r="N526" s="108">
        <v>4446</v>
      </c>
      <c r="O526" s="92">
        <v>4446</v>
      </c>
      <c r="P526" s="44" t="s">
        <v>458</v>
      </c>
      <c r="Q526" s="44"/>
      <c r="R526" s="44"/>
      <c r="S526" s="44" t="s">
        <v>16</v>
      </c>
      <c r="T52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26" s="91"/>
      <c r="V526" s="91"/>
      <c r="W526" s="91">
        <v>1</v>
      </c>
      <c r="X526" s="92" t="s">
        <v>96</v>
      </c>
      <c r="Y526" s="109" t="s">
        <v>96</v>
      </c>
      <c r="Z526" s="109" t="s">
        <v>96</v>
      </c>
      <c r="AA526" s="214" t="s">
        <v>96</v>
      </c>
      <c r="AB526" s="67">
        <v>2</v>
      </c>
      <c r="AC526" s="115" t="s">
        <v>96</v>
      </c>
      <c r="AD526" s="115"/>
      <c r="AE526" s="109" t="str">
        <f>IFERROR(Table1[[#This Row],[ExpenditureDetails5]]*HLOOKUP([AssumedValue2],'Curr conv'!$B$17:$BF$56,16,FALSE), "No data")</f>
        <v>No data</v>
      </c>
      <c r="AF526" s="108" t="str">
        <f>IFERROR([AssumedValue1]*HLOOKUP([AssumedValue2],'Curr conv'!$B$17:$BF$56,16,FALSE), "No data")</f>
        <v>No data</v>
      </c>
      <c r="AG526" s="110" t="str">
        <f>IFERROR(Table1[[#This Row],[Calculation2]]/Exchange,"No data")</f>
        <v>No data</v>
      </c>
      <c r="AH526" s="113" t="str">
        <f>IFERROR([AssumedValue1]*HLOOKUP([AssumedValue2],'Curr conv'!$B$17:$BF$56,16,FALSE)/Table1[[#This Row],[ExpenditureDetails3]], "No data")</f>
        <v>No data</v>
      </c>
      <c r="AI526" s="114" t="str">
        <f>IFERROR(Table1[[#This Row],[Calculation4]]/Exchange,"No data")</f>
        <v>No data</v>
      </c>
      <c r="AJ52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26" s="110" t="str">
        <f>IFERROR(Table1[[#This Row],[Calculation6]]/Exchange,"No data")</f>
        <v>No data</v>
      </c>
      <c r="AL526" s="49" t="s">
        <v>476</v>
      </c>
      <c r="AM526" s="45"/>
      <c r="AN526" s="45"/>
      <c r="AO526" s="45"/>
      <c r="AP526" s="45"/>
      <c r="AQ526" s="45"/>
    </row>
    <row r="527" spans="2:43">
      <c r="B527" s="44" t="s">
        <v>248</v>
      </c>
      <c r="C527" s="66" t="s">
        <v>468</v>
      </c>
      <c r="D527" s="66" t="s">
        <v>439</v>
      </c>
      <c r="E527" s="66" t="s">
        <v>96</v>
      </c>
      <c r="F527" s="66" t="s">
        <v>375</v>
      </c>
      <c r="G527" s="44" t="s">
        <v>232</v>
      </c>
      <c r="H527" s="44" t="s">
        <v>201</v>
      </c>
      <c r="I527" s="44" t="s">
        <v>329</v>
      </c>
      <c r="J527" s="44" t="s">
        <v>469</v>
      </c>
      <c r="K527" s="66" t="s">
        <v>461</v>
      </c>
      <c r="L527" s="49" t="s">
        <v>462</v>
      </c>
      <c r="M527" s="108">
        <v>2165</v>
      </c>
      <c r="N527" s="108">
        <v>2165</v>
      </c>
      <c r="O527" s="92">
        <v>1700</v>
      </c>
      <c r="P527" s="44" t="s">
        <v>458</v>
      </c>
      <c r="Q527" s="44"/>
      <c r="R527" s="44"/>
      <c r="S527" s="44" t="s">
        <v>16</v>
      </c>
      <c r="T52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27" s="91"/>
      <c r="V527" s="91"/>
      <c r="W527" s="91">
        <v>1</v>
      </c>
      <c r="X527" s="92" t="s">
        <v>96</v>
      </c>
      <c r="Y527" s="109" t="s">
        <v>96</v>
      </c>
      <c r="Z527" s="109" t="s">
        <v>96</v>
      </c>
      <c r="AA527" s="214" t="s">
        <v>96</v>
      </c>
      <c r="AB527" s="67">
        <v>2</v>
      </c>
      <c r="AC527" s="115" t="s">
        <v>96</v>
      </c>
      <c r="AD527" s="115"/>
      <c r="AE527" s="109" t="str">
        <f>IFERROR(Table1[[#This Row],[ExpenditureDetails5]]*HLOOKUP([AssumedValue2],'Curr conv'!$B$17:$BF$56,16,FALSE), "No data")</f>
        <v>No data</v>
      </c>
      <c r="AF527" s="108" t="str">
        <f>IFERROR([AssumedValue1]*HLOOKUP([AssumedValue2],'Curr conv'!$B$17:$BF$56,16,FALSE), "No data")</f>
        <v>No data</v>
      </c>
      <c r="AG527" s="110" t="str">
        <f>IFERROR(Table1[[#This Row],[Calculation2]]/Exchange,"No data")</f>
        <v>No data</v>
      </c>
      <c r="AH527" s="113" t="str">
        <f>IFERROR([AssumedValue1]*HLOOKUP([AssumedValue2],'Curr conv'!$B$17:$BF$56,16,FALSE)/Table1[[#This Row],[ExpenditureDetails3]], "No data")</f>
        <v>No data</v>
      </c>
      <c r="AI527" s="114" t="str">
        <f>IFERROR(Table1[[#This Row],[Calculation4]]/Exchange,"No data")</f>
        <v>No data</v>
      </c>
      <c r="AJ52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27" s="110" t="str">
        <f>IFERROR(Table1[[#This Row],[Calculation6]]/Exchange,"No data")</f>
        <v>No data</v>
      </c>
      <c r="AL527" s="49" t="s">
        <v>476</v>
      </c>
      <c r="AM527" s="45"/>
      <c r="AN527" s="45"/>
      <c r="AO527" s="45"/>
      <c r="AP527" s="45"/>
      <c r="AQ527" s="45"/>
    </row>
    <row r="528" spans="2:43">
      <c r="B528" s="44" t="s">
        <v>249</v>
      </c>
      <c r="C528" s="66" t="s">
        <v>468</v>
      </c>
      <c r="D528" s="66" t="s">
        <v>454</v>
      </c>
      <c r="E528" s="66" t="s">
        <v>96</v>
      </c>
      <c r="F528" s="66" t="s">
        <v>383</v>
      </c>
      <c r="G528" s="44" t="s">
        <v>250</v>
      </c>
      <c r="H528" s="44" t="s">
        <v>201</v>
      </c>
      <c r="I528" s="44" t="s">
        <v>329</v>
      </c>
      <c r="J528" s="44" t="s">
        <v>469</v>
      </c>
      <c r="K528" s="66" t="s">
        <v>461</v>
      </c>
      <c r="L528" s="49" t="s">
        <v>462</v>
      </c>
      <c r="M528" s="108">
        <v>3483</v>
      </c>
      <c r="N528" s="108">
        <v>3483</v>
      </c>
      <c r="O528" s="92">
        <v>3483</v>
      </c>
      <c r="P528" s="44" t="s">
        <v>458</v>
      </c>
      <c r="Q528" s="44"/>
      <c r="R528" s="44"/>
      <c r="S528" s="44" t="s">
        <v>16</v>
      </c>
      <c r="T52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28" s="91"/>
      <c r="V528" s="91"/>
      <c r="W528" s="91">
        <v>1</v>
      </c>
      <c r="X528" s="92" t="s">
        <v>96</v>
      </c>
      <c r="Y528" s="109" t="s">
        <v>96</v>
      </c>
      <c r="Z528" s="109" t="s">
        <v>96</v>
      </c>
      <c r="AA528" s="214" t="s">
        <v>96</v>
      </c>
      <c r="AB528" s="67">
        <v>2</v>
      </c>
      <c r="AC528" s="115" t="s">
        <v>96</v>
      </c>
      <c r="AD528" s="115"/>
      <c r="AE528" s="109" t="str">
        <f>IFERROR(Table1[[#This Row],[ExpenditureDetails5]]*HLOOKUP([AssumedValue2],'Curr conv'!$B$17:$BF$56,16,FALSE), "No data")</f>
        <v>No data</v>
      </c>
      <c r="AF528" s="108" t="str">
        <f>IFERROR([AssumedValue1]*HLOOKUP([AssumedValue2],'Curr conv'!$B$17:$BF$56,16,FALSE), "No data")</f>
        <v>No data</v>
      </c>
      <c r="AG528" s="110" t="str">
        <f>IFERROR(Table1[[#This Row],[Calculation2]]/Exchange,"No data")</f>
        <v>No data</v>
      </c>
      <c r="AH528" s="113" t="str">
        <f>IFERROR([AssumedValue1]*HLOOKUP([AssumedValue2],'Curr conv'!$B$17:$BF$56,16,FALSE)/Table1[[#This Row],[ExpenditureDetails3]], "No data")</f>
        <v>No data</v>
      </c>
      <c r="AI528" s="114" t="str">
        <f>IFERROR(Table1[[#This Row],[Calculation4]]/Exchange,"No data")</f>
        <v>No data</v>
      </c>
      <c r="AJ52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28" s="110" t="str">
        <f>IFERROR(Table1[[#This Row],[Calculation6]]/Exchange,"No data")</f>
        <v>No data</v>
      </c>
      <c r="AL528" s="49" t="s">
        <v>476</v>
      </c>
      <c r="AM528" s="45"/>
      <c r="AN528" s="45"/>
      <c r="AO528" s="45"/>
      <c r="AP528" s="45"/>
      <c r="AQ528" s="45"/>
    </row>
    <row r="529" spans="2:43">
      <c r="B529" s="44" t="s">
        <v>251</v>
      </c>
      <c r="C529" s="66" t="s">
        <v>468</v>
      </c>
      <c r="D529" s="66" t="s">
        <v>454</v>
      </c>
      <c r="E529" s="66" t="s">
        <v>96</v>
      </c>
      <c r="F529" s="66" t="s">
        <v>384</v>
      </c>
      <c r="G529" s="44" t="s">
        <v>252</v>
      </c>
      <c r="H529" s="44" t="s">
        <v>201</v>
      </c>
      <c r="I529" s="44" t="s">
        <v>329</v>
      </c>
      <c r="J529" s="44" t="s">
        <v>469</v>
      </c>
      <c r="K529" s="66" t="s">
        <v>461</v>
      </c>
      <c r="L529" s="49" t="s">
        <v>462</v>
      </c>
      <c r="M529" s="108">
        <v>1949</v>
      </c>
      <c r="N529" s="108">
        <v>1949</v>
      </c>
      <c r="O529" s="92">
        <v>1949</v>
      </c>
      <c r="P529" s="44" t="s">
        <v>458</v>
      </c>
      <c r="Q529" s="44"/>
      <c r="R529" s="44"/>
      <c r="S529" s="44" t="s">
        <v>16</v>
      </c>
      <c r="T52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29" s="91"/>
      <c r="V529" s="91"/>
      <c r="W529" s="91">
        <v>1</v>
      </c>
      <c r="X529" s="92">
        <v>1999</v>
      </c>
      <c r="Y529" s="109">
        <v>301.41300000000001</v>
      </c>
      <c r="Z529" s="109">
        <v>301.41300000000001</v>
      </c>
      <c r="AA529" s="214">
        <v>1999</v>
      </c>
      <c r="AB529" s="67">
        <v>1</v>
      </c>
      <c r="AC529" s="115">
        <v>10</v>
      </c>
      <c r="AD529" s="115"/>
      <c r="AE529" s="109">
        <f>IFERROR(Table1[[#This Row],[ExpenditureDetails5]]*HLOOKUP([AssumedValue2],'Curr conv'!$B$17:$BF$56,16,FALSE), "No data")</f>
        <v>3610.8061646392616</v>
      </c>
      <c r="AF529" s="108">
        <f>IFERROR([AssumedValue1]*HLOOKUP([AssumedValue2],'Curr conv'!$B$17:$BF$56,16,FALSE), "No data")</f>
        <v>3610.8061646392616</v>
      </c>
      <c r="AG529" s="110">
        <f>IFERROR(Table1[[#This Row],[Calculation2]]/Exchange,"No data")</f>
        <v>2523.2306665776359</v>
      </c>
      <c r="AH529" s="113">
        <f>IFERROR([AssumedValue1]*HLOOKUP([AssumedValue2],'Curr conv'!$B$17:$BF$56,16,FALSE)/Table1[[#This Row],[ExpenditureDetails3]], "No data")</f>
        <v>3610.8061646392616</v>
      </c>
      <c r="AI529" s="114">
        <f>IFERROR(Table1[[#This Row],[Calculation4]]/Exchange,"No data")</f>
        <v>2523.2306665776359</v>
      </c>
      <c r="AJ52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361.08061646392616</v>
      </c>
      <c r="AK529" s="110">
        <f>IFERROR(Table1[[#This Row],[Calculation6]]/Exchange,"No data")</f>
        <v>252.3230666577636</v>
      </c>
      <c r="AL529" s="49" t="s">
        <v>476</v>
      </c>
      <c r="AM529" s="45"/>
      <c r="AN529" s="45"/>
      <c r="AO529" s="45"/>
      <c r="AP529" s="45"/>
      <c r="AQ529" s="45"/>
    </row>
    <row r="530" spans="2:43">
      <c r="B530" s="44" t="s">
        <v>251</v>
      </c>
      <c r="C530" s="66" t="s">
        <v>468</v>
      </c>
      <c r="D530" s="66" t="s">
        <v>454</v>
      </c>
      <c r="E530" s="66" t="s">
        <v>96</v>
      </c>
      <c r="F530" s="66" t="s">
        <v>384</v>
      </c>
      <c r="G530" s="44" t="s">
        <v>252</v>
      </c>
      <c r="H530" s="44" t="s">
        <v>201</v>
      </c>
      <c r="I530" s="44" t="s">
        <v>329</v>
      </c>
      <c r="J530" s="44" t="s">
        <v>469</v>
      </c>
      <c r="K530" s="66" t="s">
        <v>461</v>
      </c>
      <c r="L530" s="49" t="s">
        <v>462</v>
      </c>
      <c r="M530" s="108">
        <v>1949</v>
      </c>
      <c r="N530" s="108">
        <v>1949</v>
      </c>
      <c r="O530" s="92">
        <v>1949</v>
      </c>
      <c r="P530" s="44" t="s">
        <v>458</v>
      </c>
      <c r="Q530" s="44"/>
      <c r="R530" s="44"/>
      <c r="S530" s="44" t="s">
        <v>16</v>
      </c>
      <c r="T53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30" s="91"/>
      <c r="V530" s="91"/>
      <c r="W530" s="91">
        <v>1</v>
      </c>
      <c r="X530" s="92">
        <v>2000</v>
      </c>
      <c r="Y530" s="109">
        <v>400.92399999999998</v>
      </c>
      <c r="Z530" s="109">
        <v>400.92399999999998</v>
      </c>
      <c r="AA530" s="214">
        <v>2000</v>
      </c>
      <c r="AB530" s="67">
        <v>1</v>
      </c>
      <c r="AC530" s="115">
        <v>10</v>
      </c>
      <c r="AD530" s="115"/>
      <c r="AE530" s="109">
        <f>IFERROR(Table1[[#This Row],[ExpenditureDetails5]]*HLOOKUP([AssumedValue2],'Curr conv'!$B$17:$BF$56,16,FALSE), "No data")</f>
        <v>4214.142929408461</v>
      </c>
      <c r="AF530" s="108">
        <f>IFERROR([AssumedValue1]*HLOOKUP([AssumedValue2],'Curr conv'!$B$17:$BF$56,16,FALSE), "No data")</f>
        <v>4214.142929408461</v>
      </c>
      <c r="AG530" s="110">
        <f>IFERROR(Table1[[#This Row],[Calculation2]]/Exchange,"No data")</f>
        <v>2944.8422839632158</v>
      </c>
      <c r="AH530" s="113">
        <f>IFERROR([AssumedValue1]*HLOOKUP([AssumedValue2],'Curr conv'!$B$17:$BF$56,16,FALSE)/Table1[[#This Row],[ExpenditureDetails3]], "No data")</f>
        <v>4214.142929408461</v>
      </c>
      <c r="AI530" s="114">
        <f>IFERROR(Table1[[#This Row],[Calculation4]]/Exchange,"No data")</f>
        <v>2944.8422839632158</v>
      </c>
      <c r="AJ53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421.41429294084611</v>
      </c>
      <c r="AK530" s="110">
        <f>IFERROR(Table1[[#This Row],[Calculation6]]/Exchange,"No data")</f>
        <v>294.48422839632161</v>
      </c>
      <c r="AL530" s="49" t="s">
        <v>476</v>
      </c>
      <c r="AM530" s="45"/>
      <c r="AN530" s="45"/>
      <c r="AO530" s="45"/>
      <c r="AP530" s="45"/>
      <c r="AQ530" s="45"/>
    </row>
    <row r="531" spans="2:43">
      <c r="B531" s="44" t="s">
        <v>251</v>
      </c>
      <c r="C531" s="66" t="s">
        <v>468</v>
      </c>
      <c r="D531" s="66" t="s">
        <v>454</v>
      </c>
      <c r="E531" s="66" t="s">
        <v>96</v>
      </c>
      <c r="F531" s="66" t="s">
        <v>384</v>
      </c>
      <c r="G531" s="44" t="s">
        <v>252</v>
      </c>
      <c r="H531" s="44" t="s">
        <v>201</v>
      </c>
      <c r="I531" s="44" t="s">
        <v>329</v>
      </c>
      <c r="J531" s="44" t="s">
        <v>469</v>
      </c>
      <c r="K531" s="66" t="s">
        <v>461</v>
      </c>
      <c r="L531" s="49" t="s">
        <v>462</v>
      </c>
      <c r="M531" s="108">
        <v>1949</v>
      </c>
      <c r="N531" s="108">
        <v>1949</v>
      </c>
      <c r="O531" s="92">
        <v>1949</v>
      </c>
      <c r="P531" s="44" t="s">
        <v>458</v>
      </c>
      <c r="Q531" s="44"/>
      <c r="R531" s="44"/>
      <c r="S531" s="44" t="s">
        <v>16</v>
      </c>
      <c r="T53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31" s="91"/>
      <c r="V531" s="91"/>
      <c r="W531" s="91">
        <v>1</v>
      </c>
      <c r="X531" s="92">
        <v>2001</v>
      </c>
      <c r="Y531" s="109">
        <v>530.02200000000005</v>
      </c>
      <c r="Z531" s="109">
        <v>530.02200000000005</v>
      </c>
      <c r="AA531" s="214">
        <v>2001</v>
      </c>
      <c r="AB531" s="67">
        <v>1</v>
      </c>
      <c r="AC531" s="115">
        <v>10</v>
      </c>
      <c r="AD531" s="115"/>
      <c r="AE531" s="109">
        <f>IFERROR(Table1[[#This Row],[ExpenditureDetails5]]*HLOOKUP([AssumedValue2],'Curr conv'!$B$17:$BF$56,16,FALSE), "No data")</f>
        <v>4378.7604531816787</v>
      </c>
      <c r="AF531" s="108">
        <f>IFERROR([AssumedValue1]*HLOOKUP([AssumedValue2],'Curr conv'!$B$17:$BF$56,16,FALSE), "No data")</f>
        <v>4378.7604531816787</v>
      </c>
      <c r="AG531" s="110">
        <f>IFERROR(Table1[[#This Row],[Calculation2]]/Exchange,"No data")</f>
        <v>3059.8769785165728</v>
      </c>
      <c r="AH531" s="113">
        <f>IFERROR([AssumedValue1]*HLOOKUP([AssumedValue2],'Curr conv'!$B$17:$BF$56,16,FALSE)/Table1[[#This Row],[ExpenditureDetails3]], "No data")</f>
        <v>4378.7604531816787</v>
      </c>
      <c r="AI531" s="114">
        <f>IFERROR(Table1[[#This Row],[Calculation4]]/Exchange,"No data")</f>
        <v>3059.8769785165728</v>
      </c>
      <c r="AJ53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437.87604531816788</v>
      </c>
      <c r="AK531" s="110">
        <f>IFERROR(Table1[[#This Row],[Calculation6]]/Exchange,"No data")</f>
        <v>305.98769785165729</v>
      </c>
      <c r="AL531" s="49" t="s">
        <v>476</v>
      </c>
      <c r="AM531" s="45"/>
      <c r="AN531" s="45"/>
      <c r="AO531" s="45"/>
      <c r="AP531" s="45"/>
      <c r="AQ531" s="45"/>
    </row>
    <row r="532" spans="2:43">
      <c r="B532" s="44" t="s">
        <v>251</v>
      </c>
      <c r="C532" s="66" t="s">
        <v>468</v>
      </c>
      <c r="D532" s="66" t="s">
        <v>454</v>
      </c>
      <c r="E532" s="66" t="s">
        <v>96</v>
      </c>
      <c r="F532" s="66" t="s">
        <v>384</v>
      </c>
      <c r="G532" s="44" t="s">
        <v>252</v>
      </c>
      <c r="H532" s="44" t="s">
        <v>201</v>
      </c>
      <c r="I532" s="44" t="s">
        <v>329</v>
      </c>
      <c r="J532" s="44" t="s">
        <v>469</v>
      </c>
      <c r="K532" s="66" t="s">
        <v>461</v>
      </c>
      <c r="L532" s="49" t="s">
        <v>462</v>
      </c>
      <c r="M532" s="108">
        <v>1949</v>
      </c>
      <c r="N532" s="108">
        <v>1949</v>
      </c>
      <c r="O532" s="92">
        <v>1949</v>
      </c>
      <c r="P532" s="44" t="s">
        <v>458</v>
      </c>
      <c r="Q532" s="44"/>
      <c r="R532" s="44"/>
      <c r="S532" s="44" t="s">
        <v>16</v>
      </c>
      <c r="T53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32" s="91"/>
      <c r="V532" s="91"/>
      <c r="W532" s="91">
        <v>1</v>
      </c>
      <c r="X532" s="92">
        <v>2002</v>
      </c>
      <c r="Y532" s="109">
        <v>607.03200000000004</v>
      </c>
      <c r="Z532" s="109">
        <v>607.03200000000004</v>
      </c>
      <c r="AA532" s="214">
        <v>2002</v>
      </c>
      <c r="AB532" s="67">
        <v>1</v>
      </c>
      <c r="AC532" s="115">
        <v>10</v>
      </c>
      <c r="AD532" s="115"/>
      <c r="AE532" s="109">
        <f>IFERROR(Table1[[#This Row],[ExpenditureDetails5]]*HLOOKUP([AssumedValue2],'Curr conv'!$B$17:$BF$56,16,FALSE), "No data")</f>
        <v>3719.8135815230717</v>
      </c>
      <c r="AF532" s="108">
        <f>IFERROR([AssumedValue1]*HLOOKUP([AssumedValue2],'Curr conv'!$B$17:$BF$56,16,FALSE), "No data")</f>
        <v>3719.8135815230717</v>
      </c>
      <c r="AG532" s="110">
        <f>IFERROR(Table1[[#This Row],[Calculation2]]/Exchange,"No data")</f>
        <v>2599.4050289289648</v>
      </c>
      <c r="AH532" s="113">
        <f>IFERROR([AssumedValue1]*HLOOKUP([AssumedValue2],'Curr conv'!$B$17:$BF$56,16,FALSE)/Table1[[#This Row],[ExpenditureDetails3]], "No data")</f>
        <v>3719.8135815230717</v>
      </c>
      <c r="AI532" s="114">
        <f>IFERROR(Table1[[#This Row],[Calculation4]]/Exchange,"No data")</f>
        <v>2599.4050289289648</v>
      </c>
      <c r="AJ53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371.98135815230717</v>
      </c>
      <c r="AK532" s="110">
        <f>IFERROR(Table1[[#This Row],[Calculation6]]/Exchange,"No data")</f>
        <v>259.94050289289646</v>
      </c>
      <c r="AL532" s="49" t="s">
        <v>476</v>
      </c>
      <c r="AM532" s="45"/>
      <c r="AN532" s="45"/>
      <c r="AO532" s="45"/>
      <c r="AP532" s="45"/>
      <c r="AQ532" s="45"/>
    </row>
    <row r="533" spans="2:43">
      <c r="B533" s="44" t="s">
        <v>251</v>
      </c>
      <c r="C533" s="66" t="s">
        <v>468</v>
      </c>
      <c r="D533" s="66" t="s">
        <v>454</v>
      </c>
      <c r="E533" s="66" t="s">
        <v>96</v>
      </c>
      <c r="F533" s="66" t="s">
        <v>384</v>
      </c>
      <c r="G533" s="44" t="s">
        <v>252</v>
      </c>
      <c r="H533" s="44" t="s">
        <v>201</v>
      </c>
      <c r="I533" s="44" t="s">
        <v>329</v>
      </c>
      <c r="J533" s="44" t="s">
        <v>469</v>
      </c>
      <c r="K533" s="66" t="s">
        <v>461</v>
      </c>
      <c r="L533" s="49" t="s">
        <v>462</v>
      </c>
      <c r="M533" s="108">
        <v>1949</v>
      </c>
      <c r="N533" s="108">
        <v>1949</v>
      </c>
      <c r="O533" s="92">
        <v>1949</v>
      </c>
      <c r="P533" s="44" t="s">
        <v>458</v>
      </c>
      <c r="Q533" s="44"/>
      <c r="R533" s="44"/>
      <c r="S533" s="44" t="s">
        <v>16</v>
      </c>
      <c r="T53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33" s="91"/>
      <c r="V533" s="91"/>
      <c r="W533" s="91">
        <v>1</v>
      </c>
      <c r="X533" s="92">
        <v>2003</v>
      </c>
      <c r="Y533" s="109">
        <v>707.86300000000006</v>
      </c>
      <c r="Z533" s="109">
        <v>707.86300000000006</v>
      </c>
      <c r="AA533" s="214">
        <v>2003</v>
      </c>
      <c r="AB533" s="67">
        <v>1</v>
      </c>
      <c r="AC533" s="115">
        <v>10</v>
      </c>
      <c r="AD533" s="115"/>
      <c r="AE533" s="109">
        <f>IFERROR(Table1[[#This Row],[ExpenditureDetails5]]*HLOOKUP([AssumedValue2],'Curr conv'!$B$17:$BF$56,16,FALSE), "No data")</f>
        <v>3531.7887239692286</v>
      </c>
      <c r="AF533" s="108">
        <f>IFERROR([AssumedValue1]*HLOOKUP([AssumedValue2],'Curr conv'!$B$17:$BF$56,16,FALSE), "No data")</f>
        <v>3531.7887239692286</v>
      </c>
      <c r="AG533" s="110">
        <f>IFERROR(Table1[[#This Row],[Calculation2]]/Exchange,"No data")</f>
        <v>2468.0132939461078</v>
      </c>
      <c r="AH533" s="113">
        <f>IFERROR([AssumedValue1]*HLOOKUP([AssumedValue2],'Curr conv'!$B$17:$BF$56,16,FALSE)/Table1[[#This Row],[ExpenditureDetails3]], "No data")</f>
        <v>3531.7887239692286</v>
      </c>
      <c r="AI533" s="114">
        <f>IFERROR(Table1[[#This Row],[Calculation4]]/Exchange,"No data")</f>
        <v>2468.0132939461078</v>
      </c>
      <c r="AJ53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353.17887239692288</v>
      </c>
      <c r="AK533" s="110">
        <f>IFERROR(Table1[[#This Row],[Calculation6]]/Exchange,"No data")</f>
        <v>246.80132939461078</v>
      </c>
      <c r="AL533" s="49" t="s">
        <v>476</v>
      </c>
      <c r="AM533" s="45"/>
      <c r="AN533" s="45"/>
      <c r="AO533" s="45"/>
      <c r="AP533" s="45"/>
      <c r="AQ533" s="45"/>
    </row>
    <row r="534" spans="2:43">
      <c r="B534" s="44" t="s">
        <v>251</v>
      </c>
      <c r="C534" s="66" t="s">
        <v>468</v>
      </c>
      <c r="D534" s="66" t="s">
        <v>454</v>
      </c>
      <c r="E534" s="66" t="s">
        <v>96</v>
      </c>
      <c r="F534" s="66" t="s">
        <v>384</v>
      </c>
      <c r="G534" s="44" t="s">
        <v>252</v>
      </c>
      <c r="H534" s="44" t="s">
        <v>201</v>
      </c>
      <c r="I534" s="44" t="s">
        <v>329</v>
      </c>
      <c r="J534" s="44" t="s">
        <v>469</v>
      </c>
      <c r="K534" s="66" t="s">
        <v>461</v>
      </c>
      <c r="L534" s="49" t="s">
        <v>462</v>
      </c>
      <c r="M534" s="108">
        <v>1949</v>
      </c>
      <c r="N534" s="108">
        <v>1949</v>
      </c>
      <c r="O534" s="92">
        <v>1949</v>
      </c>
      <c r="P534" s="44" t="s">
        <v>458</v>
      </c>
      <c r="Q534" s="44"/>
      <c r="R534" s="44"/>
      <c r="S534" s="44" t="s">
        <v>16</v>
      </c>
      <c r="T53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34" s="91"/>
      <c r="V534" s="91"/>
      <c r="W534" s="91">
        <v>1</v>
      </c>
      <c r="X534" s="92">
        <v>2004</v>
      </c>
      <c r="Y534" s="109">
        <v>892.34400000000005</v>
      </c>
      <c r="Z534" s="109">
        <v>892.34400000000005</v>
      </c>
      <c r="AA534" s="214">
        <v>2004</v>
      </c>
      <c r="AB534" s="67">
        <v>1</v>
      </c>
      <c r="AC534" s="115">
        <v>10</v>
      </c>
      <c r="AD534" s="115"/>
      <c r="AE534" s="109">
        <f>IFERROR(Table1[[#This Row],[ExpenditureDetails5]]*HLOOKUP([AssumedValue2],'Curr conv'!$B$17:$BF$56,16,FALSE), "No data")</f>
        <v>3459.2694538663459</v>
      </c>
      <c r="AF534" s="108">
        <f>IFERROR([AssumedValue1]*HLOOKUP([AssumedValue2],'Curr conv'!$B$17:$BF$56,16,FALSE), "No data")</f>
        <v>3459.2694538663459</v>
      </c>
      <c r="AG534" s="110">
        <f>IFERROR(Table1[[#This Row],[Calculation2]]/Exchange,"No data")</f>
        <v>2417.3368416808553</v>
      </c>
      <c r="AH534" s="113">
        <f>IFERROR([AssumedValue1]*HLOOKUP([AssumedValue2],'Curr conv'!$B$17:$BF$56,16,FALSE)/Table1[[#This Row],[ExpenditureDetails3]], "No data")</f>
        <v>3459.2694538663459</v>
      </c>
      <c r="AI534" s="114">
        <f>IFERROR(Table1[[#This Row],[Calculation4]]/Exchange,"No data")</f>
        <v>2417.3368416808553</v>
      </c>
      <c r="AJ53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345.9269453866346</v>
      </c>
      <c r="AK534" s="110">
        <f>IFERROR(Table1[[#This Row],[Calculation6]]/Exchange,"No data")</f>
        <v>241.73368416808555</v>
      </c>
      <c r="AL534" s="49" t="s">
        <v>476</v>
      </c>
      <c r="AM534" s="45"/>
      <c r="AN534" s="45"/>
      <c r="AO534" s="45"/>
      <c r="AP534" s="45"/>
      <c r="AQ534" s="45"/>
    </row>
    <row r="535" spans="2:43">
      <c r="B535" s="44" t="s">
        <v>251</v>
      </c>
      <c r="C535" s="66" t="s">
        <v>468</v>
      </c>
      <c r="D535" s="66" t="s">
        <v>454</v>
      </c>
      <c r="E535" s="66" t="s">
        <v>96</v>
      </c>
      <c r="F535" s="66" t="s">
        <v>384</v>
      </c>
      <c r="G535" s="44" t="s">
        <v>252</v>
      </c>
      <c r="H535" s="44" t="s">
        <v>201</v>
      </c>
      <c r="I535" s="44" t="s">
        <v>329</v>
      </c>
      <c r="J535" s="44" t="s">
        <v>469</v>
      </c>
      <c r="K535" s="66" t="s">
        <v>461</v>
      </c>
      <c r="L535" s="49" t="s">
        <v>462</v>
      </c>
      <c r="M535" s="108">
        <v>1949</v>
      </c>
      <c r="N535" s="108">
        <v>1949</v>
      </c>
      <c r="O535" s="92">
        <v>1949</v>
      </c>
      <c r="P535" s="44" t="s">
        <v>458</v>
      </c>
      <c r="Q535" s="44"/>
      <c r="R535" s="44"/>
      <c r="S535" s="44" t="s">
        <v>16</v>
      </c>
      <c r="T53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35" s="91"/>
      <c r="V535" s="91"/>
      <c r="W535" s="91">
        <v>1</v>
      </c>
      <c r="X535" s="92">
        <v>2005</v>
      </c>
      <c r="Y535" s="109">
        <v>1215.27</v>
      </c>
      <c r="Z535" s="109">
        <v>1215.27</v>
      </c>
      <c r="AA535" s="214">
        <v>2005</v>
      </c>
      <c r="AB535" s="67">
        <v>1</v>
      </c>
      <c r="AC535" s="115">
        <v>10</v>
      </c>
      <c r="AD535" s="115"/>
      <c r="AE535" s="109">
        <f>IFERROR(Table1[[#This Row],[ExpenditureDetails5]]*HLOOKUP([AssumedValue2],'Curr conv'!$B$17:$BF$56,16,FALSE), "No data")</f>
        <v>4119.9136941950283</v>
      </c>
      <c r="AF535" s="108">
        <f>IFERROR([AssumedValue1]*HLOOKUP([AssumedValue2],'Curr conv'!$B$17:$BF$56,16,FALSE), "No data")</f>
        <v>4119.9136941950283</v>
      </c>
      <c r="AG535" s="110">
        <f>IFERROR(Table1[[#This Row],[Calculation2]]/Exchange,"No data")</f>
        <v>2878.9949121748596</v>
      </c>
      <c r="AH535" s="113">
        <f>IFERROR([AssumedValue1]*HLOOKUP([AssumedValue2],'Curr conv'!$B$17:$BF$56,16,FALSE)/Table1[[#This Row],[ExpenditureDetails3]], "No data")</f>
        <v>4119.9136941950283</v>
      </c>
      <c r="AI535" s="114">
        <f>IFERROR(Table1[[#This Row],[Calculation4]]/Exchange,"No data")</f>
        <v>2878.9949121748596</v>
      </c>
      <c r="AJ53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411.9913694195028</v>
      </c>
      <c r="AK535" s="110">
        <f>IFERROR(Table1[[#This Row],[Calculation6]]/Exchange,"No data")</f>
        <v>287.89949121748595</v>
      </c>
      <c r="AL535" s="49" t="s">
        <v>476</v>
      </c>
      <c r="AM535" s="45"/>
      <c r="AN535" s="45"/>
      <c r="AO535" s="45"/>
      <c r="AP535" s="45"/>
      <c r="AQ535" s="45"/>
    </row>
    <row r="536" spans="2:43">
      <c r="B536" s="44" t="s">
        <v>251</v>
      </c>
      <c r="C536" s="66" t="s">
        <v>468</v>
      </c>
      <c r="D536" s="66" t="s">
        <v>454</v>
      </c>
      <c r="E536" s="66" t="s">
        <v>96</v>
      </c>
      <c r="F536" s="66" t="s">
        <v>384</v>
      </c>
      <c r="G536" s="44" t="s">
        <v>252</v>
      </c>
      <c r="H536" s="44" t="s">
        <v>201</v>
      </c>
      <c r="I536" s="44" t="s">
        <v>329</v>
      </c>
      <c r="J536" s="44" t="s">
        <v>469</v>
      </c>
      <c r="K536" s="66" t="s">
        <v>461</v>
      </c>
      <c r="L536" s="49" t="s">
        <v>462</v>
      </c>
      <c r="M536" s="108">
        <v>1949</v>
      </c>
      <c r="N536" s="108">
        <v>1949</v>
      </c>
      <c r="O536" s="92">
        <v>1949</v>
      </c>
      <c r="P536" s="44" t="s">
        <v>458</v>
      </c>
      <c r="Q536" s="44"/>
      <c r="R536" s="44"/>
      <c r="S536" s="44" t="s">
        <v>16</v>
      </c>
      <c r="T53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36" s="91"/>
      <c r="V536" s="91"/>
      <c r="W536" s="91">
        <v>1</v>
      </c>
      <c r="X536" s="92">
        <v>2006</v>
      </c>
      <c r="Y536" s="109">
        <v>929.26700000000005</v>
      </c>
      <c r="Z536" s="109">
        <v>929.26700000000005</v>
      </c>
      <c r="AA536" s="214">
        <v>2006</v>
      </c>
      <c r="AB536" s="67">
        <v>1</v>
      </c>
      <c r="AC536" s="115">
        <v>10</v>
      </c>
      <c r="AD536" s="115"/>
      <c r="AE536" s="109">
        <f>IFERROR(Table1[[#This Row],[ExpenditureDetails5]]*HLOOKUP([AssumedValue2],'Curr conv'!$B$17:$BF$56,16,FALSE), "No data")</f>
        <v>2740.2807125146833</v>
      </c>
      <c r="AF536" s="108">
        <f>IFERROR([AssumedValue1]*HLOOKUP([AssumedValue2],'Curr conv'!$B$17:$BF$56,16,FALSE), "No data")</f>
        <v>2740.2807125146833</v>
      </c>
      <c r="AG536" s="110">
        <f>IFERROR(Table1[[#This Row],[Calculation2]]/Exchange,"No data")</f>
        <v>1914.9076448801966</v>
      </c>
      <c r="AH536" s="113">
        <f>IFERROR([AssumedValue1]*HLOOKUP([AssumedValue2],'Curr conv'!$B$17:$BF$56,16,FALSE)/Table1[[#This Row],[ExpenditureDetails3]], "No data")</f>
        <v>2740.2807125146833</v>
      </c>
      <c r="AI536" s="114">
        <f>IFERROR(Table1[[#This Row],[Calculation4]]/Exchange,"No data")</f>
        <v>1914.9076448801966</v>
      </c>
      <c r="AJ53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274.0280712514683</v>
      </c>
      <c r="AK536" s="110">
        <f>IFERROR(Table1[[#This Row],[Calculation6]]/Exchange,"No data")</f>
        <v>191.49076448801964</v>
      </c>
      <c r="AL536" s="49" t="s">
        <v>476</v>
      </c>
      <c r="AM536" s="45"/>
      <c r="AN536" s="45"/>
      <c r="AO536" s="45"/>
      <c r="AP536" s="45"/>
      <c r="AQ536" s="45"/>
    </row>
    <row r="537" spans="2:43">
      <c r="B537" s="44" t="s">
        <v>251</v>
      </c>
      <c r="C537" s="66" t="s">
        <v>468</v>
      </c>
      <c r="D537" s="66" t="s">
        <v>454</v>
      </c>
      <c r="E537" s="66" t="s">
        <v>96</v>
      </c>
      <c r="F537" s="66" t="s">
        <v>384</v>
      </c>
      <c r="G537" s="44" t="s">
        <v>252</v>
      </c>
      <c r="H537" s="44" t="s">
        <v>201</v>
      </c>
      <c r="I537" s="44" t="s">
        <v>329</v>
      </c>
      <c r="J537" s="44" t="s">
        <v>469</v>
      </c>
      <c r="K537" s="66" t="s">
        <v>461</v>
      </c>
      <c r="L537" s="49" t="s">
        <v>462</v>
      </c>
      <c r="M537" s="108">
        <v>1949</v>
      </c>
      <c r="N537" s="108">
        <v>1949</v>
      </c>
      <c r="O537" s="92">
        <v>1949</v>
      </c>
      <c r="P537" s="44" t="s">
        <v>458</v>
      </c>
      <c r="Q537" s="44"/>
      <c r="R537" s="44"/>
      <c r="S537" s="44" t="s">
        <v>16</v>
      </c>
      <c r="T53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37" s="91"/>
      <c r="V537" s="91"/>
      <c r="W537" s="91">
        <v>1</v>
      </c>
      <c r="X537" s="92">
        <v>2007</v>
      </c>
      <c r="Y537" s="109">
        <v>1308.99</v>
      </c>
      <c r="Z537" s="109">
        <v>1308.99</v>
      </c>
      <c r="AA537" s="214">
        <v>2007</v>
      </c>
      <c r="AB537" s="67">
        <v>1</v>
      </c>
      <c r="AC537" s="115">
        <v>10</v>
      </c>
      <c r="AD537" s="115"/>
      <c r="AE537" s="109">
        <f>IFERROR(Table1[[#This Row],[ExpenditureDetails5]]*HLOOKUP([AssumedValue2],'Curr conv'!$B$17:$BF$56,16,FALSE), "No data")</f>
        <v>2135.5622273270928</v>
      </c>
      <c r="AF537" s="108">
        <f>IFERROR([AssumedValue1]*HLOOKUP([AssumedValue2],'Curr conv'!$B$17:$BF$56,16,FALSE), "No data")</f>
        <v>2135.5622273270928</v>
      </c>
      <c r="AG537" s="110">
        <f>IFERROR(Table1[[#This Row],[Calculation2]]/Exchange,"No data")</f>
        <v>1492.3304815269425</v>
      </c>
      <c r="AH537" s="113">
        <f>IFERROR([AssumedValue1]*HLOOKUP([AssumedValue2],'Curr conv'!$B$17:$BF$56,16,FALSE)/Table1[[#This Row],[ExpenditureDetails3]], "No data")</f>
        <v>2135.5622273270928</v>
      </c>
      <c r="AI537" s="114">
        <f>IFERROR(Table1[[#This Row],[Calculation4]]/Exchange,"No data")</f>
        <v>1492.3304815269425</v>
      </c>
      <c r="AJ53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213.55622273270927</v>
      </c>
      <c r="AK537" s="110">
        <f>IFERROR(Table1[[#This Row],[Calculation6]]/Exchange,"No data")</f>
        <v>149.23304815269424</v>
      </c>
      <c r="AL537" s="49" t="s">
        <v>476</v>
      </c>
      <c r="AM537" s="45"/>
      <c r="AN537" s="45"/>
      <c r="AO537" s="45"/>
      <c r="AP537" s="45"/>
      <c r="AQ537" s="45"/>
    </row>
    <row r="538" spans="2:43">
      <c r="B538" s="44" t="s">
        <v>251</v>
      </c>
      <c r="C538" s="66" t="s">
        <v>468</v>
      </c>
      <c r="D538" s="66" t="s">
        <v>454</v>
      </c>
      <c r="E538" s="66" t="s">
        <v>96</v>
      </c>
      <c r="F538" s="66" t="s">
        <v>384</v>
      </c>
      <c r="G538" s="44" t="s">
        <v>252</v>
      </c>
      <c r="H538" s="44" t="s">
        <v>201</v>
      </c>
      <c r="I538" s="44" t="s">
        <v>329</v>
      </c>
      <c r="J538" s="44" t="s">
        <v>469</v>
      </c>
      <c r="K538" s="66" t="s">
        <v>461</v>
      </c>
      <c r="L538" s="49" t="s">
        <v>462</v>
      </c>
      <c r="M538" s="108">
        <v>1949</v>
      </c>
      <c r="N538" s="108">
        <v>1949</v>
      </c>
      <c r="O538" s="92">
        <v>1949</v>
      </c>
      <c r="P538" s="44" t="s">
        <v>458</v>
      </c>
      <c r="Q538" s="44"/>
      <c r="R538" s="44"/>
      <c r="S538" s="44" t="s">
        <v>16</v>
      </c>
      <c r="T53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38" s="91"/>
      <c r="V538" s="91"/>
      <c r="W538" s="91">
        <v>1</v>
      </c>
      <c r="X538" s="92">
        <v>2008</v>
      </c>
      <c r="Y538" s="109">
        <v>1404.35</v>
      </c>
      <c r="Z538" s="109">
        <v>1404.35</v>
      </c>
      <c r="AA538" s="214">
        <v>2008</v>
      </c>
      <c r="AB538" s="67">
        <v>1</v>
      </c>
      <c r="AC538" s="115">
        <v>10</v>
      </c>
      <c r="AD538" s="115"/>
      <c r="AE538" s="109">
        <f>IFERROR(Table1[[#This Row],[ExpenditureDetails5]]*HLOOKUP([AssumedValue2],'Curr conv'!$B$17:$BF$56,16,FALSE), "No data")</f>
        <v>1970.4197262587686</v>
      </c>
      <c r="AF538" s="108">
        <f>IFERROR([AssumedValue1]*HLOOKUP([AssumedValue2],'Curr conv'!$B$17:$BF$56,16,FALSE), "No data")</f>
        <v>1970.4197262587686</v>
      </c>
      <c r="AG538" s="110">
        <f>IFERROR(Table1[[#This Row],[Calculation2]]/Exchange,"No data")</f>
        <v>1376.9289329388157</v>
      </c>
      <c r="AH538" s="113">
        <f>IFERROR([AssumedValue1]*HLOOKUP([AssumedValue2],'Curr conv'!$B$17:$BF$56,16,FALSE)/Table1[[#This Row],[ExpenditureDetails3]], "No data")</f>
        <v>1970.4197262587686</v>
      </c>
      <c r="AI538" s="114">
        <f>IFERROR(Table1[[#This Row],[Calculation4]]/Exchange,"No data")</f>
        <v>1376.9289329388157</v>
      </c>
      <c r="AJ53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197.04197262587687</v>
      </c>
      <c r="AK538" s="110">
        <f>IFERROR(Table1[[#This Row],[Calculation6]]/Exchange,"No data")</f>
        <v>137.69289329388155</v>
      </c>
      <c r="AL538" s="49" t="s">
        <v>476</v>
      </c>
      <c r="AM538" s="45"/>
      <c r="AN538" s="45"/>
      <c r="AO538" s="45"/>
      <c r="AP538" s="45"/>
      <c r="AQ538" s="45"/>
    </row>
    <row r="539" spans="2:43">
      <c r="B539" s="44" t="s">
        <v>253</v>
      </c>
      <c r="C539" s="66" t="s">
        <v>468</v>
      </c>
      <c r="D539" s="66" t="s">
        <v>454</v>
      </c>
      <c r="E539" s="66" t="s">
        <v>96</v>
      </c>
      <c r="F539" s="66" t="s">
        <v>385</v>
      </c>
      <c r="G539" s="44" t="s">
        <v>254</v>
      </c>
      <c r="H539" s="44" t="s">
        <v>201</v>
      </c>
      <c r="I539" s="44" t="s">
        <v>329</v>
      </c>
      <c r="J539" s="44" t="s">
        <v>469</v>
      </c>
      <c r="K539" s="66" t="s">
        <v>461</v>
      </c>
      <c r="L539" s="49" t="s">
        <v>462</v>
      </c>
      <c r="M539" s="108">
        <v>1407</v>
      </c>
      <c r="N539" s="108">
        <v>1407</v>
      </c>
      <c r="O539" s="92">
        <v>1407</v>
      </c>
      <c r="P539" s="44" t="s">
        <v>458</v>
      </c>
      <c r="Q539" s="44"/>
      <c r="R539" s="44"/>
      <c r="S539" s="44" t="s">
        <v>16</v>
      </c>
      <c r="T53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39" s="91"/>
      <c r="V539" s="91"/>
      <c r="W539" s="91">
        <v>1</v>
      </c>
      <c r="X539" s="92">
        <v>1998</v>
      </c>
      <c r="Y539" s="109">
        <v>2</v>
      </c>
      <c r="Z539" s="109">
        <v>2</v>
      </c>
      <c r="AA539" s="214">
        <v>1998</v>
      </c>
      <c r="AB539" s="67">
        <v>2</v>
      </c>
      <c r="AC539" s="115">
        <v>3</v>
      </c>
      <c r="AD539" s="115"/>
      <c r="AE539" s="109">
        <f>IFERROR(Table1[[#This Row],[ExpenditureDetails5]]*HLOOKUP([AssumedValue2],'Curr conv'!$B$17:$BF$56,16,FALSE), "No data")</f>
        <v>28.043868036678457</v>
      </c>
      <c r="AF539" s="108">
        <f>IFERROR([AssumedValue1]*HLOOKUP([AssumedValue2],'Curr conv'!$B$17:$BF$56,16,FALSE), "No data")</f>
        <v>28.043868036678457</v>
      </c>
      <c r="AG539" s="110">
        <f>IFERROR(Table1[[#This Row],[Calculation2]]/Exchange,"No data")</f>
        <v>19.59704969282749</v>
      </c>
      <c r="AH539" s="113">
        <f>IFERROR([AssumedValue1]*HLOOKUP([AssumedValue2],'Curr conv'!$B$17:$BF$56,16,FALSE)/Table1[[#This Row],[ExpenditureDetails3]], "No data")</f>
        <v>28.043868036678457</v>
      </c>
      <c r="AI539" s="114">
        <f>IFERROR(Table1[[#This Row],[Calculation4]]/Exchange,"No data")</f>
        <v>19.59704969282749</v>
      </c>
      <c r="AJ53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9.3479560122261525</v>
      </c>
      <c r="AK539" s="110">
        <f>IFERROR(Table1[[#This Row],[Calculation6]]/Exchange,"No data")</f>
        <v>6.532349897609163</v>
      </c>
      <c r="AL539" s="49" t="s">
        <v>476</v>
      </c>
      <c r="AM539" s="45"/>
      <c r="AN539" s="45"/>
      <c r="AO539" s="45"/>
      <c r="AP539" s="45"/>
      <c r="AQ539" s="45"/>
    </row>
    <row r="540" spans="2:43">
      <c r="B540" s="44" t="s">
        <v>253</v>
      </c>
      <c r="C540" s="66" t="s">
        <v>468</v>
      </c>
      <c r="D540" s="66" t="s">
        <v>454</v>
      </c>
      <c r="E540" s="66" t="s">
        <v>96</v>
      </c>
      <c r="F540" s="66" t="s">
        <v>385</v>
      </c>
      <c r="G540" s="44" t="s">
        <v>254</v>
      </c>
      <c r="H540" s="44" t="s">
        <v>201</v>
      </c>
      <c r="I540" s="44" t="s">
        <v>329</v>
      </c>
      <c r="J540" s="44" t="s">
        <v>469</v>
      </c>
      <c r="K540" s="66" t="s">
        <v>461</v>
      </c>
      <c r="L540" s="49" t="s">
        <v>462</v>
      </c>
      <c r="M540" s="108">
        <v>1407</v>
      </c>
      <c r="N540" s="108">
        <v>1407</v>
      </c>
      <c r="O540" s="92">
        <v>1407</v>
      </c>
      <c r="P540" s="44" t="s">
        <v>458</v>
      </c>
      <c r="Q540" s="44"/>
      <c r="R540" s="44"/>
      <c r="S540" s="44" t="s">
        <v>16</v>
      </c>
      <c r="T54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40" s="91"/>
      <c r="V540" s="91"/>
      <c r="W540" s="91">
        <v>1</v>
      </c>
      <c r="X540" s="92">
        <v>2006</v>
      </c>
      <c r="Y540" s="109">
        <v>2124.1</v>
      </c>
      <c r="Z540" s="109">
        <v>2124.1</v>
      </c>
      <c r="AA540" s="214">
        <v>2006</v>
      </c>
      <c r="AB540" s="67">
        <v>2</v>
      </c>
      <c r="AC540" s="115">
        <v>3</v>
      </c>
      <c r="AD540" s="115"/>
      <c r="AE540" s="109">
        <f>IFERROR(Table1[[#This Row],[ExpenditureDetails5]]*HLOOKUP([AssumedValue2],'Curr conv'!$B$17:$BF$56,16,FALSE), "No data")</f>
        <v>6263.6790733475291</v>
      </c>
      <c r="AF540" s="108">
        <f>IFERROR([AssumedValue1]*HLOOKUP([AssumedValue2],'Curr conv'!$B$17:$BF$56,16,FALSE), "No data")</f>
        <v>6263.6790733475291</v>
      </c>
      <c r="AG540" s="110">
        <f>IFERROR(Table1[[#This Row],[Calculation2]]/Exchange,"No data")</f>
        <v>4377.0577546496597</v>
      </c>
      <c r="AH540" s="113">
        <f>IFERROR([AssumedValue1]*HLOOKUP([AssumedValue2],'Curr conv'!$B$17:$BF$56,16,FALSE)/Table1[[#This Row],[ExpenditureDetails3]], "No data")</f>
        <v>6263.6790733475291</v>
      </c>
      <c r="AI540" s="114">
        <f>IFERROR(Table1[[#This Row],[Calculation4]]/Exchange,"No data")</f>
        <v>4377.0577546496597</v>
      </c>
      <c r="AJ54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2087.8930244491762</v>
      </c>
      <c r="AK540" s="110">
        <f>IFERROR(Table1[[#This Row],[Calculation6]]/Exchange,"No data")</f>
        <v>1459.0192515498863</v>
      </c>
      <c r="AL540" s="49" t="s">
        <v>476</v>
      </c>
      <c r="AM540" s="45"/>
      <c r="AN540" s="45"/>
      <c r="AO540" s="45"/>
      <c r="AP540" s="45"/>
      <c r="AQ540" s="45"/>
    </row>
    <row r="541" spans="2:43">
      <c r="B541" s="44" t="s">
        <v>253</v>
      </c>
      <c r="C541" s="66" t="s">
        <v>468</v>
      </c>
      <c r="D541" s="66" t="s">
        <v>454</v>
      </c>
      <c r="E541" s="66" t="s">
        <v>96</v>
      </c>
      <c r="F541" s="66" t="s">
        <v>385</v>
      </c>
      <c r="G541" s="44" t="s">
        <v>254</v>
      </c>
      <c r="H541" s="44" t="s">
        <v>201</v>
      </c>
      <c r="I541" s="44" t="s">
        <v>329</v>
      </c>
      <c r="J541" s="44" t="s">
        <v>469</v>
      </c>
      <c r="K541" s="66" t="s">
        <v>461</v>
      </c>
      <c r="L541" s="49" t="s">
        <v>462</v>
      </c>
      <c r="M541" s="108">
        <v>1407</v>
      </c>
      <c r="N541" s="108">
        <v>1407</v>
      </c>
      <c r="O541" s="92">
        <v>1407</v>
      </c>
      <c r="P541" s="44" t="s">
        <v>458</v>
      </c>
      <c r="Q541" s="44"/>
      <c r="R541" s="44"/>
      <c r="S541" s="44" t="s">
        <v>16</v>
      </c>
      <c r="T54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41" s="91"/>
      <c r="V541" s="91"/>
      <c r="W541" s="91">
        <v>1</v>
      </c>
      <c r="X541" s="92">
        <v>2007</v>
      </c>
      <c r="Y541" s="109">
        <v>5038.59</v>
      </c>
      <c r="Z541" s="109">
        <v>5038.59</v>
      </c>
      <c r="AA541" s="214">
        <v>2007</v>
      </c>
      <c r="AB541" s="67">
        <v>2</v>
      </c>
      <c r="AC541" s="115">
        <v>3</v>
      </c>
      <c r="AD541" s="115"/>
      <c r="AE541" s="109">
        <f>IFERROR(Table1[[#This Row],[ExpenditureDetails5]]*HLOOKUP([AssumedValue2],'Curr conv'!$B$17:$BF$56,16,FALSE), "No data")</f>
        <v>8220.2480408467727</v>
      </c>
      <c r="AF541" s="108">
        <f>IFERROR([AssumedValue1]*HLOOKUP([AssumedValue2],'Curr conv'!$B$17:$BF$56,16,FALSE), "No data")</f>
        <v>8220.2480408467727</v>
      </c>
      <c r="AG541" s="110">
        <f>IFERROR(Table1[[#This Row],[Calculation2]]/Exchange,"No data")</f>
        <v>5744.3077799806242</v>
      </c>
      <c r="AH541" s="113">
        <f>IFERROR([AssumedValue1]*HLOOKUP([AssumedValue2],'Curr conv'!$B$17:$BF$56,16,FALSE)/Table1[[#This Row],[ExpenditureDetails3]], "No data")</f>
        <v>8220.2480408467727</v>
      </c>
      <c r="AI541" s="114">
        <f>IFERROR(Table1[[#This Row],[Calculation4]]/Exchange,"No data")</f>
        <v>5744.3077799806242</v>
      </c>
      <c r="AJ54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2740.0826802822576</v>
      </c>
      <c r="AK541" s="110">
        <f>IFERROR(Table1[[#This Row],[Calculation6]]/Exchange,"No data")</f>
        <v>1914.7692599935415</v>
      </c>
      <c r="AL541" s="49" t="s">
        <v>476</v>
      </c>
      <c r="AM541" s="45"/>
      <c r="AN541" s="45"/>
      <c r="AO541" s="45"/>
      <c r="AP541" s="45"/>
      <c r="AQ541" s="45"/>
    </row>
    <row r="542" spans="2:43">
      <c r="B542" s="44" t="s">
        <v>255</v>
      </c>
      <c r="C542" s="66" t="s">
        <v>468</v>
      </c>
      <c r="D542" s="66" t="s">
        <v>454</v>
      </c>
      <c r="E542" s="66" t="s">
        <v>96</v>
      </c>
      <c r="F542" s="66" t="s">
        <v>386</v>
      </c>
      <c r="G542" s="44" t="s">
        <v>256</v>
      </c>
      <c r="H542" s="44" t="s">
        <v>201</v>
      </c>
      <c r="I542" s="44" t="s">
        <v>329</v>
      </c>
      <c r="J542" s="44" t="s">
        <v>469</v>
      </c>
      <c r="K542" s="66" t="s">
        <v>461</v>
      </c>
      <c r="L542" s="49" t="s">
        <v>462</v>
      </c>
      <c r="M542" s="108">
        <v>2552</v>
      </c>
      <c r="N542" s="108">
        <v>2552</v>
      </c>
      <c r="O542" s="92">
        <v>2552</v>
      </c>
      <c r="P542" s="44" t="s">
        <v>458</v>
      </c>
      <c r="Q542" s="44"/>
      <c r="R542" s="44"/>
      <c r="S542" s="44" t="s">
        <v>16</v>
      </c>
      <c r="T54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42" s="91"/>
      <c r="V542" s="91"/>
      <c r="W542" s="91">
        <v>1</v>
      </c>
      <c r="X542" s="92">
        <v>1998</v>
      </c>
      <c r="Y542" s="109">
        <v>116.999</v>
      </c>
      <c r="Z542" s="109">
        <v>116.999</v>
      </c>
      <c r="AA542" s="214">
        <v>1998</v>
      </c>
      <c r="AB542" s="67">
        <v>1</v>
      </c>
      <c r="AC542" s="115">
        <v>10</v>
      </c>
      <c r="AD542" s="115"/>
      <c r="AE542" s="109">
        <f>IFERROR(Table1[[#This Row],[ExpenditureDetails5]]*HLOOKUP([AssumedValue2],'Curr conv'!$B$17:$BF$56,16,FALSE), "No data")</f>
        <v>1640.5522582116714</v>
      </c>
      <c r="AF542" s="108">
        <f>IFERROR([AssumedValue1]*HLOOKUP([AssumedValue2],'Curr conv'!$B$17:$BF$56,16,FALSE), "No data")</f>
        <v>1640.5522582116714</v>
      </c>
      <c r="AG542" s="110">
        <f>IFERROR(Table1[[#This Row],[Calculation2]]/Exchange,"No data")</f>
        <v>1146.4176085055617</v>
      </c>
      <c r="AH542" s="113">
        <f>IFERROR([AssumedValue1]*HLOOKUP([AssumedValue2],'Curr conv'!$B$17:$BF$56,16,FALSE)/Table1[[#This Row],[ExpenditureDetails3]], "No data")</f>
        <v>1640.5522582116714</v>
      </c>
      <c r="AI542" s="114">
        <f>IFERROR(Table1[[#This Row],[Calculation4]]/Exchange,"No data")</f>
        <v>1146.4176085055617</v>
      </c>
      <c r="AJ54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164.05522582116714</v>
      </c>
      <c r="AK542" s="110">
        <f>IFERROR(Table1[[#This Row],[Calculation6]]/Exchange,"No data")</f>
        <v>114.64176085055617</v>
      </c>
      <c r="AL542" s="49" t="s">
        <v>476</v>
      </c>
      <c r="AM542" s="45"/>
      <c r="AN542" s="45"/>
      <c r="AO542" s="45"/>
      <c r="AP542" s="45"/>
      <c r="AQ542" s="45"/>
    </row>
    <row r="543" spans="2:43">
      <c r="B543" s="44" t="s">
        <v>255</v>
      </c>
      <c r="C543" s="66" t="s">
        <v>468</v>
      </c>
      <c r="D543" s="66" t="s">
        <v>454</v>
      </c>
      <c r="E543" s="66" t="s">
        <v>96</v>
      </c>
      <c r="F543" s="66" t="s">
        <v>386</v>
      </c>
      <c r="G543" s="44" t="s">
        <v>256</v>
      </c>
      <c r="H543" s="44" t="s">
        <v>201</v>
      </c>
      <c r="I543" s="44" t="s">
        <v>329</v>
      </c>
      <c r="J543" s="44" t="s">
        <v>469</v>
      </c>
      <c r="K543" s="66" t="s">
        <v>461</v>
      </c>
      <c r="L543" s="49" t="s">
        <v>462</v>
      </c>
      <c r="M543" s="108">
        <v>2552</v>
      </c>
      <c r="N543" s="108">
        <v>2552</v>
      </c>
      <c r="O543" s="92">
        <v>2552</v>
      </c>
      <c r="P543" s="44" t="s">
        <v>458</v>
      </c>
      <c r="Q543" s="44"/>
      <c r="R543" s="44"/>
      <c r="S543" s="44" t="s">
        <v>16</v>
      </c>
      <c r="T54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43" s="91"/>
      <c r="V543" s="91"/>
      <c r="W543" s="91">
        <v>1</v>
      </c>
      <c r="X543" s="92">
        <v>1999</v>
      </c>
      <c r="Y543" s="109">
        <v>413.92</v>
      </c>
      <c r="Z543" s="109">
        <v>413.92</v>
      </c>
      <c r="AA543" s="214">
        <v>1999</v>
      </c>
      <c r="AB543" s="67">
        <v>1</v>
      </c>
      <c r="AC543" s="115">
        <v>10</v>
      </c>
      <c r="AD543" s="115"/>
      <c r="AE543" s="109">
        <f>IFERROR(Table1[[#This Row],[ExpenditureDetails5]]*HLOOKUP([AssumedValue2],'Curr conv'!$B$17:$BF$56,16,FALSE), "No data")</f>
        <v>4958.5946447813567</v>
      </c>
      <c r="AF543" s="108">
        <f>IFERROR([AssumedValue1]*HLOOKUP([AssumedValue2],'Curr conv'!$B$17:$BF$56,16,FALSE), "No data")</f>
        <v>4958.5946447813567</v>
      </c>
      <c r="AG543" s="110">
        <f>IFERROR(Table1[[#This Row],[Calculation2]]/Exchange,"No data")</f>
        <v>3465.0650022056616</v>
      </c>
      <c r="AH543" s="113">
        <f>IFERROR([AssumedValue1]*HLOOKUP([AssumedValue2],'Curr conv'!$B$17:$BF$56,16,FALSE)/Table1[[#This Row],[ExpenditureDetails3]], "No data")</f>
        <v>4958.5946447813567</v>
      </c>
      <c r="AI543" s="114">
        <f>IFERROR(Table1[[#This Row],[Calculation4]]/Exchange,"No data")</f>
        <v>3465.0650022056616</v>
      </c>
      <c r="AJ54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495.85946447813569</v>
      </c>
      <c r="AK543" s="110">
        <f>IFERROR(Table1[[#This Row],[Calculation6]]/Exchange,"No data")</f>
        <v>346.50650022056618</v>
      </c>
      <c r="AL543" s="49" t="s">
        <v>476</v>
      </c>
      <c r="AM543" s="45"/>
      <c r="AN543" s="45"/>
      <c r="AO543" s="45"/>
      <c r="AP543" s="45"/>
      <c r="AQ543" s="45"/>
    </row>
    <row r="544" spans="2:43">
      <c r="B544" s="44" t="s">
        <v>255</v>
      </c>
      <c r="C544" s="66" t="s">
        <v>468</v>
      </c>
      <c r="D544" s="66" t="s">
        <v>454</v>
      </c>
      <c r="E544" s="66" t="s">
        <v>96</v>
      </c>
      <c r="F544" s="66" t="s">
        <v>386</v>
      </c>
      <c r="G544" s="44" t="s">
        <v>256</v>
      </c>
      <c r="H544" s="44" t="s">
        <v>201</v>
      </c>
      <c r="I544" s="44" t="s">
        <v>329</v>
      </c>
      <c r="J544" s="44" t="s">
        <v>469</v>
      </c>
      <c r="K544" s="66" t="s">
        <v>461</v>
      </c>
      <c r="L544" s="49" t="s">
        <v>462</v>
      </c>
      <c r="M544" s="108">
        <v>2552</v>
      </c>
      <c r="N544" s="108">
        <v>2552</v>
      </c>
      <c r="O544" s="92">
        <v>2552</v>
      </c>
      <c r="P544" s="44" t="s">
        <v>458</v>
      </c>
      <c r="Q544" s="44"/>
      <c r="R544" s="44"/>
      <c r="S544" s="44" t="s">
        <v>16</v>
      </c>
      <c r="T54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44" s="91"/>
      <c r="V544" s="91"/>
      <c r="W544" s="91">
        <v>1</v>
      </c>
      <c r="X544" s="92">
        <v>2000</v>
      </c>
      <c r="Y544" s="109">
        <v>677.24</v>
      </c>
      <c r="Z544" s="109">
        <v>677.24</v>
      </c>
      <c r="AA544" s="214">
        <v>2000</v>
      </c>
      <c r="AB544" s="67">
        <v>1</v>
      </c>
      <c r="AC544" s="115">
        <v>10</v>
      </c>
      <c r="AD544" s="115"/>
      <c r="AE544" s="109">
        <f>IFERROR(Table1[[#This Row],[ExpenditureDetails5]]*HLOOKUP([AssumedValue2],'Curr conv'!$B$17:$BF$56,16,FALSE), "No data")</f>
        <v>7118.5216088649868</v>
      </c>
      <c r="AF544" s="108">
        <f>IFERROR([AssumedValue1]*HLOOKUP([AssumedValue2],'Curr conv'!$B$17:$BF$56,16,FALSE), "No data")</f>
        <v>7118.5216088649868</v>
      </c>
      <c r="AG544" s="110">
        <f>IFERROR(Table1[[#This Row],[Calculation2]]/Exchange,"No data")</f>
        <v>4974.4215571810328</v>
      </c>
      <c r="AH544" s="113">
        <f>IFERROR([AssumedValue1]*HLOOKUP([AssumedValue2],'Curr conv'!$B$17:$BF$56,16,FALSE)/Table1[[#This Row],[ExpenditureDetails3]], "No data")</f>
        <v>7118.5216088649868</v>
      </c>
      <c r="AI544" s="114">
        <f>IFERROR(Table1[[#This Row],[Calculation4]]/Exchange,"No data")</f>
        <v>4974.4215571810328</v>
      </c>
      <c r="AJ54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711.85216088649872</v>
      </c>
      <c r="AK544" s="110">
        <f>IFERROR(Table1[[#This Row],[Calculation6]]/Exchange,"No data")</f>
        <v>497.44215571810327</v>
      </c>
      <c r="AL544" s="49" t="s">
        <v>476</v>
      </c>
      <c r="AM544" s="45"/>
      <c r="AN544" s="45"/>
      <c r="AO544" s="45"/>
      <c r="AP544" s="45"/>
      <c r="AQ544" s="45"/>
    </row>
    <row r="545" spans="2:43">
      <c r="B545" s="44" t="s">
        <v>255</v>
      </c>
      <c r="C545" s="66" t="s">
        <v>468</v>
      </c>
      <c r="D545" s="66" t="s">
        <v>454</v>
      </c>
      <c r="E545" s="66" t="s">
        <v>96</v>
      </c>
      <c r="F545" s="66" t="s">
        <v>386</v>
      </c>
      <c r="G545" s="44" t="s">
        <v>256</v>
      </c>
      <c r="H545" s="44" t="s">
        <v>201</v>
      </c>
      <c r="I545" s="44" t="s">
        <v>329</v>
      </c>
      <c r="J545" s="44" t="s">
        <v>469</v>
      </c>
      <c r="K545" s="66" t="s">
        <v>461</v>
      </c>
      <c r="L545" s="49" t="s">
        <v>462</v>
      </c>
      <c r="M545" s="108">
        <v>2552</v>
      </c>
      <c r="N545" s="108">
        <v>2552</v>
      </c>
      <c r="O545" s="92">
        <v>2552</v>
      </c>
      <c r="P545" s="44" t="s">
        <v>458</v>
      </c>
      <c r="Q545" s="44"/>
      <c r="R545" s="44"/>
      <c r="S545" s="44" t="s">
        <v>16</v>
      </c>
      <c r="T54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45" s="91"/>
      <c r="V545" s="91"/>
      <c r="W545" s="91">
        <v>1</v>
      </c>
      <c r="X545" s="92">
        <v>2001</v>
      </c>
      <c r="Y545" s="109">
        <v>491.35</v>
      </c>
      <c r="Z545" s="109">
        <v>491.35</v>
      </c>
      <c r="AA545" s="214">
        <v>2001</v>
      </c>
      <c r="AB545" s="67">
        <v>1</v>
      </c>
      <c r="AC545" s="115">
        <v>10</v>
      </c>
      <c r="AD545" s="115"/>
      <c r="AE545" s="109">
        <f>IFERROR(Table1[[#This Row],[ExpenditureDetails5]]*HLOOKUP([AssumedValue2],'Curr conv'!$B$17:$BF$56,16,FALSE), "No data")</f>
        <v>4059.2729144654704</v>
      </c>
      <c r="AF545" s="108">
        <f>IFERROR([AssumedValue1]*HLOOKUP([AssumedValue2],'Curr conv'!$B$17:$BF$56,16,FALSE), "No data")</f>
        <v>4059.2729144654704</v>
      </c>
      <c r="AG545" s="110">
        <f>IFERROR(Table1[[#This Row],[Calculation2]]/Exchange,"No data")</f>
        <v>2836.6191467413009</v>
      </c>
      <c r="AH545" s="113">
        <f>IFERROR([AssumedValue1]*HLOOKUP([AssumedValue2],'Curr conv'!$B$17:$BF$56,16,FALSE)/Table1[[#This Row],[ExpenditureDetails3]], "No data")</f>
        <v>4059.2729144654704</v>
      </c>
      <c r="AI545" s="114">
        <f>IFERROR(Table1[[#This Row],[Calculation4]]/Exchange,"No data")</f>
        <v>2836.6191467413009</v>
      </c>
      <c r="AJ54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405.92729144654703</v>
      </c>
      <c r="AK545" s="110">
        <f>IFERROR(Table1[[#This Row],[Calculation6]]/Exchange,"No data")</f>
        <v>283.66191467413012</v>
      </c>
      <c r="AL545" s="49" t="s">
        <v>476</v>
      </c>
      <c r="AM545" s="45"/>
      <c r="AN545" s="45"/>
      <c r="AO545" s="45"/>
      <c r="AP545" s="45"/>
      <c r="AQ545" s="45"/>
    </row>
    <row r="546" spans="2:43">
      <c r="B546" s="44" t="s">
        <v>255</v>
      </c>
      <c r="C546" s="66" t="s">
        <v>468</v>
      </c>
      <c r="D546" s="66" t="s">
        <v>454</v>
      </c>
      <c r="E546" s="66" t="s">
        <v>96</v>
      </c>
      <c r="F546" s="66" t="s">
        <v>386</v>
      </c>
      <c r="G546" s="44" t="s">
        <v>256</v>
      </c>
      <c r="H546" s="44" t="s">
        <v>201</v>
      </c>
      <c r="I546" s="44" t="s">
        <v>329</v>
      </c>
      <c r="J546" s="44" t="s">
        <v>469</v>
      </c>
      <c r="K546" s="66" t="s">
        <v>461</v>
      </c>
      <c r="L546" s="49" t="s">
        <v>462</v>
      </c>
      <c r="M546" s="108">
        <v>2552</v>
      </c>
      <c r="N546" s="108">
        <v>2552</v>
      </c>
      <c r="O546" s="92">
        <v>2552</v>
      </c>
      <c r="P546" s="44" t="s">
        <v>458</v>
      </c>
      <c r="Q546" s="44"/>
      <c r="R546" s="44"/>
      <c r="S546" s="44" t="s">
        <v>16</v>
      </c>
      <c r="T54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46" s="91"/>
      <c r="V546" s="91"/>
      <c r="W546" s="91">
        <v>1</v>
      </c>
      <c r="X546" s="92">
        <v>2002</v>
      </c>
      <c r="Y546" s="109">
        <v>1085.58</v>
      </c>
      <c r="Z546" s="109">
        <v>1085.58</v>
      </c>
      <c r="AA546" s="214">
        <v>2002</v>
      </c>
      <c r="AB546" s="67">
        <v>1</v>
      </c>
      <c r="AC546" s="115">
        <v>10</v>
      </c>
      <c r="AD546" s="115"/>
      <c r="AE546" s="109">
        <f>IFERROR(Table1[[#This Row],[ExpenditureDetails5]]*HLOOKUP([AssumedValue2],'Curr conv'!$B$17:$BF$56,16,FALSE), "No data")</f>
        <v>6652.2938293694824</v>
      </c>
      <c r="AF546" s="108">
        <f>IFERROR([AssumedValue1]*HLOOKUP([AssumedValue2],'Curr conv'!$B$17:$BF$56,16,FALSE), "No data")</f>
        <v>6652.2938293694824</v>
      </c>
      <c r="AG546" s="110">
        <f>IFERROR(Table1[[#This Row],[Calculation2]]/Exchange,"No data")</f>
        <v>4648.621672835543</v>
      </c>
      <c r="AH546" s="113">
        <f>IFERROR([AssumedValue1]*HLOOKUP([AssumedValue2],'Curr conv'!$B$17:$BF$56,16,FALSE)/Table1[[#This Row],[ExpenditureDetails3]], "No data")</f>
        <v>6652.2938293694824</v>
      </c>
      <c r="AI546" s="114">
        <f>IFERROR(Table1[[#This Row],[Calculation4]]/Exchange,"No data")</f>
        <v>4648.621672835543</v>
      </c>
      <c r="AJ54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665.22938293694824</v>
      </c>
      <c r="AK546" s="110">
        <f>IFERROR(Table1[[#This Row],[Calculation6]]/Exchange,"No data")</f>
        <v>464.86216728355424</v>
      </c>
      <c r="AL546" s="49" t="s">
        <v>476</v>
      </c>
      <c r="AM546" s="45"/>
      <c r="AN546" s="45"/>
      <c r="AO546" s="45"/>
      <c r="AP546" s="45"/>
      <c r="AQ546" s="45"/>
    </row>
    <row r="547" spans="2:43">
      <c r="B547" s="44" t="s">
        <v>255</v>
      </c>
      <c r="C547" s="66" t="s">
        <v>468</v>
      </c>
      <c r="D547" s="66" t="s">
        <v>454</v>
      </c>
      <c r="E547" s="66" t="s">
        <v>96</v>
      </c>
      <c r="F547" s="66" t="s">
        <v>386</v>
      </c>
      <c r="G547" s="44" t="s">
        <v>256</v>
      </c>
      <c r="H547" s="44" t="s">
        <v>201</v>
      </c>
      <c r="I547" s="44" t="s">
        <v>329</v>
      </c>
      <c r="J547" s="44" t="s">
        <v>469</v>
      </c>
      <c r="K547" s="66" t="s">
        <v>461</v>
      </c>
      <c r="L547" s="49" t="s">
        <v>462</v>
      </c>
      <c r="M547" s="108">
        <v>2552</v>
      </c>
      <c r="N547" s="108">
        <v>2552</v>
      </c>
      <c r="O547" s="92">
        <v>2552</v>
      </c>
      <c r="P547" s="44" t="s">
        <v>458</v>
      </c>
      <c r="Q547" s="44"/>
      <c r="R547" s="44"/>
      <c r="S547" s="44" t="s">
        <v>16</v>
      </c>
      <c r="T54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47" s="91"/>
      <c r="V547" s="91"/>
      <c r="W547" s="91">
        <v>1</v>
      </c>
      <c r="X547" s="92">
        <v>2003</v>
      </c>
      <c r="Y547" s="109">
        <v>1258.4000000000001</v>
      </c>
      <c r="Z547" s="109">
        <v>1258.4000000000001</v>
      </c>
      <c r="AA547" s="214">
        <v>2003</v>
      </c>
      <c r="AB547" s="67">
        <v>1</v>
      </c>
      <c r="AC547" s="115">
        <v>10</v>
      </c>
      <c r="AD547" s="115"/>
      <c r="AE547" s="109">
        <f>IFERROR(Table1[[#This Row],[ExpenditureDetails5]]*HLOOKUP([AssumedValue2],'Curr conv'!$B$17:$BF$56,16,FALSE), "No data")</f>
        <v>6278.6201994494377</v>
      </c>
      <c r="AF547" s="108">
        <f>IFERROR([AssumedValue1]*HLOOKUP([AssumedValue2],'Curr conv'!$B$17:$BF$56,16,FALSE), "No data")</f>
        <v>6278.6201994494377</v>
      </c>
      <c r="AG547" s="110">
        <f>IFERROR(Table1[[#This Row],[Calculation2]]/Exchange,"No data")</f>
        <v>4387.498610750642</v>
      </c>
      <c r="AH547" s="113">
        <f>IFERROR([AssumedValue1]*HLOOKUP([AssumedValue2],'Curr conv'!$B$17:$BF$56,16,FALSE)/Table1[[#This Row],[ExpenditureDetails3]], "No data")</f>
        <v>6278.6201994494377</v>
      </c>
      <c r="AI547" s="114">
        <f>IFERROR(Table1[[#This Row],[Calculation4]]/Exchange,"No data")</f>
        <v>4387.498610750642</v>
      </c>
      <c r="AJ54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627.86201994494377</v>
      </c>
      <c r="AK547" s="110">
        <f>IFERROR(Table1[[#This Row],[Calculation6]]/Exchange,"No data")</f>
        <v>438.74986107506425</v>
      </c>
      <c r="AL547" s="49" t="s">
        <v>476</v>
      </c>
      <c r="AM547" s="45"/>
      <c r="AN547" s="45"/>
      <c r="AO547" s="45"/>
      <c r="AP547" s="45"/>
      <c r="AQ547" s="45"/>
    </row>
    <row r="548" spans="2:43">
      <c r="B548" s="44" t="s">
        <v>255</v>
      </c>
      <c r="C548" s="66" t="s">
        <v>468</v>
      </c>
      <c r="D548" s="66" t="s">
        <v>454</v>
      </c>
      <c r="E548" s="66" t="s">
        <v>96</v>
      </c>
      <c r="F548" s="66" t="s">
        <v>386</v>
      </c>
      <c r="G548" s="44" t="s">
        <v>256</v>
      </c>
      <c r="H548" s="44" t="s">
        <v>201</v>
      </c>
      <c r="I548" s="44" t="s">
        <v>329</v>
      </c>
      <c r="J548" s="44" t="s">
        <v>469</v>
      </c>
      <c r="K548" s="66" t="s">
        <v>461</v>
      </c>
      <c r="L548" s="49" t="s">
        <v>462</v>
      </c>
      <c r="M548" s="108">
        <v>2552</v>
      </c>
      <c r="N548" s="108">
        <v>2552</v>
      </c>
      <c r="O548" s="92">
        <v>2552</v>
      </c>
      <c r="P548" s="44" t="s">
        <v>458</v>
      </c>
      <c r="Q548" s="44"/>
      <c r="R548" s="44"/>
      <c r="S548" s="44" t="s">
        <v>16</v>
      </c>
      <c r="T54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48" s="91"/>
      <c r="V548" s="91"/>
      <c r="W548" s="91">
        <v>1</v>
      </c>
      <c r="X548" s="92">
        <v>2004</v>
      </c>
      <c r="Y548" s="109">
        <v>1224.8499999999999</v>
      </c>
      <c r="Z548" s="109">
        <v>1224.8499999999999</v>
      </c>
      <c r="AA548" s="214">
        <v>2004</v>
      </c>
      <c r="AB548" s="67">
        <v>1</v>
      </c>
      <c r="AC548" s="115">
        <v>10</v>
      </c>
      <c r="AD548" s="115"/>
      <c r="AE548" s="109">
        <f>IFERROR(Table1[[#This Row],[ExpenditureDetails5]]*HLOOKUP([AssumedValue2],'Curr conv'!$B$17:$BF$56,16,FALSE), "No data")</f>
        <v>4748.2654565595703</v>
      </c>
      <c r="AF548" s="108">
        <f>IFERROR([AssumedValue1]*HLOOKUP([AssumedValue2],'Curr conv'!$B$17:$BF$56,16,FALSE), "No data")</f>
        <v>4748.2654565595703</v>
      </c>
      <c r="AG548" s="110">
        <f>IFERROR(Table1[[#This Row],[Calculation2]]/Exchange,"No data")</f>
        <v>3318.0870051603365</v>
      </c>
      <c r="AH548" s="113">
        <f>IFERROR([AssumedValue1]*HLOOKUP([AssumedValue2],'Curr conv'!$B$17:$BF$56,16,FALSE)/Table1[[#This Row],[ExpenditureDetails3]], "No data")</f>
        <v>4748.2654565595703</v>
      </c>
      <c r="AI548" s="114">
        <f>IFERROR(Table1[[#This Row],[Calculation4]]/Exchange,"No data")</f>
        <v>3318.0870051603365</v>
      </c>
      <c r="AJ54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474.82654565595703</v>
      </c>
      <c r="AK548" s="110">
        <f>IFERROR(Table1[[#This Row],[Calculation6]]/Exchange,"No data")</f>
        <v>331.80870051603364</v>
      </c>
      <c r="AL548" s="49" t="s">
        <v>476</v>
      </c>
      <c r="AM548" s="45"/>
      <c r="AN548" s="45"/>
      <c r="AO548" s="45"/>
      <c r="AP548" s="45"/>
      <c r="AQ548" s="45"/>
    </row>
    <row r="549" spans="2:43">
      <c r="B549" s="44" t="s">
        <v>255</v>
      </c>
      <c r="C549" s="66" t="s">
        <v>468</v>
      </c>
      <c r="D549" s="66" t="s">
        <v>454</v>
      </c>
      <c r="E549" s="66" t="s">
        <v>96</v>
      </c>
      <c r="F549" s="66" t="s">
        <v>386</v>
      </c>
      <c r="G549" s="44" t="s">
        <v>256</v>
      </c>
      <c r="H549" s="44" t="s">
        <v>201</v>
      </c>
      <c r="I549" s="44" t="s">
        <v>329</v>
      </c>
      <c r="J549" s="44" t="s">
        <v>469</v>
      </c>
      <c r="K549" s="66" t="s">
        <v>461</v>
      </c>
      <c r="L549" s="49" t="s">
        <v>462</v>
      </c>
      <c r="M549" s="108">
        <v>2552</v>
      </c>
      <c r="N549" s="108">
        <v>2552</v>
      </c>
      <c r="O549" s="92">
        <v>2552</v>
      </c>
      <c r="P549" s="44" t="s">
        <v>458</v>
      </c>
      <c r="Q549" s="44"/>
      <c r="R549" s="44"/>
      <c r="S549" s="44" t="s">
        <v>16</v>
      </c>
      <c r="T54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49" s="91"/>
      <c r="V549" s="91"/>
      <c r="W549" s="91">
        <v>1</v>
      </c>
      <c r="X549" s="92">
        <v>2005</v>
      </c>
      <c r="Y549" s="109">
        <v>2324.9</v>
      </c>
      <c r="Z549" s="109">
        <v>2324.9</v>
      </c>
      <c r="AA549" s="214">
        <v>2005</v>
      </c>
      <c r="AB549" s="67">
        <v>1</v>
      </c>
      <c r="AC549" s="115">
        <v>10</v>
      </c>
      <c r="AD549" s="115"/>
      <c r="AE549" s="109">
        <f>IFERROR(Table1[[#This Row],[ExpenditureDetails5]]*HLOOKUP([AssumedValue2],'Curr conv'!$B$17:$BF$56,16,FALSE), "No data")</f>
        <v>7881.694888900427</v>
      </c>
      <c r="AF549" s="108">
        <f>IFERROR([AssumedValue1]*HLOOKUP([AssumedValue2],'Curr conv'!$B$17:$BF$56,16,FALSE), "No data")</f>
        <v>7881.694888900427</v>
      </c>
      <c r="AG549" s="110">
        <f>IFERROR(Table1[[#This Row],[Calculation2]]/Exchange,"No data")</f>
        <v>5507.726901277355</v>
      </c>
      <c r="AH549" s="113">
        <f>IFERROR([AssumedValue1]*HLOOKUP([AssumedValue2],'Curr conv'!$B$17:$BF$56,16,FALSE)/Table1[[#This Row],[ExpenditureDetails3]], "No data")</f>
        <v>7881.694888900427</v>
      </c>
      <c r="AI549" s="114">
        <f>IFERROR(Table1[[#This Row],[Calculation4]]/Exchange,"No data")</f>
        <v>5507.726901277355</v>
      </c>
      <c r="AJ54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788.16948889004266</v>
      </c>
      <c r="AK549" s="110">
        <f>IFERROR(Table1[[#This Row],[Calculation6]]/Exchange,"No data")</f>
        <v>550.77269012773547</v>
      </c>
      <c r="AL549" s="49" t="s">
        <v>476</v>
      </c>
      <c r="AM549" s="45"/>
      <c r="AN549" s="45"/>
      <c r="AO549" s="45"/>
      <c r="AP549" s="45"/>
      <c r="AQ549" s="45"/>
    </row>
    <row r="550" spans="2:43">
      <c r="B550" s="44" t="s">
        <v>255</v>
      </c>
      <c r="C550" s="66" t="s">
        <v>468</v>
      </c>
      <c r="D550" s="66" t="s">
        <v>454</v>
      </c>
      <c r="E550" s="66" t="s">
        <v>96</v>
      </c>
      <c r="F550" s="66" t="s">
        <v>386</v>
      </c>
      <c r="G550" s="44" t="s">
        <v>256</v>
      </c>
      <c r="H550" s="44" t="s">
        <v>201</v>
      </c>
      <c r="I550" s="44" t="s">
        <v>329</v>
      </c>
      <c r="J550" s="44" t="s">
        <v>469</v>
      </c>
      <c r="K550" s="66" t="s">
        <v>461</v>
      </c>
      <c r="L550" s="49" t="s">
        <v>462</v>
      </c>
      <c r="M550" s="108">
        <v>2552</v>
      </c>
      <c r="N550" s="108">
        <v>2552</v>
      </c>
      <c r="O550" s="92">
        <v>2552</v>
      </c>
      <c r="P550" s="44" t="s">
        <v>458</v>
      </c>
      <c r="Q550" s="44"/>
      <c r="R550" s="44"/>
      <c r="S550" s="44" t="s">
        <v>16</v>
      </c>
      <c r="T55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50" s="91"/>
      <c r="V550" s="91"/>
      <c r="W550" s="91">
        <v>1</v>
      </c>
      <c r="X550" s="92">
        <v>2006</v>
      </c>
      <c r="Y550" s="109">
        <v>2740.3</v>
      </c>
      <c r="Z550" s="109">
        <v>2740.3</v>
      </c>
      <c r="AA550" s="214">
        <v>2006</v>
      </c>
      <c r="AB550" s="67">
        <v>1</v>
      </c>
      <c r="AC550" s="115">
        <v>10</v>
      </c>
      <c r="AD550" s="115"/>
      <c r="AE550" s="109">
        <f>IFERROR(Table1[[#This Row],[ExpenditureDetails5]]*HLOOKUP([AssumedValue2],'Curr conv'!$B$17:$BF$56,16,FALSE), "No data")</f>
        <v>8080.7682146293655</v>
      </c>
      <c r="AF550" s="108">
        <f>IFERROR([AssumedValue1]*HLOOKUP([AssumedValue2],'Curr conv'!$B$17:$BF$56,16,FALSE), "No data")</f>
        <v>8080.7682146293655</v>
      </c>
      <c r="AG550" s="110">
        <f>IFERROR(Table1[[#This Row],[Calculation2]]/Exchange,"No data")</f>
        <v>5646.8393037363885</v>
      </c>
      <c r="AH550" s="113">
        <f>IFERROR([AssumedValue1]*HLOOKUP([AssumedValue2],'Curr conv'!$B$17:$BF$56,16,FALSE)/Table1[[#This Row],[ExpenditureDetails3]], "No data")</f>
        <v>8080.7682146293655</v>
      </c>
      <c r="AI550" s="114">
        <f>IFERROR(Table1[[#This Row],[Calculation4]]/Exchange,"No data")</f>
        <v>5646.8393037363885</v>
      </c>
      <c r="AJ55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808.07682146293655</v>
      </c>
      <c r="AK550" s="110">
        <f>IFERROR(Table1[[#This Row],[Calculation6]]/Exchange,"No data")</f>
        <v>564.68393037363887</v>
      </c>
      <c r="AL550" s="49" t="s">
        <v>476</v>
      </c>
      <c r="AM550" s="45"/>
      <c r="AN550" s="45"/>
      <c r="AO550" s="45"/>
      <c r="AP550" s="45"/>
      <c r="AQ550" s="45"/>
    </row>
    <row r="551" spans="2:43">
      <c r="B551" s="44" t="s">
        <v>255</v>
      </c>
      <c r="C551" s="66" t="s">
        <v>468</v>
      </c>
      <c r="D551" s="66" t="s">
        <v>454</v>
      </c>
      <c r="E551" s="66" t="s">
        <v>96</v>
      </c>
      <c r="F551" s="66" t="s">
        <v>386</v>
      </c>
      <c r="G551" s="44" t="s">
        <v>256</v>
      </c>
      <c r="H551" s="44" t="s">
        <v>201</v>
      </c>
      <c r="I551" s="44" t="s">
        <v>329</v>
      </c>
      <c r="J551" s="44" t="s">
        <v>469</v>
      </c>
      <c r="K551" s="66" t="s">
        <v>461</v>
      </c>
      <c r="L551" s="49" t="s">
        <v>462</v>
      </c>
      <c r="M551" s="108">
        <v>2552</v>
      </c>
      <c r="N551" s="108">
        <v>2552</v>
      </c>
      <c r="O551" s="92">
        <v>2552</v>
      </c>
      <c r="P551" s="44" t="s">
        <v>458</v>
      </c>
      <c r="Q551" s="44"/>
      <c r="R551" s="44"/>
      <c r="S551" s="44" t="s">
        <v>16</v>
      </c>
      <c r="T55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51" s="91"/>
      <c r="V551" s="91"/>
      <c r="W551" s="91">
        <v>1</v>
      </c>
      <c r="X551" s="92">
        <v>2007</v>
      </c>
      <c r="Y551" s="109">
        <v>1704.38</v>
      </c>
      <c r="Z551" s="109">
        <v>1704.38</v>
      </c>
      <c r="AA551" s="214">
        <v>2007</v>
      </c>
      <c r="AB551" s="67">
        <v>1</v>
      </c>
      <c r="AC551" s="115">
        <v>10</v>
      </c>
      <c r="AD551" s="115"/>
      <c r="AE551" s="109">
        <f>IFERROR(Table1[[#This Row],[ExpenditureDetails5]]*HLOOKUP([AssumedValue2],'Curr conv'!$B$17:$BF$56,16,FALSE), "No data")</f>
        <v>2780.6244119601761</v>
      </c>
      <c r="AF551" s="108">
        <f>IFERROR([AssumedValue1]*HLOOKUP([AssumedValue2],'Curr conv'!$B$17:$BF$56,16,FALSE), "No data")</f>
        <v>2780.6244119601761</v>
      </c>
      <c r="AG551" s="110">
        <f>IFERROR(Table1[[#This Row],[Calculation2]]/Exchange,"No data")</f>
        <v>1943.0998144408211</v>
      </c>
      <c r="AH551" s="113">
        <f>IFERROR([AssumedValue1]*HLOOKUP([AssumedValue2],'Curr conv'!$B$17:$BF$56,16,FALSE)/Table1[[#This Row],[ExpenditureDetails3]], "No data")</f>
        <v>2780.6244119601761</v>
      </c>
      <c r="AI551" s="114">
        <f>IFERROR(Table1[[#This Row],[Calculation4]]/Exchange,"No data")</f>
        <v>1943.0998144408211</v>
      </c>
      <c r="AJ55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278.06244119601763</v>
      </c>
      <c r="AK551" s="110">
        <f>IFERROR(Table1[[#This Row],[Calculation6]]/Exchange,"No data")</f>
        <v>194.30998144408213</v>
      </c>
      <c r="AL551" s="49" t="s">
        <v>476</v>
      </c>
      <c r="AM551" s="45"/>
      <c r="AN551" s="45"/>
      <c r="AO551" s="45"/>
      <c r="AP551" s="45"/>
      <c r="AQ551" s="45"/>
    </row>
    <row r="552" spans="2:43">
      <c r="B552" s="44" t="s">
        <v>257</v>
      </c>
      <c r="C552" s="66" t="s">
        <v>468</v>
      </c>
      <c r="D552" s="82" t="s">
        <v>455</v>
      </c>
      <c r="E552" s="66" t="s">
        <v>96</v>
      </c>
      <c r="F552" s="66" t="s">
        <v>387</v>
      </c>
      <c r="G552" s="44" t="s">
        <v>258</v>
      </c>
      <c r="H552" s="44" t="s">
        <v>201</v>
      </c>
      <c r="I552" s="44" t="s">
        <v>329</v>
      </c>
      <c r="J552" s="44" t="s">
        <v>469</v>
      </c>
      <c r="K552" s="66" t="s">
        <v>94</v>
      </c>
      <c r="L552" s="49" t="s">
        <v>462</v>
      </c>
      <c r="M552" s="108">
        <v>6551</v>
      </c>
      <c r="N552" s="108">
        <v>6551</v>
      </c>
      <c r="O552" s="92">
        <v>6551</v>
      </c>
      <c r="P552" s="44" t="s">
        <v>458</v>
      </c>
      <c r="Q552" s="44"/>
      <c r="R552" s="44"/>
      <c r="S552" s="44" t="s">
        <v>16</v>
      </c>
      <c r="T55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52" s="91"/>
      <c r="V552" s="91"/>
      <c r="W552" s="91">
        <v>1</v>
      </c>
      <c r="X552" s="92">
        <v>2004</v>
      </c>
      <c r="Y552" s="109">
        <v>15059.1</v>
      </c>
      <c r="Z552" s="109">
        <v>15059.1</v>
      </c>
      <c r="AA552" s="214">
        <v>2004</v>
      </c>
      <c r="AB552" s="67">
        <v>1</v>
      </c>
      <c r="AC552" s="115">
        <v>5</v>
      </c>
      <c r="AD552" s="115"/>
      <c r="AE552" s="109">
        <f>IFERROR(Table1[[#This Row],[ExpenditureDetails5]]*HLOOKUP([AssumedValue2],'Curr conv'!$B$17:$BF$56,16,FALSE), "No data")</f>
        <v>58378.25393874861</v>
      </c>
      <c r="AF552" s="108">
        <f>IFERROR([AssumedValue1]*HLOOKUP([AssumedValue2],'Curr conv'!$B$17:$BF$56,16,FALSE), "No data")</f>
        <v>58378.25393874861</v>
      </c>
      <c r="AG552" s="110">
        <f>IFERROR(Table1[[#This Row],[Calculation2]]/Exchange,"No data")</f>
        <v>40794.712837825064</v>
      </c>
      <c r="AH552" s="113">
        <f>IFERROR([AssumedValue1]*HLOOKUP([AssumedValue2],'Curr conv'!$B$17:$BF$56,16,FALSE)/Table1[[#This Row],[ExpenditureDetails3]], "No data")</f>
        <v>58378.25393874861</v>
      </c>
      <c r="AI552" s="114">
        <f>IFERROR(Table1[[#This Row],[Calculation4]]/Exchange,"No data")</f>
        <v>40794.712837825064</v>
      </c>
      <c r="AJ55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11675.650787749722</v>
      </c>
      <c r="AK552" s="110">
        <f>IFERROR(Table1[[#This Row],[Calculation6]]/Exchange,"No data")</f>
        <v>8158.9425675650127</v>
      </c>
      <c r="AL552" s="49" t="s">
        <v>476</v>
      </c>
      <c r="AM552" s="45"/>
      <c r="AN552" s="45"/>
      <c r="AO552" s="45"/>
      <c r="AP552" s="45"/>
      <c r="AQ552" s="45"/>
    </row>
    <row r="553" spans="2:43">
      <c r="B553" s="44" t="s">
        <v>257</v>
      </c>
      <c r="C553" s="66" t="s">
        <v>468</v>
      </c>
      <c r="D553" s="82" t="s">
        <v>455</v>
      </c>
      <c r="E553" s="66" t="s">
        <v>96</v>
      </c>
      <c r="F553" s="66" t="s">
        <v>387</v>
      </c>
      <c r="G553" s="44" t="s">
        <v>258</v>
      </c>
      <c r="H553" s="44" t="s">
        <v>201</v>
      </c>
      <c r="I553" s="44" t="s">
        <v>329</v>
      </c>
      <c r="J553" s="44" t="s">
        <v>469</v>
      </c>
      <c r="K553" s="66" t="s">
        <v>94</v>
      </c>
      <c r="L553" s="49" t="s">
        <v>462</v>
      </c>
      <c r="M553" s="108">
        <v>6551</v>
      </c>
      <c r="N553" s="108">
        <v>6551</v>
      </c>
      <c r="O553" s="92">
        <v>6551</v>
      </c>
      <c r="P553" s="44" t="s">
        <v>458</v>
      </c>
      <c r="Q553" s="44"/>
      <c r="R553" s="44"/>
      <c r="S553" s="44" t="s">
        <v>16</v>
      </c>
      <c r="T55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53" s="91"/>
      <c r="V553" s="91"/>
      <c r="W553" s="91">
        <v>1</v>
      </c>
      <c r="X553" s="92">
        <v>2005</v>
      </c>
      <c r="Y553" s="109">
        <v>31072.7</v>
      </c>
      <c r="Z553" s="109">
        <v>31072.7</v>
      </c>
      <c r="AA553" s="214">
        <v>2005</v>
      </c>
      <c r="AB553" s="67">
        <v>1</v>
      </c>
      <c r="AC553" s="115">
        <v>5</v>
      </c>
      <c r="AD553" s="115"/>
      <c r="AE553" s="109">
        <f>IFERROR(Table1[[#This Row],[ExpenditureDetails5]]*HLOOKUP([AssumedValue2],'Curr conv'!$B$17:$BF$56,16,FALSE), "No data")</f>
        <v>105340.24722540165</v>
      </c>
      <c r="AF553" s="108">
        <f>IFERROR([AssumedValue1]*HLOOKUP([AssumedValue2],'Curr conv'!$B$17:$BF$56,16,FALSE), "No data")</f>
        <v>105340.24722540165</v>
      </c>
      <c r="AG553" s="110">
        <f>IFERROR(Table1[[#This Row],[Calculation2]]/Exchange,"No data")</f>
        <v>73611.744885939552</v>
      </c>
      <c r="AH553" s="113">
        <f>IFERROR([AssumedValue1]*HLOOKUP([AssumedValue2],'Curr conv'!$B$17:$BF$56,16,FALSE)/Table1[[#This Row],[ExpenditureDetails3]], "No data")</f>
        <v>105340.24722540165</v>
      </c>
      <c r="AI553" s="114">
        <f>IFERROR(Table1[[#This Row],[Calculation4]]/Exchange,"No data")</f>
        <v>73611.744885939552</v>
      </c>
      <c r="AJ55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21068.049445080331</v>
      </c>
      <c r="AK553" s="110">
        <f>IFERROR(Table1[[#This Row],[Calculation6]]/Exchange,"No data")</f>
        <v>14722.348977187912</v>
      </c>
      <c r="AL553" s="49" t="s">
        <v>476</v>
      </c>
      <c r="AM553" s="45"/>
      <c r="AN553" s="45"/>
      <c r="AO553" s="45"/>
      <c r="AP553" s="45"/>
      <c r="AQ553" s="45"/>
    </row>
    <row r="554" spans="2:43">
      <c r="B554" s="44" t="s">
        <v>257</v>
      </c>
      <c r="C554" s="66" t="s">
        <v>468</v>
      </c>
      <c r="D554" s="82" t="s">
        <v>455</v>
      </c>
      <c r="E554" s="66" t="s">
        <v>96</v>
      </c>
      <c r="F554" s="66" t="s">
        <v>387</v>
      </c>
      <c r="G554" s="44" t="s">
        <v>258</v>
      </c>
      <c r="H554" s="44" t="s">
        <v>201</v>
      </c>
      <c r="I554" s="44" t="s">
        <v>329</v>
      </c>
      <c r="J554" s="44" t="s">
        <v>469</v>
      </c>
      <c r="K554" s="66" t="s">
        <v>94</v>
      </c>
      <c r="L554" s="49" t="s">
        <v>462</v>
      </c>
      <c r="M554" s="108">
        <v>6551</v>
      </c>
      <c r="N554" s="108">
        <v>6551</v>
      </c>
      <c r="O554" s="92">
        <v>6551</v>
      </c>
      <c r="P554" s="44" t="s">
        <v>458</v>
      </c>
      <c r="Q554" s="44"/>
      <c r="R554" s="44"/>
      <c r="S554" s="44" t="s">
        <v>16</v>
      </c>
      <c r="T55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54" s="91"/>
      <c r="V554" s="91"/>
      <c r="W554" s="91">
        <v>1</v>
      </c>
      <c r="X554" s="92">
        <v>2006</v>
      </c>
      <c r="Y554" s="109">
        <v>46620</v>
      </c>
      <c r="Z554" s="109">
        <v>46620</v>
      </c>
      <c r="AA554" s="214">
        <v>2006</v>
      </c>
      <c r="AB554" s="67">
        <v>1</v>
      </c>
      <c r="AC554" s="115">
        <v>5</v>
      </c>
      <c r="AD554" s="115"/>
      <c r="AE554" s="109">
        <f>IFERROR(Table1[[#This Row],[ExpenditureDetails5]]*HLOOKUP([AssumedValue2],'Curr conv'!$B$17:$BF$56,16,FALSE), "No data")</f>
        <v>137475.97495384482</v>
      </c>
      <c r="AF554" s="108">
        <f>IFERROR([AssumedValue1]*HLOOKUP([AssumedValue2],'Curr conv'!$B$17:$BF$56,16,FALSE), "No data")</f>
        <v>137475.97495384482</v>
      </c>
      <c r="AG554" s="110">
        <f>IFERROR(Table1[[#This Row],[Calculation2]]/Exchange,"No data")</f>
        <v>96068.185359336712</v>
      </c>
      <c r="AH554" s="113">
        <f>IFERROR([AssumedValue1]*HLOOKUP([AssumedValue2],'Curr conv'!$B$17:$BF$56,16,FALSE)/Table1[[#This Row],[ExpenditureDetails3]], "No data")</f>
        <v>137475.97495384482</v>
      </c>
      <c r="AI554" s="114">
        <f>IFERROR(Table1[[#This Row],[Calculation4]]/Exchange,"No data")</f>
        <v>96068.185359336712</v>
      </c>
      <c r="AJ55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27495.194990768963</v>
      </c>
      <c r="AK554" s="110">
        <f>IFERROR(Table1[[#This Row],[Calculation6]]/Exchange,"No data")</f>
        <v>19213.637071867342</v>
      </c>
      <c r="AL554" s="49" t="s">
        <v>476</v>
      </c>
      <c r="AM554" s="45"/>
      <c r="AN554" s="45"/>
      <c r="AO554" s="45"/>
      <c r="AP554" s="45"/>
      <c r="AQ554" s="45"/>
    </row>
    <row r="555" spans="2:43">
      <c r="B555" s="44" t="s">
        <v>257</v>
      </c>
      <c r="C555" s="66" t="s">
        <v>468</v>
      </c>
      <c r="D555" s="82" t="s">
        <v>455</v>
      </c>
      <c r="E555" s="66" t="s">
        <v>96</v>
      </c>
      <c r="F555" s="66" t="s">
        <v>387</v>
      </c>
      <c r="G555" s="44" t="s">
        <v>258</v>
      </c>
      <c r="H555" s="44" t="s">
        <v>201</v>
      </c>
      <c r="I555" s="44" t="s">
        <v>329</v>
      </c>
      <c r="J555" s="44" t="s">
        <v>469</v>
      </c>
      <c r="K555" s="66" t="s">
        <v>94</v>
      </c>
      <c r="L555" s="49" t="s">
        <v>462</v>
      </c>
      <c r="M555" s="108">
        <v>6551</v>
      </c>
      <c r="N555" s="108">
        <v>6551</v>
      </c>
      <c r="O555" s="92">
        <v>6551</v>
      </c>
      <c r="P555" s="44" t="s">
        <v>458</v>
      </c>
      <c r="Q555" s="44"/>
      <c r="R555" s="44"/>
      <c r="S555" s="44" t="s">
        <v>16</v>
      </c>
      <c r="T55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55" s="91"/>
      <c r="V555" s="91"/>
      <c r="W555" s="91">
        <v>1</v>
      </c>
      <c r="X555" s="92">
        <v>2007</v>
      </c>
      <c r="Y555" s="109">
        <v>76468.899999999994</v>
      </c>
      <c r="Z555" s="109">
        <v>76468.899999999994</v>
      </c>
      <c r="AA555" s="214">
        <v>2007</v>
      </c>
      <c r="AB555" s="67">
        <v>1</v>
      </c>
      <c r="AC555" s="115">
        <v>5</v>
      </c>
      <c r="AD555" s="115"/>
      <c r="AE555" s="109">
        <f>IFERROR(Table1[[#This Row],[ExpenditureDetails5]]*HLOOKUP([AssumedValue2],'Curr conv'!$B$17:$BF$56,16,FALSE), "No data")</f>
        <v>124755.79981913745</v>
      </c>
      <c r="AF555" s="108">
        <f>IFERROR([AssumedValue1]*HLOOKUP([AssumedValue2],'Curr conv'!$B$17:$BF$56,16,FALSE), "No data")</f>
        <v>124755.79981913745</v>
      </c>
      <c r="AG555" s="110">
        <f>IFERROR(Table1[[#This Row],[Calculation2]]/Exchange,"No data")</f>
        <v>87179.329375194313</v>
      </c>
      <c r="AH555" s="113">
        <f>IFERROR([AssumedValue1]*HLOOKUP([AssumedValue2],'Curr conv'!$B$17:$BF$56,16,FALSE)/Table1[[#This Row],[ExpenditureDetails3]], "No data")</f>
        <v>124755.79981913745</v>
      </c>
      <c r="AI555" s="114">
        <f>IFERROR(Table1[[#This Row],[Calculation4]]/Exchange,"No data")</f>
        <v>87179.329375194313</v>
      </c>
      <c r="AJ55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24951.159963827489</v>
      </c>
      <c r="AK555" s="110">
        <f>IFERROR(Table1[[#This Row],[Calculation6]]/Exchange,"No data")</f>
        <v>17435.865875038864</v>
      </c>
      <c r="AL555" s="49" t="s">
        <v>476</v>
      </c>
      <c r="AM555" s="45"/>
      <c r="AN555" s="45"/>
      <c r="AO555" s="45"/>
      <c r="AP555" s="45"/>
      <c r="AQ555" s="45"/>
    </row>
    <row r="556" spans="2:43">
      <c r="B556" s="44" t="s">
        <v>257</v>
      </c>
      <c r="C556" s="66" t="s">
        <v>468</v>
      </c>
      <c r="D556" s="82" t="s">
        <v>455</v>
      </c>
      <c r="E556" s="66" t="s">
        <v>96</v>
      </c>
      <c r="F556" s="66" t="s">
        <v>387</v>
      </c>
      <c r="G556" s="44" t="s">
        <v>258</v>
      </c>
      <c r="H556" s="44" t="s">
        <v>201</v>
      </c>
      <c r="I556" s="44" t="s">
        <v>329</v>
      </c>
      <c r="J556" s="44" t="s">
        <v>469</v>
      </c>
      <c r="K556" s="66" t="s">
        <v>94</v>
      </c>
      <c r="L556" s="49" t="s">
        <v>462</v>
      </c>
      <c r="M556" s="108">
        <v>6551</v>
      </c>
      <c r="N556" s="108">
        <v>6551</v>
      </c>
      <c r="O556" s="92">
        <v>6551</v>
      </c>
      <c r="P556" s="44" t="s">
        <v>458</v>
      </c>
      <c r="Q556" s="44"/>
      <c r="R556" s="44"/>
      <c r="S556" s="44" t="s">
        <v>16</v>
      </c>
      <c r="T55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56" s="91"/>
      <c r="V556" s="91"/>
      <c r="W556" s="91">
        <v>1</v>
      </c>
      <c r="X556" s="92">
        <v>2008</v>
      </c>
      <c r="Y556" s="109">
        <v>68694.8</v>
      </c>
      <c r="Z556" s="109">
        <v>68694.8</v>
      </c>
      <c r="AA556" s="214">
        <v>2008</v>
      </c>
      <c r="AB556" s="67">
        <v>1</v>
      </c>
      <c r="AC556" s="115">
        <v>5</v>
      </c>
      <c r="AD556" s="115"/>
      <c r="AE556" s="109">
        <f>IFERROR(Table1[[#This Row],[ExpenditureDetails5]]*HLOOKUP([AssumedValue2],'Curr conv'!$B$17:$BF$56,16,FALSE), "No data")</f>
        <v>96384.51170392058</v>
      </c>
      <c r="AF556" s="108">
        <f>IFERROR([AssumedValue1]*HLOOKUP([AssumedValue2],'Curr conv'!$B$17:$BF$56,16,FALSE), "No data")</f>
        <v>96384.51170392058</v>
      </c>
      <c r="AG556" s="110">
        <f>IFERROR(Table1[[#This Row],[Calculation2]]/Exchange,"No data")</f>
        <v>67353.478593260486</v>
      </c>
      <c r="AH556" s="113">
        <f>IFERROR([AssumedValue1]*HLOOKUP([AssumedValue2],'Curr conv'!$B$17:$BF$56,16,FALSE)/Table1[[#This Row],[ExpenditureDetails3]], "No data")</f>
        <v>96384.51170392058</v>
      </c>
      <c r="AI556" s="114">
        <f>IFERROR(Table1[[#This Row],[Calculation4]]/Exchange,"No data")</f>
        <v>67353.478593260486</v>
      </c>
      <c r="AJ55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19276.902340784116</v>
      </c>
      <c r="AK556" s="110">
        <f>IFERROR(Table1[[#This Row],[Calculation6]]/Exchange,"No data")</f>
        <v>13470.695718652096</v>
      </c>
      <c r="AL556" s="49" t="s">
        <v>476</v>
      </c>
      <c r="AM556" s="45"/>
      <c r="AN556" s="45"/>
      <c r="AO556" s="45"/>
      <c r="AP556" s="45"/>
      <c r="AQ556" s="45"/>
    </row>
    <row r="557" spans="2:43">
      <c r="B557" s="44" t="s">
        <v>259</v>
      </c>
      <c r="C557" s="66" t="s">
        <v>468</v>
      </c>
      <c r="D557" s="82" t="s">
        <v>455</v>
      </c>
      <c r="E557" s="82" t="s">
        <v>96</v>
      </c>
      <c r="F557" s="66" t="s">
        <v>388</v>
      </c>
      <c r="G557" s="44" t="s">
        <v>260</v>
      </c>
      <c r="H557" s="44" t="s">
        <v>201</v>
      </c>
      <c r="I557" s="44" t="s">
        <v>329</v>
      </c>
      <c r="J557" s="44" t="s">
        <v>469</v>
      </c>
      <c r="K557" s="66" t="s">
        <v>94</v>
      </c>
      <c r="L557" s="49" t="s">
        <v>462</v>
      </c>
      <c r="M557" s="108">
        <v>9032</v>
      </c>
      <c r="N557" s="108">
        <v>9032</v>
      </c>
      <c r="O557" s="92">
        <v>9032</v>
      </c>
      <c r="P557" s="44" t="s">
        <v>458</v>
      </c>
      <c r="Q557" s="44"/>
      <c r="R557" s="44"/>
      <c r="S557" s="44" t="s">
        <v>16</v>
      </c>
      <c r="T55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57" s="91"/>
      <c r="V557" s="91"/>
      <c r="W557" s="91">
        <v>1</v>
      </c>
      <c r="X557" s="92" t="s">
        <v>96</v>
      </c>
      <c r="Y557" s="109" t="s">
        <v>96</v>
      </c>
      <c r="Z557" s="109" t="s">
        <v>96</v>
      </c>
      <c r="AA557" s="214" t="s">
        <v>96</v>
      </c>
      <c r="AB557" s="67">
        <v>1</v>
      </c>
      <c r="AC557" s="115" t="s">
        <v>96</v>
      </c>
      <c r="AD557" s="115"/>
      <c r="AE557" s="109" t="str">
        <f>IFERROR(Table1[[#This Row],[ExpenditureDetails5]]*HLOOKUP([AssumedValue2],'Curr conv'!$B$17:$BF$56,16,FALSE), "No data")</f>
        <v>No data</v>
      </c>
      <c r="AF557" s="108" t="str">
        <f>IFERROR([AssumedValue1]*HLOOKUP([AssumedValue2],'Curr conv'!$B$17:$BF$56,16,FALSE), "No data")</f>
        <v>No data</v>
      </c>
      <c r="AG557" s="110" t="str">
        <f>IFERROR(Table1[[#This Row],[Calculation2]]/Exchange,"No data")</f>
        <v>No data</v>
      </c>
      <c r="AH557" s="113" t="str">
        <f>IFERROR([AssumedValue1]*HLOOKUP([AssumedValue2],'Curr conv'!$B$17:$BF$56,16,FALSE)/Table1[[#This Row],[ExpenditureDetails3]], "No data")</f>
        <v>No data</v>
      </c>
      <c r="AI557" s="114" t="str">
        <f>IFERROR(Table1[[#This Row],[Calculation4]]/Exchange,"No data")</f>
        <v>No data</v>
      </c>
      <c r="AJ55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57" s="110" t="str">
        <f>IFERROR(Table1[[#This Row],[Calculation6]]/Exchange,"No data")</f>
        <v>No data</v>
      </c>
      <c r="AL557" s="49" t="s">
        <v>476</v>
      </c>
      <c r="AM557" s="45"/>
      <c r="AN557" s="45"/>
      <c r="AO557" s="45"/>
      <c r="AP557" s="45"/>
      <c r="AQ557" s="45"/>
    </row>
    <row r="558" spans="2:43">
      <c r="B558" s="44" t="s">
        <v>261</v>
      </c>
      <c r="C558" s="66" t="s">
        <v>468</v>
      </c>
      <c r="D558" s="82" t="s">
        <v>455</v>
      </c>
      <c r="E558" s="82" t="s">
        <v>96</v>
      </c>
      <c r="F558" s="66" t="s">
        <v>389</v>
      </c>
      <c r="G558" s="44" t="s">
        <v>262</v>
      </c>
      <c r="H558" s="44" t="s">
        <v>201</v>
      </c>
      <c r="I558" s="44" t="s">
        <v>329</v>
      </c>
      <c r="J558" s="44" t="s">
        <v>469</v>
      </c>
      <c r="K558" s="66" t="s">
        <v>94</v>
      </c>
      <c r="L558" s="49" t="s">
        <v>462</v>
      </c>
      <c r="M558" s="108">
        <v>12758</v>
      </c>
      <c r="N558" s="108">
        <v>12758</v>
      </c>
      <c r="O558" s="92">
        <v>12758</v>
      </c>
      <c r="P558" s="44" t="s">
        <v>458</v>
      </c>
      <c r="Q558" s="44"/>
      <c r="R558" s="44"/>
      <c r="S558" s="44" t="s">
        <v>16</v>
      </c>
      <c r="T55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58" s="91"/>
      <c r="V558" s="91"/>
      <c r="W558" s="91">
        <v>1</v>
      </c>
      <c r="X558" s="92">
        <v>2006</v>
      </c>
      <c r="Y558" s="109">
        <v>21125.599999999999</v>
      </c>
      <c r="Z558" s="109">
        <v>21125.599999999999</v>
      </c>
      <c r="AA558" s="214">
        <v>2006</v>
      </c>
      <c r="AB558" s="67">
        <v>1</v>
      </c>
      <c r="AC558" s="115">
        <v>3</v>
      </c>
      <c r="AD558" s="115"/>
      <c r="AE558" s="109">
        <f>IFERROR(Table1[[#This Row],[ExpenditureDetails5]]*HLOOKUP([AssumedValue2],'Curr conv'!$B$17:$BF$56,16,FALSE), "No data")</f>
        <v>62296.491988094043</v>
      </c>
      <c r="AF558" s="108">
        <f>IFERROR([AssumedValue1]*HLOOKUP([AssumedValue2],'Curr conv'!$B$17:$BF$56,16,FALSE), "No data")</f>
        <v>62296.491988094043</v>
      </c>
      <c r="AG558" s="110">
        <f>IFERROR(Table1[[#This Row],[Calculation2]]/Exchange,"No data")</f>
        <v>43532.776847430367</v>
      </c>
      <c r="AH558" s="113">
        <f>IFERROR([AssumedValue1]*HLOOKUP([AssumedValue2],'Curr conv'!$B$17:$BF$56,16,FALSE)/Table1[[#This Row],[ExpenditureDetails3]], "No data")</f>
        <v>62296.491988094043</v>
      </c>
      <c r="AI558" s="114">
        <f>IFERROR(Table1[[#This Row],[Calculation4]]/Exchange,"No data")</f>
        <v>43532.776847430367</v>
      </c>
      <c r="AJ55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20765.49732936468</v>
      </c>
      <c r="AK558" s="110">
        <f>IFERROR(Table1[[#This Row],[Calculation6]]/Exchange,"No data")</f>
        <v>14510.925615810122</v>
      </c>
      <c r="AL558" s="49" t="s">
        <v>476</v>
      </c>
      <c r="AM558" s="45"/>
      <c r="AN558" s="45"/>
      <c r="AO558" s="45"/>
      <c r="AP558" s="45"/>
      <c r="AQ558" s="45"/>
    </row>
    <row r="559" spans="2:43">
      <c r="B559" s="44" t="s">
        <v>261</v>
      </c>
      <c r="C559" s="66" t="s">
        <v>468</v>
      </c>
      <c r="D559" s="82" t="s">
        <v>455</v>
      </c>
      <c r="E559" s="82" t="s">
        <v>96</v>
      </c>
      <c r="F559" s="66" t="s">
        <v>389</v>
      </c>
      <c r="G559" s="44" t="s">
        <v>262</v>
      </c>
      <c r="H559" s="44" t="s">
        <v>201</v>
      </c>
      <c r="I559" s="44" t="s">
        <v>329</v>
      </c>
      <c r="J559" s="44" t="s">
        <v>469</v>
      </c>
      <c r="K559" s="66" t="s">
        <v>94</v>
      </c>
      <c r="L559" s="49" t="s">
        <v>462</v>
      </c>
      <c r="M559" s="108">
        <v>12758</v>
      </c>
      <c r="N559" s="108">
        <v>12758</v>
      </c>
      <c r="O559" s="92">
        <v>12758</v>
      </c>
      <c r="P559" s="44" t="s">
        <v>458</v>
      </c>
      <c r="Q559" s="44"/>
      <c r="R559" s="44"/>
      <c r="S559" s="44" t="s">
        <v>16</v>
      </c>
      <c r="T55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59" s="91"/>
      <c r="V559" s="91"/>
      <c r="W559" s="91">
        <v>1</v>
      </c>
      <c r="X559" s="92">
        <v>2007</v>
      </c>
      <c r="Y559" s="109">
        <v>74150.8</v>
      </c>
      <c r="Z559" s="109">
        <v>74150.8</v>
      </c>
      <c r="AA559" s="214">
        <v>2007</v>
      </c>
      <c r="AB559" s="67">
        <v>1</v>
      </c>
      <c r="AC559" s="115">
        <v>3</v>
      </c>
      <c r="AD559" s="115"/>
      <c r="AE559" s="109">
        <f>IFERROR(Table1[[#This Row],[ExpenditureDetails5]]*HLOOKUP([AssumedValue2],'Curr conv'!$B$17:$BF$56,16,FALSE), "No data")</f>
        <v>120973.91699408385</v>
      </c>
      <c r="AF559" s="108">
        <f>IFERROR([AssumedValue1]*HLOOKUP([AssumedValue2],'Curr conv'!$B$17:$BF$56,16,FALSE), "No data")</f>
        <v>120973.91699408385</v>
      </c>
      <c r="AG559" s="110">
        <f>IFERROR(Table1[[#This Row],[Calculation2]]/Exchange,"No data")</f>
        <v>84536.550370597193</v>
      </c>
      <c r="AH559" s="113">
        <f>IFERROR([AssumedValue1]*HLOOKUP([AssumedValue2],'Curr conv'!$B$17:$BF$56,16,FALSE)/Table1[[#This Row],[ExpenditureDetails3]], "No data")</f>
        <v>120973.91699408385</v>
      </c>
      <c r="AI559" s="114">
        <f>IFERROR(Table1[[#This Row],[Calculation4]]/Exchange,"No data")</f>
        <v>84536.550370597193</v>
      </c>
      <c r="AJ55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40324.638998027949</v>
      </c>
      <c r="AK559" s="110">
        <f>IFERROR(Table1[[#This Row],[Calculation6]]/Exchange,"No data")</f>
        <v>28178.850123532397</v>
      </c>
      <c r="AL559" s="49" t="s">
        <v>476</v>
      </c>
      <c r="AM559" s="45"/>
      <c r="AN559" s="45"/>
      <c r="AO559" s="45"/>
      <c r="AP559" s="45"/>
      <c r="AQ559" s="45"/>
    </row>
    <row r="560" spans="2:43">
      <c r="B560" s="44" t="s">
        <v>261</v>
      </c>
      <c r="C560" s="66" t="s">
        <v>468</v>
      </c>
      <c r="D560" s="82" t="s">
        <v>455</v>
      </c>
      <c r="E560" s="82" t="s">
        <v>96</v>
      </c>
      <c r="F560" s="66" t="s">
        <v>389</v>
      </c>
      <c r="G560" s="44" t="s">
        <v>262</v>
      </c>
      <c r="H560" s="44" t="s">
        <v>201</v>
      </c>
      <c r="I560" s="44" t="s">
        <v>329</v>
      </c>
      <c r="J560" s="44" t="s">
        <v>469</v>
      </c>
      <c r="K560" s="66" t="s">
        <v>94</v>
      </c>
      <c r="L560" s="49" t="s">
        <v>462</v>
      </c>
      <c r="M560" s="108">
        <v>12758</v>
      </c>
      <c r="N560" s="108">
        <v>12758</v>
      </c>
      <c r="O560" s="92">
        <v>12758</v>
      </c>
      <c r="P560" s="44" t="s">
        <v>458</v>
      </c>
      <c r="Q560" s="44"/>
      <c r="R560" s="44"/>
      <c r="S560" s="44" t="s">
        <v>16</v>
      </c>
      <c r="T56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60" s="91"/>
      <c r="V560" s="91"/>
      <c r="W560" s="91">
        <v>1</v>
      </c>
      <c r="X560" s="92">
        <v>2008</v>
      </c>
      <c r="Y560" s="109">
        <v>50110.7</v>
      </c>
      <c r="Z560" s="109">
        <v>50110.7</v>
      </c>
      <c r="AA560" s="214">
        <v>2008</v>
      </c>
      <c r="AB560" s="67">
        <v>1</v>
      </c>
      <c r="AC560" s="115">
        <v>3</v>
      </c>
      <c r="AD560" s="115"/>
      <c r="AE560" s="109">
        <f>IFERROR(Table1[[#This Row],[ExpenditureDetails5]]*HLOOKUP([AssumedValue2],'Curr conv'!$B$17:$BF$56,16,FALSE), "No data")</f>
        <v>70309.475399035335</v>
      </c>
      <c r="AF560" s="108">
        <f>IFERROR([AssumedValue1]*HLOOKUP([AssumedValue2],'Curr conv'!$B$17:$BF$56,16,FALSE), "No data")</f>
        <v>70309.475399035335</v>
      </c>
      <c r="AG560" s="110">
        <f>IFERROR(Table1[[#This Row],[Calculation2]]/Exchange,"No data")</f>
        <v>49132.248143138895</v>
      </c>
      <c r="AH560" s="113">
        <f>IFERROR([AssumedValue1]*HLOOKUP([AssumedValue2],'Curr conv'!$B$17:$BF$56,16,FALSE)/Table1[[#This Row],[ExpenditureDetails3]], "No data")</f>
        <v>70309.475399035335</v>
      </c>
      <c r="AI560" s="114">
        <f>IFERROR(Table1[[#This Row],[Calculation4]]/Exchange,"No data")</f>
        <v>49132.248143138895</v>
      </c>
      <c r="AJ56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23436.491799678446</v>
      </c>
      <c r="AK560" s="110">
        <f>IFERROR(Table1[[#This Row],[Calculation6]]/Exchange,"No data")</f>
        <v>16377.416047712966</v>
      </c>
      <c r="AL560" s="49" t="s">
        <v>476</v>
      </c>
      <c r="AM560" s="45"/>
      <c r="AN560" s="45"/>
      <c r="AO560" s="45"/>
      <c r="AP560" s="45"/>
      <c r="AQ560" s="45"/>
    </row>
    <row r="561" spans="2:43">
      <c r="B561" s="44" t="s">
        <v>263</v>
      </c>
      <c r="C561" s="66" t="s">
        <v>468</v>
      </c>
      <c r="D561" s="82" t="s">
        <v>455</v>
      </c>
      <c r="E561" s="82" t="s">
        <v>96</v>
      </c>
      <c r="F561" s="66" t="s">
        <v>390</v>
      </c>
      <c r="G561" s="44" t="s">
        <v>264</v>
      </c>
      <c r="H561" s="44" t="s">
        <v>201</v>
      </c>
      <c r="I561" s="44" t="s">
        <v>329</v>
      </c>
      <c r="J561" s="44" t="s">
        <v>469</v>
      </c>
      <c r="K561" s="66" t="s">
        <v>461</v>
      </c>
      <c r="L561" s="49" t="s">
        <v>462</v>
      </c>
      <c r="M561" s="108">
        <v>2968</v>
      </c>
      <c r="N561" s="108">
        <v>2968</v>
      </c>
      <c r="O561" s="92">
        <v>2968</v>
      </c>
      <c r="P561" s="44" t="s">
        <v>458</v>
      </c>
      <c r="Q561" s="44"/>
      <c r="R561" s="44"/>
      <c r="S561" s="44" t="s">
        <v>16</v>
      </c>
      <c r="T56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61" s="91"/>
      <c r="V561" s="91"/>
      <c r="W561" s="91">
        <v>1</v>
      </c>
      <c r="X561" s="92" t="s">
        <v>96</v>
      </c>
      <c r="Y561" s="109" t="s">
        <v>96</v>
      </c>
      <c r="Z561" s="109" t="s">
        <v>96</v>
      </c>
      <c r="AA561" s="214" t="s">
        <v>96</v>
      </c>
      <c r="AB561" s="67">
        <v>1</v>
      </c>
      <c r="AC561" s="115" t="s">
        <v>96</v>
      </c>
      <c r="AD561" s="115"/>
      <c r="AE561" s="109" t="str">
        <f>IFERROR(Table1[[#This Row],[ExpenditureDetails5]]*HLOOKUP([AssumedValue2],'Curr conv'!$B$17:$BF$56,16,FALSE), "No data")</f>
        <v>No data</v>
      </c>
      <c r="AF561" s="108" t="str">
        <f>IFERROR([AssumedValue1]*HLOOKUP([AssumedValue2],'Curr conv'!$B$17:$BF$56,16,FALSE), "No data")</f>
        <v>No data</v>
      </c>
      <c r="AG561" s="110" t="str">
        <f>IFERROR(Table1[[#This Row],[Calculation2]]/Exchange,"No data")</f>
        <v>No data</v>
      </c>
      <c r="AH561" s="113" t="str">
        <f>IFERROR([AssumedValue1]*HLOOKUP([AssumedValue2],'Curr conv'!$B$17:$BF$56,16,FALSE)/Table1[[#This Row],[ExpenditureDetails3]], "No data")</f>
        <v>No data</v>
      </c>
      <c r="AI561" s="114" t="str">
        <f>IFERROR(Table1[[#This Row],[Calculation4]]/Exchange,"No data")</f>
        <v>No data</v>
      </c>
      <c r="AJ56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61" s="110" t="str">
        <f>IFERROR(Table1[[#This Row],[Calculation6]]/Exchange,"No data")</f>
        <v>No data</v>
      </c>
      <c r="AL561" s="49" t="s">
        <v>476</v>
      </c>
      <c r="AM561" s="45"/>
      <c r="AN561" s="45"/>
      <c r="AO561" s="45"/>
      <c r="AP561" s="45"/>
      <c r="AQ561" s="45"/>
    </row>
    <row r="562" spans="2:43">
      <c r="B562" s="44" t="s">
        <v>265</v>
      </c>
      <c r="C562" s="66" t="s">
        <v>468</v>
      </c>
      <c r="D562" s="66" t="s">
        <v>439</v>
      </c>
      <c r="E562" s="66" t="s">
        <v>96</v>
      </c>
      <c r="F562" s="66" t="s">
        <v>362</v>
      </c>
      <c r="G562" s="44" t="s">
        <v>206</v>
      </c>
      <c r="H562" s="44" t="s">
        <v>201</v>
      </c>
      <c r="I562" s="44" t="s">
        <v>329</v>
      </c>
      <c r="J562" s="44" t="s">
        <v>469</v>
      </c>
      <c r="K562" s="66" t="s">
        <v>94</v>
      </c>
      <c r="L562" s="49" t="s">
        <v>462</v>
      </c>
      <c r="M562" s="108">
        <v>5008</v>
      </c>
      <c r="N562" s="108">
        <v>5008</v>
      </c>
      <c r="O562" s="92">
        <v>9564</v>
      </c>
      <c r="P562" s="44" t="s">
        <v>458</v>
      </c>
      <c r="Q562" s="44"/>
      <c r="R562" s="44"/>
      <c r="S562" s="44" t="s">
        <v>16</v>
      </c>
      <c r="T56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62" s="91"/>
      <c r="V562" s="91"/>
      <c r="W562" s="91">
        <v>1</v>
      </c>
      <c r="X562" s="92" t="s">
        <v>96</v>
      </c>
      <c r="Y562" s="109" t="s">
        <v>96</v>
      </c>
      <c r="Z562" s="109" t="s">
        <v>96</v>
      </c>
      <c r="AA562" s="214" t="s">
        <v>96</v>
      </c>
      <c r="AB562" s="67">
        <v>1</v>
      </c>
      <c r="AC562" s="115" t="s">
        <v>96</v>
      </c>
      <c r="AD562" s="115"/>
      <c r="AE562" s="109" t="str">
        <f>IFERROR(Table1[[#This Row],[ExpenditureDetails5]]*HLOOKUP([AssumedValue2],'Curr conv'!$B$17:$BF$56,16,FALSE), "No data")</f>
        <v>No data</v>
      </c>
      <c r="AF562" s="108" t="str">
        <f>IFERROR([AssumedValue1]*HLOOKUP([AssumedValue2],'Curr conv'!$B$17:$BF$56,16,FALSE), "No data")</f>
        <v>No data</v>
      </c>
      <c r="AG562" s="110" t="str">
        <f>IFERROR(Table1[[#This Row],[Calculation2]]/Exchange,"No data")</f>
        <v>No data</v>
      </c>
      <c r="AH562" s="113" t="str">
        <f>IFERROR([AssumedValue1]*HLOOKUP([AssumedValue2],'Curr conv'!$B$17:$BF$56,16,FALSE)/Table1[[#This Row],[ExpenditureDetails3]], "No data")</f>
        <v>No data</v>
      </c>
      <c r="AI562" s="114" t="str">
        <f>IFERROR(Table1[[#This Row],[Calculation4]]/Exchange,"No data")</f>
        <v>No data</v>
      </c>
      <c r="AJ56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62" s="110" t="str">
        <f>IFERROR(Table1[[#This Row],[Calculation6]]/Exchange,"No data")</f>
        <v>No data</v>
      </c>
      <c r="AL562" s="49" t="s">
        <v>476</v>
      </c>
      <c r="AM562" s="45"/>
      <c r="AN562" s="45"/>
      <c r="AO562" s="45"/>
      <c r="AP562" s="45"/>
      <c r="AQ562" s="45"/>
    </row>
    <row r="563" spans="2:43">
      <c r="B563" s="44" t="s">
        <v>266</v>
      </c>
      <c r="C563" s="66" t="s">
        <v>468</v>
      </c>
      <c r="D563" s="66" t="s">
        <v>455</v>
      </c>
      <c r="E563" s="66" t="s">
        <v>96</v>
      </c>
      <c r="F563" s="66" t="s">
        <v>391</v>
      </c>
      <c r="G563" s="44" t="s">
        <v>267</v>
      </c>
      <c r="H563" s="44" t="s">
        <v>201</v>
      </c>
      <c r="I563" s="44" t="s">
        <v>329</v>
      </c>
      <c r="J563" s="44" t="s">
        <v>469</v>
      </c>
      <c r="K563" s="66" t="s">
        <v>94</v>
      </c>
      <c r="L563" s="49" t="s">
        <v>462</v>
      </c>
      <c r="M563" s="108">
        <v>7138</v>
      </c>
      <c r="N563" s="108">
        <v>7138</v>
      </c>
      <c r="O563" s="92">
        <v>7138</v>
      </c>
      <c r="P563" s="44" t="s">
        <v>458</v>
      </c>
      <c r="Q563" s="44"/>
      <c r="R563" s="44"/>
      <c r="S563" s="44" t="s">
        <v>16</v>
      </c>
      <c r="T56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63" s="91"/>
      <c r="V563" s="91"/>
      <c r="W563" s="91">
        <v>1</v>
      </c>
      <c r="X563" s="92" t="s">
        <v>96</v>
      </c>
      <c r="Y563" s="109" t="s">
        <v>96</v>
      </c>
      <c r="Z563" s="109" t="s">
        <v>96</v>
      </c>
      <c r="AA563" s="214" t="s">
        <v>96</v>
      </c>
      <c r="AB563" s="67">
        <v>1</v>
      </c>
      <c r="AC563" s="115" t="s">
        <v>96</v>
      </c>
      <c r="AD563" s="115"/>
      <c r="AE563" s="109" t="str">
        <f>IFERROR(Table1[[#This Row],[ExpenditureDetails5]]*HLOOKUP([AssumedValue2],'Curr conv'!$B$17:$BF$56,16,FALSE), "No data")</f>
        <v>No data</v>
      </c>
      <c r="AF563" s="108" t="str">
        <f>IFERROR([AssumedValue1]*HLOOKUP([AssumedValue2],'Curr conv'!$B$17:$BF$56,16,FALSE), "No data")</f>
        <v>No data</v>
      </c>
      <c r="AG563" s="110" t="str">
        <f>IFERROR(Table1[[#This Row],[Calculation2]]/Exchange,"No data")</f>
        <v>No data</v>
      </c>
      <c r="AH563" s="113" t="str">
        <f>IFERROR([AssumedValue1]*HLOOKUP([AssumedValue2],'Curr conv'!$B$17:$BF$56,16,FALSE)/Table1[[#This Row],[ExpenditureDetails3]], "No data")</f>
        <v>No data</v>
      </c>
      <c r="AI563" s="114" t="str">
        <f>IFERROR(Table1[[#This Row],[Calculation4]]/Exchange,"No data")</f>
        <v>No data</v>
      </c>
      <c r="AJ563"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63" s="110" t="str">
        <f>IFERROR(Table1[[#This Row],[Calculation6]]/Exchange,"No data")</f>
        <v>No data</v>
      </c>
      <c r="AL563" s="49" t="s">
        <v>476</v>
      </c>
      <c r="AM563" s="45"/>
      <c r="AN563" s="45"/>
      <c r="AO563" s="45"/>
      <c r="AP563" s="45"/>
      <c r="AQ563" s="45"/>
    </row>
    <row r="564" spans="2:43">
      <c r="B564" s="44" t="s">
        <v>268</v>
      </c>
      <c r="C564" s="66" t="s">
        <v>468</v>
      </c>
      <c r="D564" s="66" t="s">
        <v>473</v>
      </c>
      <c r="E564" s="66" t="s">
        <v>96</v>
      </c>
      <c r="F564" s="66" t="s">
        <v>404</v>
      </c>
      <c r="G564" s="44" t="s">
        <v>269</v>
      </c>
      <c r="H564" s="44" t="s">
        <v>201</v>
      </c>
      <c r="I564" s="44" t="s">
        <v>329</v>
      </c>
      <c r="J564" s="44" t="s">
        <v>469</v>
      </c>
      <c r="K564" s="66" t="s">
        <v>94</v>
      </c>
      <c r="L564" s="49" t="s">
        <v>462</v>
      </c>
      <c r="M564" s="108">
        <v>7073</v>
      </c>
      <c r="N564" s="108">
        <v>7073</v>
      </c>
      <c r="O564" s="92">
        <v>7073</v>
      </c>
      <c r="P564" s="44" t="s">
        <v>458</v>
      </c>
      <c r="Q564" s="44"/>
      <c r="R564" s="44"/>
      <c r="S564" s="44" t="s">
        <v>16</v>
      </c>
      <c r="T56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64" s="91"/>
      <c r="V564" s="91"/>
      <c r="W564" s="91">
        <v>1</v>
      </c>
      <c r="X564" s="91">
        <v>2004</v>
      </c>
      <c r="Y564" s="108">
        <v>1275.8500000000001</v>
      </c>
      <c r="Z564" s="108">
        <v>1275.8500000000001</v>
      </c>
      <c r="AA564" s="215">
        <v>2004</v>
      </c>
      <c r="AB564" s="67">
        <v>1</v>
      </c>
      <c r="AC564" s="115">
        <v>5</v>
      </c>
      <c r="AD564" s="115"/>
      <c r="AE564" s="109">
        <f>IFERROR(Table1[[#This Row],[ExpenditureDetails5]]*HLOOKUP([AssumedValue2],'Curr conv'!$B$17:$BF$56,16,FALSE), "No data")</f>
        <v>4945.9725539874507</v>
      </c>
      <c r="AF564" s="108">
        <f>IFERROR([AssumedValue1]*HLOOKUP([AssumedValue2],'Curr conv'!$B$17:$BF$56,16,FALSE), "No data")</f>
        <v>4945.9725539874507</v>
      </c>
      <c r="AG564" s="110">
        <f>IFERROR(Table1[[#This Row],[Calculation2]]/Exchange,"No data")</f>
        <v>3456.2446875403648</v>
      </c>
      <c r="AH564" s="113">
        <f>IFERROR([AssumedValue1]*HLOOKUP([AssumedValue2],'Curr conv'!$B$17:$BF$56,16,FALSE)/Table1[[#This Row],[ExpenditureDetails3]], "No data")</f>
        <v>4945.9725539874507</v>
      </c>
      <c r="AI564" s="114">
        <f>IFERROR(Table1[[#This Row],[Calculation4]]/Exchange,"No data")</f>
        <v>3456.2446875403648</v>
      </c>
      <c r="AJ56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989.19451079749012</v>
      </c>
      <c r="AK564" s="110">
        <f>IFERROR(Table1[[#This Row],[Calculation6]]/Exchange,"No data")</f>
        <v>691.24893750807303</v>
      </c>
      <c r="AL564" s="49" t="s">
        <v>476</v>
      </c>
      <c r="AM564" s="45"/>
      <c r="AN564" s="45"/>
      <c r="AO564" s="45"/>
      <c r="AP564" s="45"/>
      <c r="AQ564" s="45"/>
    </row>
    <row r="565" spans="2:43">
      <c r="B565" s="44" t="s">
        <v>268</v>
      </c>
      <c r="C565" s="66" t="s">
        <v>468</v>
      </c>
      <c r="D565" s="66" t="s">
        <v>473</v>
      </c>
      <c r="E565" s="66" t="s">
        <v>96</v>
      </c>
      <c r="F565" s="66" t="s">
        <v>404</v>
      </c>
      <c r="G565" s="44" t="s">
        <v>269</v>
      </c>
      <c r="H565" s="44" t="s">
        <v>201</v>
      </c>
      <c r="I565" s="44" t="s">
        <v>329</v>
      </c>
      <c r="J565" s="44" t="s">
        <v>469</v>
      </c>
      <c r="K565" s="66" t="s">
        <v>94</v>
      </c>
      <c r="L565" s="49" t="s">
        <v>462</v>
      </c>
      <c r="M565" s="108">
        <v>7073</v>
      </c>
      <c r="N565" s="108">
        <v>7073</v>
      </c>
      <c r="O565" s="92">
        <v>7073</v>
      </c>
      <c r="P565" s="44" t="s">
        <v>458</v>
      </c>
      <c r="Q565" s="44"/>
      <c r="R565" s="44"/>
      <c r="S565" s="44" t="s">
        <v>16</v>
      </c>
      <c r="T56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65" s="91"/>
      <c r="V565" s="91"/>
      <c r="W565" s="91">
        <v>1</v>
      </c>
      <c r="X565" s="91">
        <v>2005</v>
      </c>
      <c r="Y565" s="108">
        <v>2507.1999999999998</v>
      </c>
      <c r="Z565" s="108">
        <v>2507.1999999999998</v>
      </c>
      <c r="AA565" s="215">
        <v>2005</v>
      </c>
      <c r="AB565" s="67">
        <v>1</v>
      </c>
      <c r="AC565" s="115">
        <v>5</v>
      </c>
      <c r="AD565" s="115"/>
      <c r="AE565" s="109">
        <f>IFERROR(Table1[[#This Row],[ExpenditureDetails5]]*HLOOKUP([AssumedValue2],'Curr conv'!$B$17:$BF$56,16,FALSE), "No data")</f>
        <v>8499.7141491897073</v>
      </c>
      <c r="AF565" s="108">
        <f>IFERROR([AssumedValue1]*HLOOKUP([AssumedValue2],'Curr conv'!$B$17:$BF$56,16,FALSE), "No data")</f>
        <v>8499.7141491897073</v>
      </c>
      <c r="AG565" s="110">
        <f>IFERROR(Table1[[#This Row],[Calculation2]]/Exchange,"No data")</f>
        <v>5939.5986437621341</v>
      </c>
      <c r="AH565" s="113">
        <f>IFERROR([AssumedValue1]*HLOOKUP([AssumedValue2],'Curr conv'!$B$17:$BF$56,16,FALSE)/Table1[[#This Row],[ExpenditureDetails3]], "No data")</f>
        <v>8499.7141491897073</v>
      </c>
      <c r="AI565" s="114">
        <f>IFERROR(Table1[[#This Row],[Calculation4]]/Exchange,"No data")</f>
        <v>5939.5986437621341</v>
      </c>
      <c r="AJ56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1699.9428298379414</v>
      </c>
      <c r="AK565" s="110">
        <f>IFERROR(Table1[[#This Row],[Calculation6]]/Exchange,"No data")</f>
        <v>1187.9197287524266</v>
      </c>
      <c r="AL565" s="49" t="s">
        <v>476</v>
      </c>
      <c r="AM565" s="45"/>
      <c r="AN565" s="45"/>
      <c r="AO565" s="45"/>
      <c r="AP565" s="45"/>
      <c r="AQ565" s="45"/>
    </row>
    <row r="566" spans="2:43">
      <c r="B566" s="44" t="s">
        <v>268</v>
      </c>
      <c r="C566" s="66" t="s">
        <v>468</v>
      </c>
      <c r="D566" s="66" t="s">
        <v>473</v>
      </c>
      <c r="E566" s="66" t="s">
        <v>96</v>
      </c>
      <c r="F566" s="66" t="s">
        <v>404</v>
      </c>
      <c r="G566" s="44" t="s">
        <v>269</v>
      </c>
      <c r="H566" s="44" t="s">
        <v>201</v>
      </c>
      <c r="I566" s="44" t="s">
        <v>329</v>
      </c>
      <c r="J566" s="44" t="s">
        <v>469</v>
      </c>
      <c r="K566" s="66" t="s">
        <v>94</v>
      </c>
      <c r="L566" s="49" t="s">
        <v>462</v>
      </c>
      <c r="M566" s="108">
        <v>7073</v>
      </c>
      <c r="N566" s="108">
        <v>7073</v>
      </c>
      <c r="O566" s="92">
        <v>7073</v>
      </c>
      <c r="P566" s="44" t="s">
        <v>458</v>
      </c>
      <c r="Q566" s="44"/>
      <c r="R566" s="44"/>
      <c r="S566" s="44" t="s">
        <v>16</v>
      </c>
      <c r="T56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66" s="91"/>
      <c r="V566" s="91"/>
      <c r="W566" s="91">
        <v>1</v>
      </c>
      <c r="X566" s="91">
        <v>2007</v>
      </c>
      <c r="Y566" s="108">
        <v>4033.6</v>
      </c>
      <c r="Z566" s="108">
        <v>4033.6</v>
      </c>
      <c r="AA566" s="215">
        <v>2007</v>
      </c>
      <c r="AB566" s="67">
        <v>1</v>
      </c>
      <c r="AC566" s="115">
        <v>5</v>
      </c>
      <c r="AD566" s="115"/>
      <c r="AE566" s="109">
        <f>IFERROR(Table1[[#This Row],[ExpenditureDetails5]]*HLOOKUP([AssumedValue2],'Curr conv'!$B$17:$BF$56,16,FALSE), "No data")</f>
        <v>6580.6490501429053</v>
      </c>
      <c r="AF566" s="108">
        <f>IFERROR([AssumedValue1]*HLOOKUP([AssumedValue2],'Curr conv'!$B$17:$BF$56,16,FALSE), "No data")</f>
        <v>6580.6490501429053</v>
      </c>
      <c r="AG566" s="110">
        <f>IFERROR(Table1[[#This Row],[Calculation2]]/Exchange,"No data")</f>
        <v>4598.5563146296572</v>
      </c>
      <c r="AH566" s="113">
        <f>IFERROR([AssumedValue1]*HLOOKUP([AssumedValue2],'Curr conv'!$B$17:$BF$56,16,FALSE)/Table1[[#This Row],[ExpenditureDetails3]], "No data")</f>
        <v>6580.6490501429053</v>
      </c>
      <c r="AI566" s="114">
        <f>IFERROR(Table1[[#This Row],[Calculation4]]/Exchange,"No data")</f>
        <v>4598.5563146296572</v>
      </c>
      <c r="AJ56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1316.129810028581</v>
      </c>
      <c r="AK566" s="110">
        <f>IFERROR(Table1[[#This Row],[Calculation6]]/Exchange,"No data")</f>
        <v>919.71126292593146</v>
      </c>
      <c r="AL566" s="49" t="s">
        <v>476</v>
      </c>
      <c r="AM566" s="45"/>
      <c r="AN566" s="45"/>
      <c r="AO566" s="45"/>
      <c r="AP566" s="45"/>
      <c r="AQ566" s="45"/>
    </row>
    <row r="567" spans="2:43">
      <c r="B567" s="44" t="s">
        <v>268</v>
      </c>
      <c r="C567" s="66" t="s">
        <v>468</v>
      </c>
      <c r="D567" s="66" t="s">
        <v>473</v>
      </c>
      <c r="E567" s="66" t="s">
        <v>96</v>
      </c>
      <c r="F567" s="66" t="s">
        <v>404</v>
      </c>
      <c r="G567" s="44" t="s">
        <v>269</v>
      </c>
      <c r="H567" s="44" t="s">
        <v>201</v>
      </c>
      <c r="I567" s="44" t="s">
        <v>329</v>
      </c>
      <c r="J567" s="44" t="s">
        <v>469</v>
      </c>
      <c r="K567" s="66" t="s">
        <v>94</v>
      </c>
      <c r="L567" s="49" t="s">
        <v>462</v>
      </c>
      <c r="M567" s="108">
        <v>7073</v>
      </c>
      <c r="N567" s="108">
        <v>7073</v>
      </c>
      <c r="O567" s="92">
        <v>7073</v>
      </c>
      <c r="P567" s="44" t="s">
        <v>458</v>
      </c>
      <c r="Q567" s="44"/>
      <c r="R567" s="44"/>
      <c r="S567" s="44" t="s">
        <v>16</v>
      </c>
      <c r="T56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67" s="91"/>
      <c r="V567" s="91"/>
      <c r="W567" s="91">
        <v>1</v>
      </c>
      <c r="X567" s="91">
        <v>2008</v>
      </c>
      <c r="Y567" s="108">
        <v>6785.0000000000009</v>
      </c>
      <c r="Z567" s="108">
        <v>6785.0000000000009</v>
      </c>
      <c r="AA567" s="215">
        <v>2008</v>
      </c>
      <c r="AB567" s="67">
        <v>1</v>
      </c>
      <c r="AC567" s="115">
        <v>5</v>
      </c>
      <c r="AD567" s="115"/>
      <c r="AE567" s="109">
        <f>IFERROR(Table1[[#This Row],[ExpenditureDetails5]]*HLOOKUP([AssumedValue2],'Curr conv'!$B$17:$BF$56,16,FALSE), "No data")</f>
        <v>9519.9187116215671</v>
      </c>
      <c r="AF567" s="108">
        <f>IFERROR([AssumedValue1]*HLOOKUP([AssumedValue2],'Curr conv'!$B$17:$BF$56,16,FALSE), "No data")</f>
        <v>9519.9187116215671</v>
      </c>
      <c r="AG567" s="110">
        <f>IFERROR(Table1[[#This Row],[Calculation2]]/Exchange,"No data")</f>
        <v>6652.5173995014529</v>
      </c>
      <c r="AH567" s="113">
        <f>IFERROR([AssumedValue1]*HLOOKUP([AssumedValue2],'Curr conv'!$B$17:$BF$56,16,FALSE)/Table1[[#This Row],[ExpenditureDetails3]], "No data")</f>
        <v>9519.9187116215671</v>
      </c>
      <c r="AI567" s="114">
        <f>IFERROR(Table1[[#This Row],[Calculation4]]/Exchange,"No data")</f>
        <v>6652.5173995014529</v>
      </c>
      <c r="AJ56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1903.9837423243134</v>
      </c>
      <c r="AK567" s="110">
        <f>IFERROR(Table1[[#This Row],[Calculation6]]/Exchange,"No data")</f>
        <v>1330.5034799002906</v>
      </c>
      <c r="AL567" s="49" t="s">
        <v>476</v>
      </c>
      <c r="AM567" s="45"/>
      <c r="AN567" s="45"/>
      <c r="AO567" s="45"/>
      <c r="AP567" s="45"/>
      <c r="AQ567" s="45"/>
    </row>
    <row r="568" spans="2:43">
      <c r="B568" s="44" t="s">
        <v>268</v>
      </c>
      <c r="C568" s="66" t="s">
        <v>468</v>
      </c>
      <c r="D568" s="66" t="s">
        <v>473</v>
      </c>
      <c r="E568" s="66" t="s">
        <v>96</v>
      </c>
      <c r="F568" s="66" t="s">
        <v>404</v>
      </c>
      <c r="G568" s="44" t="s">
        <v>269</v>
      </c>
      <c r="H568" s="44" t="s">
        <v>201</v>
      </c>
      <c r="I568" s="44" t="s">
        <v>329</v>
      </c>
      <c r="J568" s="44" t="s">
        <v>469</v>
      </c>
      <c r="K568" s="66" t="s">
        <v>94</v>
      </c>
      <c r="L568" s="49" t="s">
        <v>462</v>
      </c>
      <c r="M568" s="108">
        <v>7073</v>
      </c>
      <c r="N568" s="108">
        <v>7073</v>
      </c>
      <c r="O568" s="92">
        <v>7073</v>
      </c>
      <c r="P568" s="44" t="s">
        <v>458</v>
      </c>
      <c r="Q568" s="44"/>
      <c r="R568" s="44"/>
      <c r="S568" s="44" t="s">
        <v>16</v>
      </c>
      <c r="T56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68" s="91"/>
      <c r="V568" s="91"/>
      <c r="W568" s="91">
        <v>1</v>
      </c>
      <c r="X568" s="91">
        <v>2009</v>
      </c>
      <c r="Y568" s="108">
        <v>9428.5</v>
      </c>
      <c r="Z568" s="108">
        <v>9428.5</v>
      </c>
      <c r="AA568" s="215">
        <v>2009</v>
      </c>
      <c r="AB568" s="67">
        <v>1</v>
      </c>
      <c r="AC568" s="115">
        <v>5</v>
      </c>
      <c r="AD568" s="115"/>
      <c r="AE568" s="109">
        <f>IFERROR(Table1[[#This Row],[ExpenditureDetails5]]*HLOOKUP([AssumedValue2],'Curr conv'!$B$17:$BF$56,16,FALSE), "No data")</f>
        <v>11005.605264203128</v>
      </c>
      <c r="AF568" s="108">
        <f>IFERROR([AssumedValue1]*HLOOKUP([AssumedValue2],'Curr conv'!$B$17:$BF$56,16,FALSE), "No data")</f>
        <v>11005.605264203128</v>
      </c>
      <c r="AG568" s="110">
        <f>IFERROR(Table1[[#This Row],[Calculation2]]/Exchange,"No data")</f>
        <v>7690.714882132128</v>
      </c>
      <c r="AH568" s="113">
        <f>IFERROR([AssumedValue1]*HLOOKUP([AssumedValue2],'Curr conv'!$B$17:$BF$56,16,FALSE)/Table1[[#This Row],[ExpenditureDetails3]], "No data")</f>
        <v>11005.605264203128</v>
      </c>
      <c r="AI568" s="114">
        <f>IFERROR(Table1[[#This Row],[Calculation4]]/Exchange,"No data")</f>
        <v>7690.714882132128</v>
      </c>
      <c r="AJ56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2201.1210528406255</v>
      </c>
      <c r="AK568" s="110">
        <f>IFERROR(Table1[[#This Row],[Calculation6]]/Exchange,"No data")</f>
        <v>1538.1429764264255</v>
      </c>
      <c r="AL568" s="49" t="s">
        <v>476</v>
      </c>
      <c r="AM568" s="45"/>
      <c r="AN568" s="45"/>
      <c r="AO568" s="45"/>
      <c r="AP568" s="45"/>
      <c r="AQ568" s="45"/>
    </row>
    <row r="569" spans="2:43">
      <c r="B569" s="44" t="s">
        <v>270</v>
      </c>
      <c r="C569" s="66" t="s">
        <v>468</v>
      </c>
      <c r="D569" s="66" t="s">
        <v>473</v>
      </c>
      <c r="E569" s="66" t="s">
        <v>96</v>
      </c>
      <c r="F569" s="87" t="s">
        <v>405</v>
      </c>
      <c r="G569" s="44" t="s">
        <v>271</v>
      </c>
      <c r="H569" s="44" t="s">
        <v>201</v>
      </c>
      <c r="I569" s="44" t="s">
        <v>329</v>
      </c>
      <c r="J569" s="44" t="s">
        <v>469</v>
      </c>
      <c r="K569" s="66" t="s">
        <v>460</v>
      </c>
      <c r="L569" s="49" t="s">
        <v>462</v>
      </c>
      <c r="M569" s="108">
        <v>23698</v>
      </c>
      <c r="N569" s="108">
        <v>23698</v>
      </c>
      <c r="O569" s="92">
        <v>23698</v>
      </c>
      <c r="P569" s="44" t="s">
        <v>458</v>
      </c>
      <c r="Q569" s="44"/>
      <c r="R569" s="44"/>
      <c r="S569" s="44" t="s">
        <v>16</v>
      </c>
      <c r="T56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69" s="91"/>
      <c r="V569" s="91"/>
      <c r="W569" s="91">
        <v>1</v>
      </c>
      <c r="X569" s="92" t="s">
        <v>96</v>
      </c>
      <c r="Y569" s="109" t="s">
        <v>96</v>
      </c>
      <c r="Z569" s="109" t="s">
        <v>96</v>
      </c>
      <c r="AA569" s="214" t="s">
        <v>96</v>
      </c>
      <c r="AB569" s="67">
        <v>1</v>
      </c>
      <c r="AC569" s="115" t="s">
        <v>96</v>
      </c>
      <c r="AD569" s="115"/>
      <c r="AE569" s="109" t="str">
        <f>IFERROR(Table1[[#This Row],[ExpenditureDetails5]]*HLOOKUP([AssumedValue2],'Curr conv'!$B$17:$BF$56,16,FALSE), "No data")</f>
        <v>No data</v>
      </c>
      <c r="AF569" s="108" t="str">
        <f>IFERROR([AssumedValue1]*HLOOKUP([AssumedValue2],'Curr conv'!$B$17:$BF$56,16,FALSE), "No data")</f>
        <v>No data</v>
      </c>
      <c r="AG569" s="110" t="str">
        <f>IFERROR(Table1[[#This Row],[Calculation2]]/Exchange,"No data")</f>
        <v>No data</v>
      </c>
      <c r="AH569" s="113" t="str">
        <f>IFERROR([AssumedValue1]*HLOOKUP([AssumedValue2],'Curr conv'!$B$17:$BF$56,16,FALSE)/Table1[[#This Row],[ExpenditureDetails3]], "No data")</f>
        <v>No data</v>
      </c>
      <c r="AI569" s="114" t="str">
        <f>IFERROR(Table1[[#This Row],[Calculation4]]/Exchange,"No data")</f>
        <v>No data</v>
      </c>
      <c r="AJ56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69" s="110" t="str">
        <f>IFERROR(Table1[[#This Row],[Calculation6]]/Exchange,"No data")</f>
        <v>No data</v>
      </c>
      <c r="AL569" s="49" t="s">
        <v>476</v>
      </c>
      <c r="AM569" s="45"/>
      <c r="AN569" s="45"/>
      <c r="AO569" s="45"/>
      <c r="AP569" s="45"/>
      <c r="AQ569" s="45"/>
    </row>
    <row r="570" spans="2:43">
      <c r="B570" s="44" t="s">
        <v>272</v>
      </c>
      <c r="C570" s="66" t="s">
        <v>468</v>
      </c>
      <c r="D570" s="66" t="s">
        <v>439</v>
      </c>
      <c r="E570" s="66" t="s">
        <v>96</v>
      </c>
      <c r="F570" s="66" t="s">
        <v>368</v>
      </c>
      <c r="G570" s="44" t="s">
        <v>218</v>
      </c>
      <c r="H570" s="44" t="s">
        <v>201</v>
      </c>
      <c r="I570" s="44" t="s">
        <v>329</v>
      </c>
      <c r="J570" s="44" t="s">
        <v>469</v>
      </c>
      <c r="K570" s="66" t="s">
        <v>461</v>
      </c>
      <c r="L570" s="49" t="s">
        <v>462</v>
      </c>
      <c r="M570" s="108">
        <v>4312</v>
      </c>
      <c r="N570" s="108">
        <v>4312</v>
      </c>
      <c r="O570" s="92">
        <v>3679</v>
      </c>
      <c r="P570" s="44" t="s">
        <v>458</v>
      </c>
      <c r="Q570" s="44"/>
      <c r="R570" s="44"/>
      <c r="S570" s="44" t="s">
        <v>16</v>
      </c>
      <c r="T57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70" s="91"/>
      <c r="V570" s="91"/>
      <c r="W570" s="91">
        <v>1</v>
      </c>
      <c r="X570" s="92" t="s">
        <v>96</v>
      </c>
      <c r="Y570" s="109" t="s">
        <v>96</v>
      </c>
      <c r="Z570" s="109" t="s">
        <v>96</v>
      </c>
      <c r="AA570" s="214" t="s">
        <v>96</v>
      </c>
      <c r="AB570" s="67">
        <v>1</v>
      </c>
      <c r="AC570" s="115" t="s">
        <v>96</v>
      </c>
      <c r="AD570" s="115"/>
      <c r="AE570" s="109" t="str">
        <f>IFERROR(Table1[[#This Row],[ExpenditureDetails5]]*HLOOKUP([AssumedValue2],'Curr conv'!$B$17:$BF$56,16,FALSE), "No data")</f>
        <v>No data</v>
      </c>
      <c r="AF570" s="108" t="str">
        <f>IFERROR([AssumedValue1]*HLOOKUP([AssumedValue2],'Curr conv'!$B$17:$BF$56,16,FALSE), "No data")</f>
        <v>No data</v>
      </c>
      <c r="AG570" s="110" t="str">
        <f>IFERROR(Table1[[#This Row],[Calculation2]]/Exchange,"No data")</f>
        <v>No data</v>
      </c>
      <c r="AH570" s="113" t="str">
        <f>IFERROR([AssumedValue1]*HLOOKUP([AssumedValue2],'Curr conv'!$B$17:$BF$56,16,FALSE)/Table1[[#This Row],[ExpenditureDetails3]], "No data")</f>
        <v>No data</v>
      </c>
      <c r="AI570" s="114" t="str">
        <f>IFERROR(Table1[[#This Row],[Calculation4]]/Exchange,"No data")</f>
        <v>No data</v>
      </c>
      <c r="AJ57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70" s="110" t="str">
        <f>IFERROR(Table1[[#This Row],[Calculation6]]/Exchange,"No data")</f>
        <v>No data</v>
      </c>
      <c r="AL570" s="49" t="s">
        <v>476</v>
      </c>
      <c r="AM570" s="45"/>
      <c r="AN570" s="45"/>
      <c r="AO570" s="45"/>
      <c r="AP570" s="45"/>
      <c r="AQ570" s="45"/>
    </row>
    <row r="571" spans="2:43">
      <c r="B571" s="44" t="s">
        <v>273</v>
      </c>
      <c r="C571" s="66" t="s">
        <v>468</v>
      </c>
      <c r="D571" s="66" t="s">
        <v>473</v>
      </c>
      <c r="E571" s="66" t="s">
        <v>96</v>
      </c>
      <c r="F571" s="66" t="s">
        <v>406</v>
      </c>
      <c r="G571" s="44" t="s">
        <v>274</v>
      </c>
      <c r="H571" s="44" t="s">
        <v>201</v>
      </c>
      <c r="I571" s="44" t="s">
        <v>329</v>
      </c>
      <c r="J571" s="44" t="s">
        <v>469</v>
      </c>
      <c r="K571" s="66" t="s">
        <v>94</v>
      </c>
      <c r="L571" s="49" t="s">
        <v>462</v>
      </c>
      <c r="M571" s="108">
        <v>7200</v>
      </c>
      <c r="N571" s="108">
        <v>7200</v>
      </c>
      <c r="O571" s="92">
        <v>7200</v>
      </c>
      <c r="P571" s="44" t="s">
        <v>458</v>
      </c>
      <c r="Q571" s="44"/>
      <c r="R571" s="44"/>
      <c r="S571" s="44" t="s">
        <v>16</v>
      </c>
      <c r="T57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71" s="91"/>
      <c r="V571" s="91"/>
      <c r="W571" s="91">
        <v>1</v>
      </c>
      <c r="X571" s="92" t="s">
        <v>96</v>
      </c>
      <c r="Y571" s="109" t="s">
        <v>96</v>
      </c>
      <c r="Z571" s="109" t="s">
        <v>96</v>
      </c>
      <c r="AA571" s="214" t="s">
        <v>96</v>
      </c>
      <c r="AB571" s="67">
        <v>1</v>
      </c>
      <c r="AC571" s="115" t="s">
        <v>96</v>
      </c>
      <c r="AD571" s="115"/>
      <c r="AE571" s="109" t="str">
        <f>IFERROR(Table1[[#This Row],[ExpenditureDetails5]]*HLOOKUP([AssumedValue2],'Curr conv'!$B$17:$BF$56,16,FALSE), "No data")</f>
        <v>No data</v>
      </c>
      <c r="AF571" s="108" t="str">
        <f>IFERROR([AssumedValue1]*HLOOKUP([AssumedValue2],'Curr conv'!$B$17:$BF$56,16,FALSE), "No data")</f>
        <v>No data</v>
      </c>
      <c r="AG571" s="110" t="str">
        <f>IFERROR(Table1[[#This Row],[Calculation2]]/Exchange,"No data")</f>
        <v>No data</v>
      </c>
      <c r="AH571" s="113" t="str">
        <f>IFERROR([AssumedValue1]*HLOOKUP([AssumedValue2],'Curr conv'!$B$17:$BF$56,16,FALSE)/Table1[[#This Row],[ExpenditureDetails3]], "No data")</f>
        <v>No data</v>
      </c>
      <c r="AI571" s="114" t="str">
        <f>IFERROR(Table1[[#This Row],[Calculation4]]/Exchange,"No data")</f>
        <v>No data</v>
      </c>
      <c r="AJ57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71" s="110" t="str">
        <f>IFERROR(Table1[[#This Row],[Calculation6]]/Exchange,"No data")</f>
        <v>No data</v>
      </c>
      <c r="AL571" s="49" t="s">
        <v>476</v>
      </c>
      <c r="AM571" s="45"/>
      <c r="AN571" s="45"/>
      <c r="AO571" s="45"/>
      <c r="AP571" s="45"/>
      <c r="AQ571" s="45"/>
    </row>
    <row r="572" spans="2:43">
      <c r="B572" s="44" t="s">
        <v>275</v>
      </c>
      <c r="C572" s="66" t="s">
        <v>468</v>
      </c>
      <c r="D572" s="66" t="s">
        <v>473</v>
      </c>
      <c r="E572" s="66" t="s">
        <v>96</v>
      </c>
      <c r="F572" s="66" t="s">
        <v>407</v>
      </c>
      <c r="G572" s="44" t="s">
        <v>276</v>
      </c>
      <c r="H572" s="44" t="s">
        <v>201</v>
      </c>
      <c r="I572" s="44" t="s">
        <v>329</v>
      </c>
      <c r="J572" s="44" t="s">
        <v>469</v>
      </c>
      <c r="K572" s="66" t="s">
        <v>94</v>
      </c>
      <c r="L572" s="49" t="s">
        <v>462</v>
      </c>
      <c r="M572" s="108">
        <v>6665</v>
      </c>
      <c r="N572" s="108">
        <v>6665</v>
      </c>
      <c r="O572" s="92">
        <v>6665</v>
      </c>
      <c r="P572" s="44" t="s">
        <v>458</v>
      </c>
      <c r="Q572" s="44"/>
      <c r="R572" s="44"/>
      <c r="S572" s="44" t="s">
        <v>16</v>
      </c>
      <c r="T57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72" s="91"/>
      <c r="V572" s="91"/>
      <c r="W572" s="91">
        <v>1</v>
      </c>
      <c r="X572" s="92" t="s">
        <v>96</v>
      </c>
      <c r="Y572" s="109" t="s">
        <v>96</v>
      </c>
      <c r="Z572" s="109" t="s">
        <v>96</v>
      </c>
      <c r="AA572" s="214" t="s">
        <v>96</v>
      </c>
      <c r="AB572" s="67">
        <v>1</v>
      </c>
      <c r="AC572" s="115" t="s">
        <v>96</v>
      </c>
      <c r="AD572" s="115"/>
      <c r="AE572" s="109" t="str">
        <f>IFERROR(Table1[[#This Row],[ExpenditureDetails5]]*HLOOKUP([AssumedValue2],'Curr conv'!$B$17:$BF$56,16,FALSE), "No data")</f>
        <v>No data</v>
      </c>
      <c r="AF572" s="108" t="str">
        <f>IFERROR([AssumedValue1]*HLOOKUP([AssumedValue2],'Curr conv'!$B$17:$BF$56,16,FALSE), "No data")</f>
        <v>No data</v>
      </c>
      <c r="AG572" s="110" t="str">
        <f>IFERROR(Table1[[#This Row],[Calculation2]]/Exchange,"No data")</f>
        <v>No data</v>
      </c>
      <c r="AH572" s="113" t="str">
        <f>IFERROR([AssumedValue1]*HLOOKUP([AssumedValue2],'Curr conv'!$B$17:$BF$56,16,FALSE)/Table1[[#This Row],[ExpenditureDetails3]], "No data")</f>
        <v>No data</v>
      </c>
      <c r="AI572" s="114" t="str">
        <f>IFERROR(Table1[[#This Row],[Calculation4]]/Exchange,"No data")</f>
        <v>No data</v>
      </c>
      <c r="AJ57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72" s="110" t="str">
        <f>IFERROR(Table1[[#This Row],[Calculation6]]/Exchange,"No data")</f>
        <v>No data</v>
      </c>
      <c r="AL572" s="49" t="s">
        <v>476</v>
      </c>
      <c r="AM572" s="45"/>
      <c r="AN572" s="45"/>
      <c r="AO572" s="45"/>
      <c r="AP572" s="45"/>
      <c r="AQ572" s="45"/>
    </row>
    <row r="573" spans="2:43">
      <c r="B573" s="44" t="s">
        <v>277</v>
      </c>
      <c r="C573" s="66" t="s">
        <v>468</v>
      </c>
      <c r="D573" s="66" t="s">
        <v>473</v>
      </c>
      <c r="E573" s="66" t="s">
        <v>96</v>
      </c>
      <c r="F573" s="87" t="s">
        <v>408</v>
      </c>
      <c r="G573" s="44" t="s">
        <v>278</v>
      </c>
      <c r="H573" s="44" t="s">
        <v>201</v>
      </c>
      <c r="I573" s="44" t="s">
        <v>329</v>
      </c>
      <c r="J573" s="44" t="s">
        <v>469</v>
      </c>
      <c r="K573" s="66" t="s">
        <v>460</v>
      </c>
      <c r="L573" s="49" t="s">
        <v>462</v>
      </c>
      <c r="M573" s="108">
        <v>15942</v>
      </c>
      <c r="N573" s="108">
        <v>15942</v>
      </c>
      <c r="O573" s="92">
        <v>15942</v>
      </c>
      <c r="P573" s="44" t="s">
        <v>458</v>
      </c>
      <c r="Q573" s="44"/>
      <c r="R573" s="44"/>
      <c r="S573" s="44" t="s">
        <v>16</v>
      </c>
      <c r="T57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73" s="91"/>
      <c r="V573" s="91"/>
      <c r="W573" s="91">
        <v>1</v>
      </c>
      <c r="X573" s="92" t="s">
        <v>96</v>
      </c>
      <c r="Y573" s="109" t="s">
        <v>96</v>
      </c>
      <c r="Z573" s="109" t="s">
        <v>96</v>
      </c>
      <c r="AA573" s="214" t="s">
        <v>96</v>
      </c>
      <c r="AB573" s="67">
        <v>1</v>
      </c>
      <c r="AC573" s="115" t="s">
        <v>96</v>
      </c>
      <c r="AD573" s="115"/>
      <c r="AE573" s="109" t="str">
        <f>IFERROR(Table1[[#This Row],[ExpenditureDetails5]]*HLOOKUP([AssumedValue2],'Curr conv'!$B$17:$BF$56,16,FALSE), "No data")</f>
        <v>No data</v>
      </c>
      <c r="AF573" s="108" t="str">
        <f>IFERROR([AssumedValue1]*HLOOKUP([AssumedValue2],'Curr conv'!$B$17:$BF$56,16,FALSE), "No data")</f>
        <v>No data</v>
      </c>
      <c r="AG573" s="110" t="str">
        <f>IFERROR(Table1[[#This Row],[Calculation2]]/Exchange,"No data")</f>
        <v>No data</v>
      </c>
      <c r="AH573" s="113" t="str">
        <f>IFERROR([AssumedValue1]*HLOOKUP([AssumedValue2],'Curr conv'!$B$17:$BF$56,16,FALSE)/Table1[[#This Row],[ExpenditureDetails3]], "No data")</f>
        <v>No data</v>
      </c>
      <c r="AI573" s="114" t="str">
        <f>IFERROR(Table1[[#This Row],[Calculation4]]/Exchange,"No data")</f>
        <v>No data</v>
      </c>
      <c r="AJ573"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73" s="110" t="str">
        <f>IFERROR(Table1[[#This Row],[Calculation6]]/Exchange,"No data")</f>
        <v>No data</v>
      </c>
      <c r="AL573" s="49" t="s">
        <v>476</v>
      </c>
      <c r="AM573" s="45"/>
      <c r="AN573" s="45"/>
      <c r="AO573" s="45"/>
      <c r="AP573" s="45"/>
      <c r="AQ573" s="45"/>
    </row>
    <row r="574" spans="2:43">
      <c r="B574" s="44" t="s">
        <v>279</v>
      </c>
      <c r="C574" s="66" t="s">
        <v>468</v>
      </c>
      <c r="D574" s="66" t="s">
        <v>473</v>
      </c>
      <c r="E574" s="66" t="s">
        <v>96</v>
      </c>
      <c r="F574" s="66" t="s">
        <v>409</v>
      </c>
      <c r="G574" s="44" t="s">
        <v>280</v>
      </c>
      <c r="H574" s="44" t="s">
        <v>201</v>
      </c>
      <c r="I574" s="44" t="s">
        <v>329</v>
      </c>
      <c r="J574" s="44" t="s">
        <v>469</v>
      </c>
      <c r="K574" s="66" t="s">
        <v>94</v>
      </c>
      <c r="L574" s="49" t="s">
        <v>462</v>
      </c>
      <c r="M574" s="108">
        <v>6877</v>
      </c>
      <c r="N574" s="108">
        <v>6877</v>
      </c>
      <c r="O574" s="92">
        <v>6877</v>
      </c>
      <c r="P574" s="44" t="s">
        <v>458</v>
      </c>
      <c r="Q574" s="44"/>
      <c r="R574" s="44"/>
      <c r="S574" s="44" t="s">
        <v>16</v>
      </c>
      <c r="T57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74" s="91"/>
      <c r="V574" s="91"/>
      <c r="W574" s="91">
        <v>1</v>
      </c>
      <c r="X574" s="92" t="s">
        <v>96</v>
      </c>
      <c r="Y574" s="109" t="s">
        <v>96</v>
      </c>
      <c r="Z574" s="109" t="s">
        <v>96</v>
      </c>
      <c r="AA574" s="214" t="s">
        <v>96</v>
      </c>
      <c r="AB574" s="67">
        <v>1</v>
      </c>
      <c r="AC574" s="115" t="s">
        <v>96</v>
      </c>
      <c r="AD574" s="115"/>
      <c r="AE574" s="109" t="str">
        <f>IFERROR(Table1[[#This Row],[ExpenditureDetails5]]*HLOOKUP([AssumedValue2],'Curr conv'!$B$17:$BF$56,16,FALSE), "No data")</f>
        <v>No data</v>
      </c>
      <c r="AF574" s="108" t="str">
        <f>IFERROR([AssumedValue1]*HLOOKUP([AssumedValue2],'Curr conv'!$B$17:$BF$56,16,FALSE), "No data")</f>
        <v>No data</v>
      </c>
      <c r="AG574" s="110" t="str">
        <f>IFERROR(Table1[[#This Row],[Calculation2]]/Exchange,"No data")</f>
        <v>No data</v>
      </c>
      <c r="AH574" s="113" t="str">
        <f>IFERROR([AssumedValue1]*HLOOKUP([AssumedValue2],'Curr conv'!$B$17:$BF$56,16,FALSE)/Table1[[#This Row],[ExpenditureDetails3]], "No data")</f>
        <v>No data</v>
      </c>
      <c r="AI574" s="114" t="str">
        <f>IFERROR(Table1[[#This Row],[Calculation4]]/Exchange,"No data")</f>
        <v>No data</v>
      </c>
      <c r="AJ57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74" s="110" t="str">
        <f>IFERROR(Table1[[#This Row],[Calculation6]]/Exchange,"No data")</f>
        <v>No data</v>
      </c>
      <c r="AL574" s="49" t="s">
        <v>476</v>
      </c>
      <c r="AM574" s="45"/>
      <c r="AN574" s="45"/>
      <c r="AO574" s="45"/>
      <c r="AP574" s="45"/>
      <c r="AQ574" s="45"/>
    </row>
    <row r="575" spans="2:43">
      <c r="B575" s="44" t="s">
        <v>281</v>
      </c>
      <c r="C575" s="66" t="s">
        <v>468</v>
      </c>
      <c r="D575" s="66" t="s">
        <v>473</v>
      </c>
      <c r="E575" s="66" t="s">
        <v>96</v>
      </c>
      <c r="F575" s="66" t="s">
        <v>410</v>
      </c>
      <c r="G575" s="44" t="s">
        <v>282</v>
      </c>
      <c r="H575" s="44" t="s">
        <v>201</v>
      </c>
      <c r="I575" s="44" t="s">
        <v>329</v>
      </c>
      <c r="J575" s="44" t="s">
        <v>469</v>
      </c>
      <c r="K575" s="66" t="s">
        <v>94</v>
      </c>
      <c r="L575" s="49" t="s">
        <v>462</v>
      </c>
      <c r="M575" s="108">
        <v>6458</v>
      </c>
      <c r="N575" s="108">
        <v>6458</v>
      </c>
      <c r="O575" s="92">
        <v>6458</v>
      </c>
      <c r="P575" s="44" t="s">
        <v>458</v>
      </c>
      <c r="Q575" s="44"/>
      <c r="R575" s="44"/>
      <c r="S575" s="44" t="s">
        <v>16</v>
      </c>
      <c r="T57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75" s="91"/>
      <c r="V575" s="91"/>
      <c r="W575" s="91">
        <v>1</v>
      </c>
      <c r="X575" s="92" t="s">
        <v>96</v>
      </c>
      <c r="Y575" s="109" t="s">
        <v>96</v>
      </c>
      <c r="Z575" s="109" t="s">
        <v>96</v>
      </c>
      <c r="AA575" s="214" t="s">
        <v>96</v>
      </c>
      <c r="AB575" s="67">
        <v>1</v>
      </c>
      <c r="AC575" s="115" t="s">
        <v>96</v>
      </c>
      <c r="AD575" s="115"/>
      <c r="AE575" s="109" t="str">
        <f>IFERROR(Table1[[#This Row],[ExpenditureDetails5]]*HLOOKUP([AssumedValue2],'Curr conv'!$B$17:$BF$56,16,FALSE), "No data")</f>
        <v>No data</v>
      </c>
      <c r="AF575" s="108" t="str">
        <f>IFERROR([AssumedValue1]*HLOOKUP([AssumedValue2],'Curr conv'!$B$17:$BF$56,16,FALSE), "No data")</f>
        <v>No data</v>
      </c>
      <c r="AG575" s="110" t="str">
        <f>IFERROR(Table1[[#This Row],[Calculation2]]/Exchange,"No data")</f>
        <v>No data</v>
      </c>
      <c r="AH575" s="113" t="str">
        <f>IFERROR([AssumedValue1]*HLOOKUP([AssumedValue2],'Curr conv'!$B$17:$BF$56,16,FALSE)/Table1[[#This Row],[ExpenditureDetails3]], "No data")</f>
        <v>No data</v>
      </c>
      <c r="AI575" s="114" t="str">
        <f>IFERROR(Table1[[#This Row],[Calculation4]]/Exchange,"No data")</f>
        <v>No data</v>
      </c>
      <c r="AJ57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75" s="110" t="str">
        <f>IFERROR(Table1[[#This Row],[Calculation6]]/Exchange,"No data")</f>
        <v>No data</v>
      </c>
      <c r="AL575" s="49" t="s">
        <v>476</v>
      </c>
      <c r="AM575" s="45"/>
      <c r="AN575" s="45"/>
      <c r="AO575" s="45"/>
      <c r="AP575" s="45"/>
      <c r="AQ575" s="45"/>
    </row>
    <row r="576" spans="2:43">
      <c r="B576" s="44" t="s">
        <v>283</v>
      </c>
      <c r="C576" s="66" t="s">
        <v>468</v>
      </c>
      <c r="D576" s="66" t="s">
        <v>473</v>
      </c>
      <c r="E576" s="66" t="s">
        <v>96</v>
      </c>
      <c r="F576" s="66" t="s">
        <v>411</v>
      </c>
      <c r="G576" s="44" t="s">
        <v>284</v>
      </c>
      <c r="H576" s="44" t="s">
        <v>201</v>
      </c>
      <c r="I576" s="44" t="s">
        <v>329</v>
      </c>
      <c r="J576" s="44" t="s">
        <v>469</v>
      </c>
      <c r="K576" s="66" t="s">
        <v>94</v>
      </c>
      <c r="L576" s="49" t="s">
        <v>462</v>
      </c>
      <c r="M576" s="108">
        <v>9600</v>
      </c>
      <c r="N576" s="108">
        <v>9600</v>
      </c>
      <c r="O576" s="92">
        <v>9600</v>
      </c>
      <c r="P576" s="44" t="s">
        <v>458</v>
      </c>
      <c r="Q576" s="44"/>
      <c r="R576" s="44"/>
      <c r="S576" s="44" t="s">
        <v>16</v>
      </c>
      <c r="T57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76" s="91"/>
      <c r="V576" s="91"/>
      <c r="W576" s="91">
        <v>1</v>
      </c>
      <c r="X576" s="92" t="s">
        <v>96</v>
      </c>
      <c r="Y576" s="109" t="s">
        <v>96</v>
      </c>
      <c r="Z576" s="109" t="s">
        <v>96</v>
      </c>
      <c r="AA576" s="214" t="s">
        <v>96</v>
      </c>
      <c r="AB576" s="67">
        <v>1</v>
      </c>
      <c r="AC576" s="115" t="s">
        <v>96</v>
      </c>
      <c r="AD576" s="115"/>
      <c r="AE576" s="109" t="str">
        <f>IFERROR(Table1[[#This Row],[ExpenditureDetails5]]*HLOOKUP([AssumedValue2],'Curr conv'!$B$17:$BF$56,16,FALSE), "No data")</f>
        <v>No data</v>
      </c>
      <c r="AF576" s="108" t="str">
        <f>IFERROR([AssumedValue1]*HLOOKUP([AssumedValue2],'Curr conv'!$B$17:$BF$56,16,FALSE), "No data")</f>
        <v>No data</v>
      </c>
      <c r="AG576" s="110" t="str">
        <f>IFERROR(Table1[[#This Row],[Calculation2]]/Exchange,"No data")</f>
        <v>No data</v>
      </c>
      <c r="AH576" s="113" t="str">
        <f>IFERROR([AssumedValue1]*HLOOKUP([AssumedValue2],'Curr conv'!$B$17:$BF$56,16,FALSE)/Table1[[#This Row],[ExpenditureDetails3]], "No data")</f>
        <v>No data</v>
      </c>
      <c r="AI576" s="114" t="str">
        <f>IFERROR(Table1[[#This Row],[Calculation4]]/Exchange,"No data")</f>
        <v>No data</v>
      </c>
      <c r="AJ57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76" s="110" t="str">
        <f>IFERROR(Table1[[#This Row],[Calculation6]]/Exchange,"No data")</f>
        <v>No data</v>
      </c>
      <c r="AL576" s="49" t="s">
        <v>476</v>
      </c>
      <c r="AM576" s="45"/>
      <c r="AN576" s="45"/>
      <c r="AO576" s="45"/>
      <c r="AP576" s="45"/>
      <c r="AQ576" s="45"/>
    </row>
    <row r="577" spans="2:43">
      <c r="B577" s="44" t="s">
        <v>285</v>
      </c>
      <c r="C577" s="66" t="s">
        <v>468</v>
      </c>
      <c r="D577" s="82" t="s">
        <v>454</v>
      </c>
      <c r="E577" s="82" t="s">
        <v>96</v>
      </c>
      <c r="F577" s="66" t="s">
        <v>378</v>
      </c>
      <c r="G577" s="44" t="s">
        <v>238</v>
      </c>
      <c r="H577" s="44" t="s">
        <v>201</v>
      </c>
      <c r="I577" s="44" t="s">
        <v>329</v>
      </c>
      <c r="J577" s="44" t="s">
        <v>469</v>
      </c>
      <c r="K577" s="66" t="s">
        <v>461</v>
      </c>
      <c r="L577" s="49" t="s">
        <v>462</v>
      </c>
      <c r="M577" s="108">
        <v>3163</v>
      </c>
      <c r="N577" s="108">
        <v>3163</v>
      </c>
      <c r="O577" s="92">
        <v>4671</v>
      </c>
      <c r="P577" s="44" t="s">
        <v>458</v>
      </c>
      <c r="Q577" s="44"/>
      <c r="R577" s="44"/>
      <c r="S577" s="44" t="s">
        <v>16</v>
      </c>
      <c r="T57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77" s="91"/>
      <c r="V577" s="91"/>
      <c r="W577" s="91">
        <v>1</v>
      </c>
      <c r="X577" s="92" t="s">
        <v>96</v>
      </c>
      <c r="Y577" s="109" t="s">
        <v>96</v>
      </c>
      <c r="Z577" s="109" t="s">
        <v>96</v>
      </c>
      <c r="AA577" s="214" t="s">
        <v>96</v>
      </c>
      <c r="AB577" s="67">
        <v>1</v>
      </c>
      <c r="AC577" s="115" t="s">
        <v>96</v>
      </c>
      <c r="AD577" s="115"/>
      <c r="AE577" s="109" t="str">
        <f>IFERROR(Table1[[#This Row],[ExpenditureDetails5]]*HLOOKUP([AssumedValue2],'Curr conv'!$B$17:$BF$56,16,FALSE), "No data")</f>
        <v>No data</v>
      </c>
      <c r="AF577" s="108" t="str">
        <f>IFERROR([AssumedValue1]*HLOOKUP([AssumedValue2],'Curr conv'!$B$17:$BF$56,16,FALSE), "No data")</f>
        <v>No data</v>
      </c>
      <c r="AG577" s="110" t="str">
        <f>IFERROR(Table1[[#This Row],[Calculation2]]/Exchange,"No data")</f>
        <v>No data</v>
      </c>
      <c r="AH577" s="113" t="str">
        <f>IFERROR([AssumedValue1]*HLOOKUP([AssumedValue2],'Curr conv'!$B$17:$BF$56,16,FALSE)/Table1[[#This Row],[ExpenditureDetails3]], "No data")</f>
        <v>No data</v>
      </c>
      <c r="AI577" s="114" t="str">
        <f>IFERROR(Table1[[#This Row],[Calculation4]]/Exchange,"No data")</f>
        <v>No data</v>
      </c>
      <c r="AJ57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77" s="110" t="str">
        <f>IFERROR(Table1[[#This Row],[Calculation6]]/Exchange,"No data")</f>
        <v>No data</v>
      </c>
      <c r="AL577" s="49" t="s">
        <v>476</v>
      </c>
      <c r="AM577" s="45"/>
      <c r="AN577" s="45"/>
      <c r="AO577" s="45"/>
      <c r="AP577" s="45"/>
      <c r="AQ577" s="45"/>
    </row>
    <row r="578" spans="2:43">
      <c r="B578" s="44" t="s">
        <v>273</v>
      </c>
      <c r="C578" s="66" t="s">
        <v>468</v>
      </c>
      <c r="D578" s="66" t="s">
        <v>473</v>
      </c>
      <c r="E578" s="66" t="s">
        <v>96</v>
      </c>
      <c r="F578" s="66" t="s">
        <v>406</v>
      </c>
      <c r="G578" s="44" t="s">
        <v>274</v>
      </c>
      <c r="H578" s="44" t="s">
        <v>201</v>
      </c>
      <c r="I578" s="44" t="s">
        <v>329</v>
      </c>
      <c r="J578" s="44" t="s">
        <v>469</v>
      </c>
      <c r="K578" s="66" t="s">
        <v>94</v>
      </c>
      <c r="L578" s="49" t="s">
        <v>462</v>
      </c>
      <c r="M578" s="108">
        <v>7200</v>
      </c>
      <c r="N578" s="108">
        <v>7200</v>
      </c>
      <c r="O578" s="92">
        <v>3965</v>
      </c>
      <c r="P578" s="44" t="s">
        <v>458</v>
      </c>
      <c r="Q578" s="44"/>
      <c r="R578" s="44"/>
      <c r="S578" s="44" t="s">
        <v>16</v>
      </c>
      <c r="T57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78" s="91"/>
      <c r="V578" s="91"/>
      <c r="W578" s="91">
        <v>1</v>
      </c>
      <c r="X578" s="92" t="s">
        <v>96</v>
      </c>
      <c r="Y578" s="109" t="s">
        <v>96</v>
      </c>
      <c r="Z578" s="109" t="s">
        <v>96</v>
      </c>
      <c r="AA578" s="214" t="s">
        <v>96</v>
      </c>
      <c r="AB578" s="67">
        <v>1</v>
      </c>
      <c r="AC578" s="115" t="s">
        <v>96</v>
      </c>
      <c r="AD578" s="115"/>
      <c r="AE578" s="109" t="str">
        <f>IFERROR(Table1[[#This Row],[ExpenditureDetails5]]*HLOOKUP([AssumedValue2],'Curr conv'!$B$17:$BF$56,16,FALSE), "No data")</f>
        <v>No data</v>
      </c>
      <c r="AF578" s="108" t="str">
        <f>IFERROR([AssumedValue1]*HLOOKUP([AssumedValue2],'Curr conv'!$B$17:$BF$56,16,FALSE), "No data")</f>
        <v>No data</v>
      </c>
      <c r="AG578" s="110" t="str">
        <f>IFERROR(Table1[[#This Row],[Calculation2]]/Exchange,"No data")</f>
        <v>No data</v>
      </c>
      <c r="AH578" s="113" t="str">
        <f>IFERROR([AssumedValue1]*HLOOKUP([AssumedValue2],'Curr conv'!$B$17:$BF$56,16,FALSE)/Table1[[#This Row],[ExpenditureDetails3]], "No data")</f>
        <v>No data</v>
      </c>
      <c r="AI578" s="114" t="str">
        <f>IFERROR(Table1[[#This Row],[Calculation4]]/Exchange,"No data")</f>
        <v>No data</v>
      </c>
      <c r="AJ57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78" s="110" t="str">
        <f>IFERROR(Table1[[#This Row],[Calculation6]]/Exchange,"No data")</f>
        <v>No data</v>
      </c>
      <c r="AL578" s="49" t="s">
        <v>476</v>
      </c>
      <c r="AM578" s="45"/>
      <c r="AN578" s="45"/>
      <c r="AO578" s="45"/>
      <c r="AP578" s="45"/>
      <c r="AQ578" s="45"/>
    </row>
    <row r="579" spans="2:43">
      <c r="B579" s="44" t="s">
        <v>286</v>
      </c>
      <c r="C579" s="66" t="s">
        <v>468</v>
      </c>
      <c r="D579" s="66" t="s">
        <v>473</v>
      </c>
      <c r="E579" s="66" t="s">
        <v>96</v>
      </c>
      <c r="F579" s="66" t="s">
        <v>412</v>
      </c>
      <c r="G579" s="44" t="s">
        <v>287</v>
      </c>
      <c r="H579" s="44" t="s">
        <v>201</v>
      </c>
      <c r="I579" s="44" t="s">
        <v>329</v>
      </c>
      <c r="J579" s="44" t="s">
        <v>469</v>
      </c>
      <c r="K579" s="66" t="s">
        <v>461</v>
      </c>
      <c r="L579" s="49" t="s">
        <v>462</v>
      </c>
      <c r="M579" s="108">
        <v>4820</v>
      </c>
      <c r="N579" s="108">
        <v>4820</v>
      </c>
      <c r="O579" s="92">
        <v>4820</v>
      </c>
      <c r="P579" s="44" t="s">
        <v>458</v>
      </c>
      <c r="Q579" s="44"/>
      <c r="R579" s="44"/>
      <c r="S579" s="44" t="s">
        <v>16</v>
      </c>
      <c r="T57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79" s="91"/>
      <c r="V579" s="91"/>
      <c r="W579" s="91">
        <v>1</v>
      </c>
      <c r="X579" s="92" t="s">
        <v>96</v>
      </c>
      <c r="Y579" s="109" t="s">
        <v>96</v>
      </c>
      <c r="Z579" s="109" t="s">
        <v>96</v>
      </c>
      <c r="AA579" s="214" t="s">
        <v>96</v>
      </c>
      <c r="AB579" s="67">
        <v>1</v>
      </c>
      <c r="AC579" s="115" t="s">
        <v>96</v>
      </c>
      <c r="AD579" s="115"/>
      <c r="AE579" s="109" t="str">
        <f>IFERROR(Table1[[#This Row],[ExpenditureDetails5]]*HLOOKUP([AssumedValue2],'Curr conv'!$B$17:$BF$56,16,FALSE), "No data")</f>
        <v>No data</v>
      </c>
      <c r="AF579" s="108" t="str">
        <f>IFERROR([AssumedValue1]*HLOOKUP([AssumedValue2],'Curr conv'!$B$17:$BF$56,16,FALSE), "No data")</f>
        <v>No data</v>
      </c>
      <c r="AG579" s="110" t="str">
        <f>IFERROR(Table1[[#This Row],[Calculation2]]/Exchange,"No data")</f>
        <v>No data</v>
      </c>
      <c r="AH579" s="113" t="str">
        <f>IFERROR([AssumedValue1]*HLOOKUP([AssumedValue2],'Curr conv'!$B$17:$BF$56,16,FALSE)/Table1[[#This Row],[ExpenditureDetails3]], "No data")</f>
        <v>No data</v>
      </c>
      <c r="AI579" s="114" t="str">
        <f>IFERROR(Table1[[#This Row],[Calculation4]]/Exchange,"No data")</f>
        <v>No data</v>
      </c>
      <c r="AJ57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79" s="110" t="str">
        <f>IFERROR(Table1[[#This Row],[Calculation6]]/Exchange,"No data")</f>
        <v>No data</v>
      </c>
      <c r="AL579" s="49" t="s">
        <v>476</v>
      </c>
      <c r="AM579" s="45"/>
      <c r="AN579" s="45"/>
      <c r="AO579" s="45"/>
      <c r="AP579" s="45"/>
      <c r="AQ579" s="45"/>
    </row>
    <row r="580" spans="2:43">
      <c r="B580" s="44" t="s">
        <v>288</v>
      </c>
      <c r="C580" s="66" t="s">
        <v>468</v>
      </c>
      <c r="D580" s="66" t="s">
        <v>473</v>
      </c>
      <c r="E580" s="66" t="s">
        <v>96</v>
      </c>
      <c r="F580" s="66" t="s">
        <v>413</v>
      </c>
      <c r="G580" s="44" t="s">
        <v>289</v>
      </c>
      <c r="H580" s="44" t="s">
        <v>201</v>
      </c>
      <c r="I580" s="44" t="s">
        <v>329</v>
      </c>
      <c r="J580" s="44" t="s">
        <v>469</v>
      </c>
      <c r="K580" s="66" t="s">
        <v>94</v>
      </c>
      <c r="L580" s="49" t="s">
        <v>462</v>
      </c>
      <c r="M580" s="108">
        <v>5156</v>
      </c>
      <c r="N580" s="108">
        <v>5156</v>
      </c>
      <c r="O580" s="92">
        <v>5156</v>
      </c>
      <c r="P580" s="44" t="s">
        <v>458</v>
      </c>
      <c r="Q580" s="44"/>
      <c r="R580" s="44"/>
      <c r="S580" s="44" t="s">
        <v>16</v>
      </c>
      <c r="T58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80" s="91"/>
      <c r="V580" s="91"/>
      <c r="W580" s="91">
        <v>1</v>
      </c>
      <c r="X580" s="92" t="s">
        <v>96</v>
      </c>
      <c r="Y580" s="109" t="s">
        <v>96</v>
      </c>
      <c r="Z580" s="109" t="s">
        <v>96</v>
      </c>
      <c r="AA580" s="214" t="s">
        <v>96</v>
      </c>
      <c r="AB580" s="67">
        <v>1</v>
      </c>
      <c r="AC580" s="115" t="s">
        <v>96</v>
      </c>
      <c r="AD580" s="115"/>
      <c r="AE580" s="109" t="str">
        <f>IFERROR(Table1[[#This Row],[ExpenditureDetails5]]*HLOOKUP([AssumedValue2],'Curr conv'!$B$17:$BF$56,16,FALSE), "No data")</f>
        <v>No data</v>
      </c>
      <c r="AF580" s="108" t="str">
        <f>IFERROR([AssumedValue1]*HLOOKUP([AssumedValue2],'Curr conv'!$B$17:$BF$56,16,FALSE), "No data")</f>
        <v>No data</v>
      </c>
      <c r="AG580" s="110" t="str">
        <f>IFERROR(Table1[[#This Row],[Calculation2]]/Exchange,"No data")</f>
        <v>No data</v>
      </c>
      <c r="AH580" s="113" t="str">
        <f>IFERROR([AssumedValue1]*HLOOKUP([AssumedValue2],'Curr conv'!$B$17:$BF$56,16,FALSE)/Table1[[#This Row],[ExpenditureDetails3]], "No data")</f>
        <v>No data</v>
      </c>
      <c r="AI580" s="114" t="str">
        <f>IFERROR(Table1[[#This Row],[Calculation4]]/Exchange,"No data")</f>
        <v>No data</v>
      </c>
      <c r="AJ58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80" s="110" t="str">
        <f>IFERROR(Table1[[#This Row],[Calculation6]]/Exchange,"No data")</f>
        <v>No data</v>
      </c>
      <c r="AL580" s="49" t="s">
        <v>476</v>
      </c>
      <c r="AM580" s="45"/>
      <c r="AN580" s="45"/>
      <c r="AO580" s="45"/>
      <c r="AP580" s="45"/>
      <c r="AQ580" s="45"/>
    </row>
    <row r="581" spans="2:43">
      <c r="B581" s="44" t="s">
        <v>290</v>
      </c>
      <c r="C581" s="66" t="s">
        <v>468</v>
      </c>
      <c r="D581" s="66" t="s">
        <v>439</v>
      </c>
      <c r="E581" s="66" t="s">
        <v>96</v>
      </c>
      <c r="F581" s="66" t="s">
        <v>361</v>
      </c>
      <c r="G581" s="44" t="s">
        <v>204</v>
      </c>
      <c r="H581" s="44" t="s">
        <v>201</v>
      </c>
      <c r="I581" s="44" t="s">
        <v>329</v>
      </c>
      <c r="J581" s="44" t="s">
        <v>469</v>
      </c>
      <c r="K581" s="66" t="s">
        <v>461</v>
      </c>
      <c r="L581" s="49" t="s">
        <v>462</v>
      </c>
      <c r="M581" s="108">
        <v>4943</v>
      </c>
      <c r="N581" s="108">
        <v>4943</v>
      </c>
      <c r="O581" s="92">
        <v>5940</v>
      </c>
      <c r="P581" s="44" t="s">
        <v>458</v>
      </c>
      <c r="Q581" s="44"/>
      <c r="R581" s="44"/>
      <c r="S581" s="44" t="s">
        <v>16</v>
      </c>
      <c r="T58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81" s="91"/>
      <c r="V581" s="91"/>
      <c r="W581" s="91">
        <v>1</v>
      </c>
      <c r="X581" s="92" t="s">
        <v>96</v>
      </c>
      <c r="Y581" s="109" t="s">
        <v>96</v>
      </c>
      <c r="Z581" s="109" t="s">
        <v>96</v>
      </c>
      <c r="AA581" s="214" t="s">
        <v>96</v>
      </c>
      <c r="AB581" s="67">
        <v>1</v>
      </c>
      <c r="AC581" s="115" t="s">
        <v>96</v>
      </c>
      <c r="AD581" s="115"/>
      <c r="AE581" s="109" t="str">
        <f>IFERROR(Table1[[#This Row],[ExpenditureDetails5]]*HLOOKUP([AssumedValue2],'Curr conv'!$B$17:$BF$56,16,FALSE), "No data")</f>
        <v>No data</v>
      </c>
      <c r="AF581" s="108" t="str">
        <f>IFERROR([AssumedValue1]*HLOOKUP([AssumedValue2],'Curr conv'!$B$17:$BF$56,16,FALSE), "No data")</f>
        <v>No data</v>
      </c>
      <c r="AG581" s="110" t="str">
        <f>IFERROR(Table1[[#This Row],[Calculation2]]/Exchange,"No data")</f>
        <v>No data</v>
      </c>
      <c r="AH581" s="113" t="str">
        <f>IFERROR([AssumedValue1]*HLOOKUP([AssumedValue2],'Curr conv'!$B$17:$BF$56,16,FALSE)/Table1[[#This Row],[ExpenditureDetails3]], "No data")</f>
        <v>No data</v>
      </c>
      <c r="AI581" s="114" t="str">
        <f>IFERROR(Table1[[#This Row],[Calculation4]]/Exchange,"No data")</f>
        <v>No data</v>
      </c>
      <c r="AJ58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81" s="110" t="str">
        <f>IFERROR(Table1[[#This Row],[Calculation6]]/Exchange,"No data")</f>
        <v>No data</v>
      </c>
      <c r="AL581" s="49" t="s">
        <v>476</v>
      </c>
      <c r="AM581" s="45"/>
      <c r="AN581" s="45"/>
      <c r="AO581" s="45"/>
      <c r="AP581" s="45"/>
      <c r="AQ581" s="45"/>
    </row>
    <row r="582" spans="2:43">
      <c r="B582" s="44" t="s">
        <v>291</v>
      </c>
      <c r="C582" s="66" t="s">
        <v>468</v>
      </c>
      <c r="D582" s="66" t="s">
        <v>473</v>
      </c>
      <c r="E582" s="66" t="s">
        <v>96</v>
      </c>
      <c r="F582" s="66" t="s">
        <v>414</v>
      </c>
      <c r="G582" s="44" t="s">
        <v>292</v>
      </c>
      <c r="H582" s="44" t="s">
        <v>201</v>
      </c>
      <c r="I582" s="44" t="s">
        <v>329</v>
      </c>
      <c r="J582" s="44" t="s">
        <v>469</v>
      </c>
      <c r="K582" s="66" t="s">
        <v>94</v>
      </c>
      <c r="L582" s="49" t="s">
        <v>462</v>
      </c>
      <c r="M582" s="108">
        <v>6396</v>
      </c>
      <c r="N582" s="108">
        <v>6396</v>
      </c>
      <c r="O582" s="92">
        <v>6396</v>
      </c>
      <c r="P582" s="44" t="s">
        <v>458</v>
      </c>
      <c r="Q582" s="44"/>
      <c r="R582" s="44"/>
      <c r="S582" s="44" t="s">
        <v>16</v>
      </c>
      <c r="T58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82" s="91"/>
      <c r="V582" s="91"/>
      <c r="W582" s="91">
        <v>1</v>
      </c>
      <c r="X582" s="92" t="s">
        <v>96</v>
      </c>
      <c r="Y582" s="109" t="s">
        <v>96</v>
      </c>
      <c r="Z582" s="109" t="s">
        <v>96</v>
      </c>
      <c r="AA582" s="214" t="s">
        <v>96</v>
      </c>
      <c r="AB582" s="67">
        <v>1</v>
      </c>
      <c r="AC582" s="115" t="s">
        <v>96</v>
      </c>
      <c r="AD582" s="115"/>
      <c r="AE582" s="109" t="str">
        <f>IFERROR(Table1[[#This Row],[ExpenditureDetails5]]*HLOOKUP([AssumedValue2],'Curr conv'!$B$17:$BF$56,16,FALSE), "No data")</f>
        <v>No data</v>
      </c>
      <c r="AF582" s="108" t="str">
        <f>IFERROR([AssumedValue1]*HLOOKUP([AssumedValue2],'Curr conv'!$B$17:$BF$56,16,FALSE), "No data")</f>
        <v>No data</v>
      </c>
      <c r="AG582" s="110" t="str">
        <f>IFERROR(Table1[[#This Row],[Calculation2]]/Exchange,"No data")</f>
        <v>No data</v>
      </c>
      <c r="AH582" s="113" t="str">
        <f>IFERROR([AssumedValue1]*HLOOKUP([AssumedValue2],'Curr conv'!$B$17:$BF$56,16,FALSE)/Table1[[#This Row],[ExpenditureDetails3]], "No data")</f>
        <v>No data</v>
      </c>
      <c r="AI582" s="114" t="str">
        <f>IFERROR(Table1[[#This Row],[Calculation4]]/Exchange,"No data")</f>
        <v>No data</v>
      </c>
      <c r="AJ58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82" s="110" t="str">
        <f>IFERROR(Table1[[#This Row],[Calculation6]]/Exchange,"No data")</f>
        <v>No data</v>
      </c>
      <c r="AL582" s="49" t="s">
        <v>476</v>
      </c>
      <c r="AM582" s="45"/>
      <c r="AN582" s="45"/>
      <c r="AO582" s="45"/>
      <c r="AP582" s="45"/>
      <c r="AQ582" s="45"/>
    </row>
    <row r="583" spans="2:43">
      <c r="B583" s="44" t="s">
        <v>293</v>
      </c>
      <c r="C583" s="66" t="s">
        <v>467</v>
      </c>
      <c r="D583" s="66" t="s">
        <v>472</v>
      </c>
      <c r="E583" s="66" t="s">
        <v>438</v>
      </c>
      <c r="F583" s="77" t="s">
        <v>471</v>
      </c>
      <c r="G583" s="44" t="s">
        <v>314</v>
      </c>
      <c r="H583" s="44" t="s">
        <v>201</v>
      </c>
      <c r="I583" s="44" t="s">
        <v>329</v>
      </c>
      <c r="J583" s="44" t="s">
        <v>469</v>
      </c>
      <c r="K583" s="66" t="s">
        <v>460</v>
      </c>
      <c r="L583" s="49" t="s">
        <v>462</v>
      </c>
      <c r="M583" s="136">
        <v>11441</v>
      </c>
      <c r="N583" s="136">
        <v>11441</v>
      </c>
      <c r="O583" s="45">
        <v>11441</v>
      </c>
      <c r="P583" s="44" t="s">
        <v>458</v>
      </c>
      <c r="Q583" s="44"/>
      <c r="R583" s="44"/>
      <c r="S583" s="44" t="s">
        <v>16</v>
      </c>
      <c r="T58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83" s="91"/>
      <c r="V583" s="91"/>
      <c r="W583" s="91">
        <v>1</v>
      </c>
      <c r="X583" s="92" t="s">
        <v>96</v>
      </c>
      <c r="Y583" s="109" t="s">
        <v>96</v>
      </c>
      <c r="Z583" s="109" t="s">
        <v>96</v>
      </c>
      <c r="AA583" s="214" t="s">
        <v>96</v>
      </c>
      <c r="AB583" s="67">
        <v>1</v>
      </c>
      <c r="AC583" s="115" t="s">
        <v>96</v>
      </c>
      <c r="AD583" s="115"/>
      <c r="AE583" s="109" t="str">
        <f>IFERROR(Table1[[#This Row],[ExpenditureDetails5]]*HLOOKUP([AssumedValue2],'Curr conv'!$B$17:$BF$56,16,FALSE), "No data")</f>
        <v>No data</v>
      </c>
      <c r="AF583" s="108" t="str">
        <f>IFERROR([AssumedValue1]*HLOOKUP([AssumedValue2],'Curr conv'!$B$17:$BF$56,16,FALSE), "No data")</f>
        <v>No data</v>
      </c>
      <c r="AG583" s="110" t="str">
        <f>IFERROR(Table1[[#This Row],[Calculation2]]/Exchange,"No data")</f>
        <v>No data</v>
      </c>
      <c r="AH583" s="113" t="str">
        <f>IFERROR([AssumedValue1]*HLOOKUP([AssumedValue2],'Curr conv'!$B$17:$BF$56,16,FALSE)/Table1[[#This Row],[ExpenditureDetails3]], "No data")</f>
        <v>No data</v>
      </c>
      <c r="AI583" s="114" t="str">
        <f>IFERROR(Table1[[#This Row],[Calculation4]]/Exchange,"No data")</f>
        <v>No data</v>
      </c>
      <c r="AJ583"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83" s="110" t="str">
        <f>IFERROR(Table1[[#This Row],[Calculation6]]/Exchange,"No data")</f>
        <v>No data</v>
      </c>
      <c r="AL583" s="49" t="s">
        <v>465</v>
      </c>
      <c r="AM583" s="45"/>
      <c r="AN583" s="45"/>
      <c r="AO583" s="45"/>
      <c r="AP583" s="45"/>
      <c r="AQ583" s="45"/>
    </row>
    <row r="584" spans="2:43">
      <c r="B584" s="44" t="s">
        <v>295</v>
      </c>
      <c r="C584" s="66" t="s">
        <v>468</v>
      </c>
      <c r="D584" s="66" t="s">
        <v>472</v>
      </c>
      <c r="E584" s="82" t="s">
        <v>96</v>
      </c>
      <c r="F584" s="66" t="s">
        <v>392</v>
      </c>
      <c r="G584" s="44" t="s">
        <v>296</v>
      </c>
      <c r="H584" s="44" t="s">
        <v>201</v>
      </c>
      <c r="I584" s="44" t="s">
        <v>329</v>
      </c>
      <c r="J584" s="44" t="s">
        <v>469</v>
      </c>
      <c r="K584" s="66" t="s">
        <v>461</v>
      </c>
      <c r="L584" s="49" t="s">
        <v>462</v>
      </c>
      <c r="M584" s="108">
        <v>2207</v>
      </c>
      <c r="N584" s="108">
        <v>2207</v>
      </c>
      <c r="O584" s="92">
        <v>2207</v>
      </c>
      <c r="P584" s="44" t="s">
        <v>458</v>
      </c>
      <c r="Q584" s="44"/>
      <c r="R584" s="44"/>
      <c r="S584" s="44" t="s">
        <v>16</v>
      </c>
      <c r="T58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84" s="91"/>
      <c r="V584" s="91"/>
      <c r="W584" s="91">
        <v>1</v>
      </c>
      <c r="X584" s="92" t="s">
        <v>96</v>
      </c>
      <c r="Y584" s="109" t="s">
        <v>96</v>
      </c>
      <c r="Z584" s="109" t="s">
        <v>96</v>
      </c>
      <c r="AA584" s="214" t="s">
        <v>96</v>
      </c>
      <c r="AB584" s="67">
        <v>1</v>
      </c>
      <c r="AC584" s="115" t="s">
        <v>96</v>
      </c>
      <c r="AD584" s="115"/>
      <c r="AE584" s="109" t="str">
        <f>IFERROR(Table1[[#This Row],[ExpenditureDetails5]]*HLOOKUP([AssumedValue2],'Curr conv'!$B$17:$BF$56,16,FALSE), "No data")</f>
        <v>No data</v>
      </c>
      <c r="AF584" s="108" t="str">
        <f>IFERROR([AssumedValue1]*HLOOKUP([AssumedValue2],'Curr conv'!$B$17:$BF$56,16,FALSE), "No data")</f>
        <v>No data</v>
      </c>
      <c r="AG584" s="110" t="str">
        <f>IFERROR(Table1[[#This Row],[Calculation2]]/Exchange,"No data")</f>
        <v>No data</v>
      </c>
      <c r="AH584" s="113" t="str">
        <f>IFERROR([AssumedValue1]*HLOOKUP([AssumedValue2],'Curr conv'!$B$17:$BF$56,16,FALSE)/Table1[[#This Row],[ExpenditureDetails3]], "No data")</f>
        <v>No data</v>
      </c>
      <c r="AI584" s="114" t="str">
        <f>IFERROR(Table1[[#This Row],[Calculation4]]/Exchange,"No data")</f>
        <v>No data</v>
      </c>
      <c r="AJ58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84" s="110" t="str">
        <f>IFERROR(Table1[[#This Row],[Calculation6]]/Exchange,"No data")</f>
        <v>No data</v>
      </c>
      <c r="AL584" s="49" t="s">
        <v>476</v>
      </c>
      <c r="AM584" s="45"/>
      <c r="AN584" s="45"/>
      <c r="AO584" s="45"/>
      <c r="AP584" s="45"/>
      <c r="AQ584" s="45"/>
    </row>
    <row r="585" spans="2:43">
      <c r="B585" s="44" t="s">
        <v>297</v>
      </c>
      <c r="C585" s="66" t="s">
        <v>468</v>
      </c>
      <c r="D585" s="66" t="s">
        <v>472</v>
      </c>
      <c r="E585" s="82" t="s">
        <v>96</v>
      </c>
      <c r="F585" s="66" t="s">
        <v>393</v>
      </c>
      <c r="G585" s="44" t="s">
        <v>298</v>
      </c>
      <c r="H585" s="44" t="s">
        <v>201</v>
      </c>
      <c r="I585" s="44" t="s">
        <v>329</v>
      </c>
      <c r="J585" s="44" t="s">
        <v>469</v>
      </c>
      <c r="K585" s="66" t="s">
        <v>461</v>
      </c>
      <c r="L585" s="49" t="s">
        <v>462</v>
      </c>
      <c r="M585" s="108">
        <v>2606</v>
      </c>
      <c r="N585" s="108">
        <v>2606</v>
      </c>
      <c r="O585" s="92">
        <v>2606</v>
      </c>
      <c r="P585" s="44" t="s">
        <v>458</v>
      </c>
      <c r="Q585" s="44"/>
      <c r="R585" s="44"/>
      <c r="S585" s="44" t="s">
        <v>16</v>
      </c>
      <c r="T58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85" s="91"/>
      <c r="V585" s="91"/>
      <c r="W585" s="91">
        <v>1</v>
      </c>
      <c r="X585" s="92" t="s">
        <v>96</v>
      </c>
      <c r="Y585" s="109" t="s">
        <v>96</v>
      </c>
      <c r="Z585" s="109" t="s">
        <v>96</v>
      </c>
      <c r="AA585" s="214" t="s">
        <v>96</v>
      </c>
      <c r="AB585" s="67">
        <v>1</v>
      </c>
      <c r="AC585" s="115" t="s">
        <v>96</v>
      </c>
      <c r="AD585" s="115"/>
      <c r="AE585" s="109" t="str">
        <f>IFERROR(Table1[[#This Row],[ExpenditureDetails5]]*HLOOKUP([AssumedValue2],'Curr conv'!$B$17:$BF$56,16,FALSE), "No data")</f>
        <v>No data</v>
      </c>
      <c r="AF585" s="108" t="str">
        <f>IFERROR([AssumedValue1]*HLOOKUP([AssumedValue2],'Curr conv'!$B$17:$BF$56,16,FALSE), "No data")</f>
        <v>No data</v>
      </c>
      <c r="AG585" s="110" t="str">
        <f>IFERROR(Table1[[#This Row],[Calculation2]]/Exchange,"No data")</f>
        <v>No data</v>
      </c>
      <c r="AH585" s="113" t="str">
        <f>IFERROR([AssumedValue1]*HLOOKUP([AssumedValue2],'Curr conv'!$B$17:$BF$56,16,FALSE)/Table1[[#This Row],[ExpenditureDetails3]], "No data")</f>
        <v>No data</v>
      </c>
      <c r="AI585" s="114" t="str">
        <f>IFERROR(Table1[[#This Row],[Calculation4]]/Exchange,"No data")</f>
        <v>No data</v>
      </c>
      <c r="AJ58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85" s="110" t="str">
        <f>IFERROR(Table1[[#This Row],[Calculation6]]/Exchange,"No data")</f>
        <v>No data</v>
      </c>
      <c r="AL585" s="49" t="s">
        <v>476</v>
      </c>
      <c r="AM585" s="45"/>
      <c r="AN585" s="45"/>
      <c r="AO585" s="45"/>
      <c r="AP585" s="45"/>
      <c r="AQ585" s="45"/>
    </row>
    <row r="586" spans="2:43">
      <c r="B586" s="44" t="s">
        <v>299</v>
      </c>
      <c r="C586" s="66" t="s">
        <v>468</v>
      </c>
      <c r="D586" s="66" t="s">
        <v>472</v>
      </c>
      <c r="E586" s="82" t="s">
        <v>96</v>
      </c>
      <c r="F586" s="66" t="s">
        <v>394</v>
      </c>
      <c r="G586" s="44" t="s">
        <v>300</v>
      </c>
      <c r="H586" s="44" t="s">
        <v>201</v>
      </c>
      <c r="I586" s="44" t="s">
        <v>329</v>
      </c>
      <c r="J586" s="44" t="s">
        <v>469</v>
      </c>
      <c r="K586" s="66" t="s">
        <v>461</v>
      </c>
      <c r="L586" s="49" t="s">
        <v>462</v>
      </c>
      <c r="M586" s="108">
        <v>2640</v>
      </c>
      <c r="N586" s="108">
        <v>2640</v>
      </c>
      <c r="O586" s="92">
        <v>2640</v>
      </c>
      <c r="P586" s="44" t="s">
        <v>458</v>
      </c>
      <c r="Q586" s="44"/>
      <c r="R586" s="44"/>
      <c r="S586" s="44" t="s">
        <v>16</v>
      </c>
      <c r="T58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86" s="91"/>
      <c r="V586" s="91"/>
      <c r="W586" s="91">
        <v>1</v>
      </c>
      <c r="X586" s="92" t="s">
        <v>96</v>
      </c>
      <c r="Y586" s="109" t="s">
        <v>96</v>
      </c>
      <c r="Z586" s="109" t="s">
        <v>96</v>
      </c>
      <c r="AA586" s="214" t="s">
        <v>96</v>
      </c>
      <c r="AB586" s="67">
        <v>1</v>
      </c>
      <c r="AC586" s="115" t="s">
        <v>96</v>
      </c>
      <c r="AD586" s="115"/>
      <c r="AE586" s="109" t="str">
        <f>IFERROR(Table1[[#This Row],[ExpenditureDetails5]]*HLOOKUP([AssumedValue2],'Curr conv'!$B$17:$BF$56,16,FALSE), "No data")</f>
        <v>No data</v>
      </c>
      <c r="AF586" s="108" t="str">
        <f>IFERROR([AssumedValue1]*HLOOKUP([AssumedValue2],'Curr conv'!$B$17:$BF$56,16,FALSE), "No data")</f>
        <v>No data</v>
      </c>
      <c r="AG586" s="110" t="str">
        <f>IFERROR(Table1[[#This Row],[Calculation2]]/Exchange,"No data")</f>
        <v>No data</v>
      </c>
      <c r="AH586" s="113" t="str">
        <f>IFERROR([AssumedValue1]*HLOOKUP([AssumedValue2],'Curr conv'!$B$17:$BF$56,16,FALSE)/Table1[[#This Row],[ExpenditureDetails3]], "No data")</f>
        <v>No data</v>
      </c>
      <c r="AI586" s="114" t="str">
        <f>IFERROR(Table1[[#This Row],[Calculation4]]/Exchange,"No data")</f>
        <v>No data</v>
      </c>
      <c r="AJ58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86" s="110" t="str">
        <f>IFERROR(Table1[[#This Row],[Calculation6]]/Exchange,"No data")</f>
        <v>No data</v>
      </c>
      <c r="AL586" s="49" t="s">
        <v>476</v>
      </c>
      <c r="AM586" s="45"/>
      <c r="AN586" s="45"/>
      <c r="AO586" s="45"/>
      <c r="AP586" s="45"/>
      <c r="AQ586" s="45"/>
    </row>
    <row r="587" spans="2:43">
      <c r="B587" s="44" t="s">
        <v>301</v>
      </c>
      <c r="C587" s="66" t="s">
        <v>468</v>
      </c>
      <c r="D587" s="66" t="s">
        <v>472</v>
      </c>
      <c r="E587" s="82" t="s">
        <v>96</v>
      </c>
      <c r="F587" s="66" t="s">
        <v>395</v>
      </c>
      <c r="G587" s="44" t="s">
        <v>302</v>
      </c>
      <c r="H587" s="44" t="s">
        <v>201</v>
      </c>
      <c r="I587" s="44" t="s">
        <v>329</v>
      </c>
      <c r="J587" s="44" t="s">
        <v>469</v>
      </c>
      <c r="K587" s="66" t="s">
        <v>461</v>
      </c>
      <c r="L587" s="49" t="s">
        <v>462</v>
      </c>
      <c r="M587" s="108">
        <v>2550</v>
      </c>
      <c r="N587" s="108">
        <v>2550</v>
      </c>
      <c r="O587" s="92">
        <v>2550</v>
      </c>
      <c r="P587" s="44" t="s">
        <v>458</v>
      </c>
      <c r="Q587" s="44"/>
      <c r="R587" s="44"/>
      <c r="S587" s="44" t="s">
        <v>16</v>
      </c>
      <c r="T58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87" s="91"/>
      <c r="V587" s="91"/>
      <c r="W587" s="91">
        <v>1</v>
      </c>
      <c r="X587" s="92" t="s">
        <v>96</v>
      </c>
      <c r="Y587" s="109" t="s">
        <v>96</v>
      </c>
      <c r="Z587" s="109" t="s">
        <v>96</v>
      </c>
      <c r="AA587" s="214" t="s">
        <v>96</v>
      </c>
      <c r="AB587" s="67">
        <v>1</v>
      </c>
      <c r="AC587" s="115" t="s">
        <v>96</v>
      </c>
      <c r="AD587" s="115"/>
      <c r="AE587" s="109" t="str">
        <f>IFERROR(Table1[[#This Row],[ExpenditureDetails5]]*HLOOKUP([AssumedValue2],'Curr conv'!$B$17:$BF$56,16,FALSE), "No data")</f>
        <v>No data</v>
      </c>
      <c r="AF587" s="108" t="str">
        <f>IFERROR([AssumedValue1]*HLOOKUP([AssumedValue2],'Curr conv'!$B$17:$BF$56,16,FALSE), "No data")</f>
        <v>No data</v>
      </c>
      <c r="AG587" s="110" t="str">
        <f>IFERROR(Table1[[#This Row],[Calculation2]]/Exchange,"No data")</f>
        <v>No data</v>
      </c>
      <c r="AH587" s="113" t="str">
        <f>IFERROR([AssumedValue1]*HLOOKUP([AssumedValue2],'Curr conv'!$B$17:$BF$56,16,FALSE)/Table1[[#This Row],[ExpenditureDetails3]], "No data")</f>
        <v>No data</v>
      </c>
      <c r="AI587" s="114" t="str">
        <f>IFERROR(Table1[[#This Row],[Calculation4]]/Exchange,"No data")</f>
        <v>No data</v>
      </c>
      <c r="AJ58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87" s="110" t="str">
        <f>IFERROR(Table1[[#This Row],[Calculation6]]/Exchange,"No data")</f>
        <v>No data</v>
      </c>
      <c r="AL587" s="49" t="s">
        <v>476</v>
      </c>
      <c r="AM587" s="45"/>
      <c r="AN587" s="45"/>
      <c r="AO587" s="45"/>
      <c r="AP587" s="45"/>
      <c r="AQ587" s="45"/>
    </row>
    <row r="588" spans="2:43">
      <c r="B588" s="44" t="s">
        <v>303</v>
      </c>
      <c r="C588" s="66" t="s">
        <v>468</v>
      </c>
      <c r="D588" s="66" t="s">
        <v>472</v>
      </c>
      <c r="E588" s="82" t="s">
        <v>96</v>
      </c>
      <c r="F588" s="66" t="s">
        <v>396</v>
      </c>
      <c r="G588" s="44" t="s">
        <v>304</v>
      </c>
      <c r="H588" s="44" t="s">
        <v>201</v>
      </c>
      <c r="I588" s="44" t="s">
        <v>329</v>
      </c>
      <c r="J588" s="44" t="s">
        <v>469</v>
      </c>
      <c r="K588" s="66" t="s">
        <v>461</v>
      </c>
      <c r="L588" s="49" t="s">
        <v>462</v>
      </c>
      <c r="M588" s="108">
        <v>3000</v>
      </c>
      <c r="N588" s="108">
        <v>3000</v>
      </c>
      <c r="O588" s="92">
        <v>3000</v>
      </c>
      <c r="P588" s="44" t="s">
        <v>458</v>
      </c>
      <c r="Q588" s="44"/>
      <c r="R588" s="44"/>
      <c r="S588" s="44" t="s">
        <v>16</v>
      </c>
      <c r="T58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88" s="91"/>
      <c r="V588" s="91"/>
      <c r="W588" s="91">
        <v>1</v>
      </c>
      <c r="X588" s="92" t="s">
        <v>96</v>
      </c>
      <c r="Y588" s="109" t="s">
        <v>96</v>
      </c>
      <c r="Z588" s="109" t="s">
        <v>96</v>
      </c>
      <c r="AA588" s="214" t="s">
        <v>96</v>
      </c>
      <c r="AB588" s="67">
        <v>1</v>
      </c>
      <c r="AC588" s="115" t="s">
        <v>96</v>
      </c>
      <c r="AD588" s="115"/>
      <c r="AE588" s="109" t="str">
        <f>IFERROR(Table1[[#This Row],[ExpenditureDetails5]]*HLOOKUP([AssumedValue2],'Curr conv'!$B$17:$BF$56,16,FALSE), "No data")</f>
        <v>No data</v>
      </c>
      <c r="AF588" s="108" t="str">
        <f>IFERROR([AssumedValue1]*HLOOKUP([AssumedValue2],'Curr conv'!$B$17:$BF$56,16,FALSE), "No data")</f>
        <v>No data</v>
      </c>
      <c r="AG588" s="110" t="str">
        <f>IFERROR(Table1[[#This Row],[Calculation2]]/Exchange,"No data")</f>
        <v>No data</v>
      </c>
      <c r="AH588" s="113" t="str">
        <f>IFERROR([AssumedValue1]*HLOOKUP([AssumedValue2],'Curr conv'!$B$17:$BF$56,16,FALSE)/Table1[[#This Row],[ExpenditureDetails3]], "No data")</f>
        <v>No data</v>
      </c>
      <c r="AI588" s="114" t="str">
        <f>IFERROR(Table1[[#This Row],[Calculation4]]/Exchange,"No data")</f>
        <v>No data</v>
      </c>
      <c r="AJ58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88" s="110" t="str">
        <f>IFERROR(Table1[[#This Row],[Calculation6]]/Exchange,"No data")</f>
        <v>No data</v>
      </c>
      <c r="AL588" s="49" t="s">
        <v>476</v>
      </c>
      <c r="AM588" s="45"/>
      <c r="AN588" s="45"/>
      <c r="AO588" s="45"/>
      <c r="AP588" s="45"/>
      <c r="AQ588" s="45"/>
    </row>
    <row r="589" spans="2:43">
      <c r="B589" s="44" t="s">
        <v>305</v>
      </c>
      <c r="C589" s="66" t="s">
        <v>467</v>
      </c>
      <c r="D589" s="66" t="s">
        <v>472</v>
      </c>
      <c r="E589" s="66" t="s">
        <v>438</v>
      </c>
      <c r="F589" s="66" t="s">
        <v>397</v>
      </c>
      <c r="G589" s="44" t="s">
        <v>306</v>
      </c>
      <c r="H589" s="44" t="s">
        <v>201</v>
      </c>
      <c r="I589" s="44" t="s">
        <v>329</v>
      </c>
      <c r="J589" s="44" t="s">
        <v>469</v>
      </c>
      <c r="K589" s="66" t="s">
        <v>461</v>
      </c>
      <c r="L589" s="49" t="s">
        <v>462</v>
      </c>
      <c r="M589" s="108">
        <v>3664</v>
      </c>
      <c r="N589" s="108">
        <v>3664</v>
      </c>
      <c r="O589" s="92">
        <v>3664</v>
      </c>
      <c r="P589" s="44" t="s">
        <v>458</v>
      </c>
      <c r="Q589" s="44"/>
      <c r="R589" s="44"/>
      <c r="S589" s="44" t="s">
        <v>16</v>
      </c>
      <c r="T58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89" s="91"/>
      <c r="V589" s="91"/>
      <c r="W589" s="91">
        <v>1</v>
      </c>
      <c r="X589" s="92">
        <v>2007</v>
      </c>
      <c r="Y589" s="109">
        <v>22</v>
      </c>
      <c r="Z589" s="109">
        <v>22</v>
      </c>
      <c r="AA589" s="214">
        <v>2007</v>
      </c>
      <c r="AB589" s="67">
        <v>1</v>
      </c>
      <c r="AC589" s="115">
        <v>2</v>
      </c>
      <c r="AD589" s="115"/>
      <c r="AE589" s="109">
        <f>IFERROR(Table1[[#This Row],[ExpenditureDetails5]]*HLOOKUP([AssumedValue2],'Curr conv'!$B$17:$BF$56,16,FALSE), "No data")</f>
        <v>35.892076334575549</v>
      </c>
      <c r="AF589" s="108">
        <f>IFERROR([AssumedValue1]*HLOOKUP([AssumedValue2],'Curr conv'!$B$17:$BF$56,16,FALSE), "No data")</f>
        <v>35.892076334575549</v>
      </c>
      <c r="AG589" s="110">
        <f>IFERROR(Table1[[#This Row],[Calculation2]]/Exchange,"No data")</f>
        <v>25.081376170629827</v>
      </c>
      <c r="AH589" s="113">
        <f>IFERROR([AssumedValue1]*HLOOKUP([AssumedValue2],'Curr conv'!$B$17:$BF$56,16,FALSE)/Table1[[#This Row],[ExpenditureDetails3]], "No data")</f>
        <v>35.892076334575549</v>
      </c>
      <c r="AI589" s="114">
        <f>IFERROR(Table1[[#This Row],[Calculation4]]/Exchange,"No data")</f>
        <v>25.081376170629827</v>
      </c>
      <c r="AJ58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17.946038167287774</v>
      </c>
      <c r="AK589" s="110">
        <f>IFERROR(Table1[[#This Row],[Calculation6]]/Exchange,"No data")</f>
        <v>12.540688085314914</v>
      </c>
      <c r="AL589" s="49" t="s">
        <v>465</v>
      </c>
      <c r="AM589" s="45"/>
      <c r="AN589" s="45"/>
      <c r="AO589" s="45"/>
      <c r="AP589" s="45"/>
      <c r="AQ589" s="45"/>
    </row>
    <row r="590" spans="2:43">
      <c r="B590" s="44" t="s">
        <v>305</v>
      </c>
      <c r="C590" s="66" t="s">
        <v>467</v>
      </c>
      <c r="D590" s="66" t="s">
        <v>472</v>
      </c>
      <c r="E590" s="66" t="s">
        <v>438</v>
      </c>
      <c r="F590" s="66" t="s">
        <v>397</v>
      </c>
      <c r="G590" s="44" t="s">
        <v>306</v>
      </c>
      <c r="H590" s="44" t="s">
        <v>201</v>
      </c>
      <c r="I590" s="44" t="s">
        <v>329</v>
      </c>
      <c r="J590" s="44" t="s">
        <v>469</v>
      </c>
      <c r="K590" s="66" t="s">
        <v>461</v>
      </c>
      <c r="L590" s="49" t="s">
        <v>462</v>
      </c>
      <c r="M590" s="108">
        <v>3664</v>
      </c>
      <c r="N590" s="108">
        <v>3664</v>
      </c>
      <c r="O590" s="92">
        <v>3664</v>
      </c>
      <c r="P590" s="44" t="s">
        <v>458</v>
      </c>
      <c r="Q590" s="44"/>
      <c r="R590" s="44"/>
      <c r="S590" s="44" t="s">
        <v>16</v>
      </c>
      <c r="T59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90" s="91"/>
      <c r="V590" s="91"/>
      <c r="W590" s="91">
        <v>1</v>
      </c>
      <c r="X590" s="92">
        <v>2008</v>
      </c>
      <c r="Y590" s="109">
        <v>14</v>
      </c>
      <c r="Z590" s="109">
        <v>14</v>
      </c>
      <c r="AA590" s="214">
        <v>2008</v>
      </c>
      <c r="AB590" s="67">
        <v>1</v>
      </c>
      <c r="AC590" s="115">
        <v>2</v>
      </c>
      <c r="AD590" s="115"/>
      <c r="AE590" s="109">
        <f>IFERROR(Table1[[#This Row],[ExpenditureDetails5]]*HLOOKUP([AssumedValue2],'Curr conv'!$B$17:$BF$56,16,FALSE), "No data")</f>
        <v>19.643163148519076</v>
      </c>
      <c r="AF590" s="108">
        <f>IFERROR([AssumedValue1]*HLOOKUP([AssumedValue2],'Curr conv'!$B$17:$BF$56,16,FALSE), "No data")</f>
        <v>19.643163148519076</v>
      </c>
      <c r="AG590" s="110">
        <f>IFERROR(Table1[[#This Row],[Calculation2]]/Exchange,"No data")</f>
        <v>13.72663870199268</v>
      </c>
      <c r="AH590" s="113">
        <f>IFERROR([AssumedValue1]*HLOOKUP([AssumedValue2],'Curr conv'!$B$17:$BF$56,16,FALSE)/Table1[[#This Row],[ExpenditureDetails3]], "No data")</f>
        <v>19.643163148519076</v>
      </c>
      <c r="AI590" s="114">
        <f>IFERROR(Table1[[#This Row],[Calculation4]]/Exchange,"No data")</f>
        <v>13.72663870199268</v>
      </c>
      <c r="AJ59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9.8215815742595378</v>
      </c>
      <c r="AK590" s="110">
        <f>IFERROR(Table1[[#This Row],[Calculation6]]/Exchange,"No data")</f>
        <v>6.8633193509963402</v>
      </c>
      <c r="AL590" s="49" t="s">
        <v>465</v>
      </c>
      <c r="AM590" s="45"/>
      <c r="AN590" s="45"/>
      <c r="AO590" s="45"/>
      <c r="AP590" s="45"/>
      <c r="AQ590" s="45"/>
    </row>
    <row r="591" spans="2:43">
      <c r="B591" s="44" t="s">
        <v>307</v>
      </c>
      <c r="C591" s="66" t="s">
        <v>468</v>
      </c>
      <c r="D591" s="66" t="s">
        <v>472</v>
      </c>
      <c r="E591" s="82" t="s">
        <v>96</v>
      </c>
      <c r="F591" s="66" t="s">
        <v>398</v>
      </c>
      <c r="G591" s="44" t="s">
        <v>308</v>
      </c>
      <c r="H591" s="44" t="s">
        <v>201</v>
      </c>
      <c r="I591" s="44" t="s">
        <v>329</v>
      </c>
      <c r="J591" s="44" t="s">
        <v>469</v>
      </c>
      <c r="K591" s="66" t="s">
        <v>94</v>
      </c>
      <c r="L591" s="49" t="s">
        <v>462</v>
      </c>
      <c r="M591" s="108">
        <v>11493</v>
      </c>
      <c r="N591" s="108">
        <v>11493</v>
      </c>
      <c r="O591" s="92">
        <v>11493</v>
      </c>
      <c r="P591" s="44" t="s">
        <v>458</v>
      </c>
      <c r="Q591" s="44"/>
      <c r="R591" s="44"/>
      <c r="S591" s="44" t="s">
        <v>16</v>
      </c>
      <c r="T59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91" s="91"/>
      <c r="V591" s="91"/>
      <c r="W591" s="91">
        <v>1</v>
      </c>
      <c r="X591" s="92" t="s">
        <v>96</v>
      </c>
      <c r="Y591" s="109" t="s">
        <v>96</v>
      </c>
      <c r="Z591" s="109" t="s">
        <v>96</v>
      </c>
      <c r="AA591" s="214" t="s">
        <v>96</v>
      </c>
      <c r="AB591" s="67">
        <v>1</v>
      </c>
      <c r="AC591" s="115" t="s">
        <v>96</v>
      </c>
      <c r="AD591" s="115"/>
      <c r="AE591" s="109" t="str">
        <f>IFERROR(Table1[[#This Row],[ExpenditureDetails5]]*HLOOKUP([AssumedValue2],'Curr conv'!$B$17:$BF$56,16,FALSE), "No data")</f>
        <v>No data</v>
      </c>
      <c r="AF591" s="108" t="str">
        <f>IFERROR([AssumedValue1]*HLOOKUP([AssumedValue2],'Curr conv'!$B$17:$BF$56,16,FALSE), "No data")</f>
        <v>No data</v>
      </c>
      <c r="AG591" s="110" t="str">
        <f>IFERROR(Table1[[#This Row],[Calculation2]]/Exchange,"No data")</f>
        <v>No data</v>
      </c>
      <c r="AH591" s="113" t="str">
        <f>IFERROR([AssumedValue1]*HLOOKUP([AssumedValue2],'Curr conv'!$B$17:$BF$56,16,FALSE)/Table1[[#This Row],[ExpenditureDetails3]], "No data")</f>
        <v>No data</v>
      </c>
      <c r="AI591" s="114" t="str">
        <f>IFERROR(Table1[[#This Row],[Calculation4]]/Exchange,"No data")</f>
        <v>No data</v>
      </c>
      <c r="AJ59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91" s="110" t="str">
        <f>IFERROR(Table1[[#This Row],[Calculation6]]/Exchange,"No data")</f>
        <v>No data</v>
      </c>
      <c r="AL591" s="49" t="s">
        <v>476</v>
      </c>
      <c r="AM591" s="45"/>
      <c r="AN591" s="45"/>
      <c r="AO591" s="45"/>
      <c r="AP591" s="45"/>
      <c r="AQ591" s="45"/>
    </row>
    <row r="592" spans="2:43">
      <c r="B592" s="44" t="s">
        <v>309</v>
      </c>
      <c r="C592" s="66" t="s">
        <v>468</v>
      </c>
      <c r="D592" s="66" t="s">
        <v>472</v>
      </c>
      <c r="E592" s="82" t="s">
        <v>96</v>
      </c>
      <c r="F592" s="66" t="s">
        <v>399</v>
      </c>
      <c r="G592" s="44" t="s">
        <v>310</v>
      </c>
      <c r="H592" s="44" t="s">
        <v>201</v>
      </c>
      <c r="I592" s="44" t="s">
        <v>329</v>
      </c>
      <c r="J592" s="44" t="s">
        <v>469</v>
      </c>
      <c r="K592" s="66" t="s">
        <v>94</v>
      </c>
      <c r="L592" s="49" t="s">
        <v>462</v>
      </c>
      <c r="M592" s="108">
        <v>6512</v>
      </c>
      <c r="N592" s="108">
        <v>6512</v>
      </c>
      <c r="O592" s="92">
        <v>6512</v>
      </c>
      <c r="P592" s="44" t="s">
        <v>458</v>
      </c>
      <c r="Q592" s="44"/>
      <c r="R592" s="44"/>
      <c r="S592" s="44" t="s">
        <v>16</v>
      </c>
      <c r="T59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92" s="91"/>
      <c r="V592" s="91"/>
      <c r="W592" s="91">
        <v>1</v>
      </c>
      <c r="X592" s="92" t="s">
        <v>96</v>
      </c>
      <c r="Y592" s="109" t="s">
        <v>96</v>
      </c>
      <c r="Z592" s="109" t="s">
        <v>96</v>
      </c>
      <c r="AA592" s="214" t="s">
        <v>96</v>
      </c>
      <c r="AB592" s="67">
        <v>1</v>
      </c>
      <c r="AC592" s="115" t="s">
        <v>96</v>
      </c>
      <c r="AD592" s="115"/>
      <c r="AE592" s="109" t="str">
        <f>IFERROR(Table1[[#This Row],[ExpenditureDetails5]]*HLOOKUP([AssumedValue2],'Curr conv'!$B$17:$BF$56,16,FALSE), "No data")</f>
        <v>No data</v>
      </c>
      <c r="AF592" s="108" t="str">
        <f>IFERROR([AssumedValue1]*HLOOKUP([AssumedValue2],'Curr conv'!$B$17:$BF$56,16,FALSE), "No data")</f>
        <v>No data</v>
      </c>
      <c r="AG592" s="110" t="str">
        <f>IFERROR(Table1[[#This Row],[Calculation2]]/Exchange,"No data")</f>
        <v>No data</v>
      </c>
      <c r="AH592" s="113" t="str">
        <f>IFERROR([AssumedValue1]*HLOOKUP([AssumedValue2],'Curr conv'!$B$17:$BF$56,16,FALSE)/Table1[[#This Row],[ExpenditureDetails3]], "No data")</f>
        <v>No data</v>
      </c>
      <c r="AI592" s="114" t="str">
        <f>IFERROR(Table1[[#This Row],[Calculation4]]/Exchange,"No data")</f>
        <v>No data</v>
      </c>
      <c r="AJ59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92" s="110" t="str">
        <f>IFERROR(Table1[[#This Row],[Calculation6]]/Exchange,"No data")</f>
        <v>No data</v>
      </c>
      <c r="AL592" s="49" t="s">
        <v>476</v>
      </c>
      <c r="AM592" s="45"/>
      <c r="AN592" s="45"/>
      <c r="AO592" s="45"/>
      <c r="AP592" s="45"/>
      <c r="AQ592" s="45"/>
    </row>
    <row r="593" spans="2:43">
      <c r="B593" s="44" t="s">
        <v>311</v>
      </c>
      <c r="C593" s="66" t="s">
        <v>468</v>
      </c>
      <c r="D593" s="66" t="s">
        <v>472</v>
      </c>
      <c r="E593" s="82" t="s">
        <v>96</v>
      </c>
      <c r="F593" s="66" t="s">
        <v>400</v>
      </c>
      <c r="G593" s="44" t="s">
        <v>312</v>
      </c>
      <c r="H593" s="44" t="s">
        <v>201</v>
      </c>
      <c r="I593" s="44" t="s">
        <v>329</v>
      </c>
      <c r="J593" s="44" t="s">
        <v>469</v>
      </c>
      <c r="K593" s="66" t="s">
        <v>94</v>
      </c>
      <c r="L593" s="49" t="s">
        <v>462</v>
      </c>
      <c r="M593" s="108">
        <v>8793</v>
      </c>
      <c r="N593" s="108">
        <v>8793</v>
      </c>
      <c r="O593" s="92">
        <v>8793</v>
      </c>
      <c r="P593" s="44" t="s">
        <v>458</v>
      </c>
      <c r="Q593" s="44"/>
      <c r="R593" s="44"/>
      <c r="S593" s="44" t="s">
        <v>16</v>
      </c>
      <c r="T59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93" s="91"/>
      <c r="V593" s="91"/>
      <c r="W593" s="91">
        <v>1</v>
      </c>
      <c r="X593" s="92" t="s">
        <v>96</v>
      </c>
      <c r="Y593" s="109" t="s">
        <v>96</v>
      </c>
      <c r="Z593" s="109" t="s">
        <v>96</v>
      </c>
      <c r="AA593" s="214" t="s">
        <v>96</v>
      </c>
      <c r="AB593" s="67">
        <v>1</v>
      </c>
      <c r="AC593" s="115" t="s">
        <v>96</v>
      </c>
      <c r="AD593" s="115"/>
      <c r="AE593" s="109" t="str">
        <f>IFERROR(Table1[[#This Row],[ExpenditureDetails5]]*HLOOKUP([AssumedValue2],'Curr conv'!$B$17:$BF$56,16,FALSE), "No data")</f>
        <v>No data</v>
      </c>
      <c r="AF593" s="108" t="str">
        <f>IFERROR([AssumedValue1]*HLOOKUP([AssumedValue2],'Curr conv'!$B$17:$BF$56,16,FALSE), "No data")</f>
        <v>No data</v>
      </c>
      <c r="AG593" s="110" t="str">
        <f>IFERROR(Table1[[#This Row],[Calculation2]]/Exchange,"No data")</f>
        <v>No data</v>
      </c>
      <c r="AH593" s="113" t="str">
        <f>IFERROR([AssumedValue1]*HLOOKUP([AssumedValue2],'Curr conv'!$B$17:$BF$56,16,FALSE)/Table1[[#This Row],[ExpenditureDetails3]], "No data")</f>
        <v>No data</v>
      </c>
      <c r="AI593" s="114" t="str">
        <f>IFERROR(Table1[[#This Row],[Calculation4]]/Exchange,"No data")</f>
        <v>No data</v>
      </c>
      <c r="AJ593"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93" s="110" t="str">
        <f>IFERROR(Table1[[#This Row],[Calculation6]]/Exchange,"No data")</f>
        <v>No data</v>
      </c>
      <c r="AL593" s="49" t="s">
        <v>476</v>
      </c>
      <c r="AM593" s="45"/>
      <c r="AN593" s="45"/>
      <c r="AO593" s="45"/>
      <c r="AP593" s="45"/>
      <c r="AQ593" s="45"/>
    </row>
    <row r="594" spans="2:43">
      <c r="B594" s="44" t="s">
        <v>331</v>
      </c>
      <c r="C594" s="66" t="s">
        <v>468</v>
      </c>
      <c r="D594" s="66" t="s">
        <v>472</v>
      </c>
      <c r="E594" s="66" t="s">
        <v>438</v>
      </c>
      <c r="F594" s="66" t="s">
        <v>352</v>
      </c>
      <c r="G594" s="44" t="s">
        <v>121</v>
      </c>
      <c r="H594" s="44" t="s">
        <v>201</v>
      </c>
      <c r="I594" s="44" t="s">
        <v>329</v>
      </c>
      <c r="J594" s="44" t="s">
        <v>469</v>
      </c>
      <c r="K594" s="66" t="s">
        <v>461</v>
      </c>
      <c r="L594" s="49" t="s">
        <v>462</v>
      </c>
      <c r="M594" s="108">
        <v>338</v>
      </c>
      <c r="N594" s="108">
        <v>338</v>
      </c>
      <c r="O594" s="92">
        <v>11441</v>
      </c>
      <c r="P594" s="44" t="s">
        <v>458</v>
      </c>
      <c r="Q594" s="44"/>
      <c r="R594" s="44"/>
      <c r="S594" s="44" t="s">
        <v>16</v>
      </c>
      <c r="T59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94" s="91"/>
      <c r="V594" s="91"/>
      <c r="W594" s="91">
        <v>1</v>
      </c>
      <c r="X594" s="92">
        <v>2007</v>
      </c>
      <c r="Y594" s="109">
        <v>10001</v>
      </c>
      <c r="Z594" s="109">
        <v>10001</v>
      </c>
      <c r="AA594" s="214">
        <v>2007</v>
      </c>
      <c r="AB594" s="67">
        <v>1</v>
      </c>
      <c r="AC594" s="115">
        <v>2</v>
      </c>
      <c r="AD594" s="115"/>
      <c r="AE594" s="109">
        <f>IFERROR(Table1[[#This Row],[ExpenditureDetails5]]*HLOOKUP([AssumedValue2],'Curr conv'!$B$17:$BF$56,16,FALSE), "No data")</f>
        <v>16316.211610095002</v>
      </c>
      <c r="AF594" s="108">
        <f>IFERROR([AssumedValue1]*HLOOKUP([AssumedValue2],'Curr conv'!$B$17:$BF$56,16,FALSE), "No data")</f>
        <v>16316.211610095002</v>
      </c>
      <c r="AG594" s="110">
        <f>IFERROR(Table1[[#This Row],[Calculation2]]/Exchange,"No data")</f>
        <v>11401.765594657678</v>
      </c>
      <c r="AH594" s="113">
        <f>IFERROR([AssumedValue1]*HLOOKUP([AssumedValue2],'Curr conv'!$B$17:$BF$56,16,FALSE)/Table1[[#This Row],[ExpenditureDetails3]], "No data")</f>
        <v>16316.211610095002</v>
      </c>
      <c r="AI594" s="114">
        <f>IFERROR(Table1[[#This Row],[Calculation4]]/Exchange,"No data")</f>
        <v>11401.765594657678</v>
      </c>
      <c r="AJ59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8158.1058050475012</v>
      </c>
      <c r="AK594" s="110">
        <f>IFERROR(Table1[[#This Row],[Calculation6]]/Exchange,"No data")</f>
        <v>5700.8827973288389</v>
      </c>
      <c r="AL594" s="49" t="s">
        <v>465</v>
      </c>
      <c r="AM594" s="45"/>
      <c r="AN594" s="45"/>
      <c r="AO594" s="45"/>
      <c r="AP594" s="45"/>
      <c r="AQ594" s="45"/>
    </row>
    <row r="595" spans="2:43">
      <c r="B595" s="44" t="s">
        <v>331</v>
      </c>
      <c r="C595" s="66" t="s">
        <v>468</v>
      </c>
      <c r="D595" s="66" t="s">
        <v>472</v>
      </c>
      <c r="E595" s="66" t="s">
        <v>438</v>
      </c>
      <c r="F595" s="66" t="s">
        <v>352</v>
      </c>
      <c r="G595" s="44" t="s">
        <v>121</v>
      </c>
      <c r="H595" s="44" t="s">
        <v>201</v>
      </c>
      <c r="I595" s="44" t="s">
        <v>329</v>
      </c>
      <c r="J595" s="44" t="s">
        <v>469</v>
      </c>
      <c r="K595" s="66" t="s">
        <v>461</v>
      </c>
      <c r="L595" s="49" t="s">
        <v>462</v>
      </c>
      <c r="M595" s="108">
        <v>338</v>
      </c>
      <c r="N595" s="108">
        <v>338</v>
      </c>
      <c r="O595" s="92">
        <v>11441</v>
      </c>
      <c r="P595" s="44" t="s">
        <v>458</v>
      </c>
      <c r="Q595" s="44"/>
      <c r="R595" s="44"/>
      <c r="S595" s="44" t="s">
        <v>16</v>
      </c>
      <c r="T59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95" s="91"/>
      <c r="V595" s="91"/>
      <c r="W595" s="91">
        <v>1</v>
      </c>
      <c r="X595" s="92">
        <v>2008</v>
      </c>
      <c r="Y595" s="109">
        <v>3533.35</v>
      </c>
      <c r="Z595" s="109">
        <v>3533.35</v>
      </c>
      <c r="AA595" s="214">
        <v>2008</v>
      </c>
      <c r="AB595" s="67">
        <v>1</v>
      </c>
      <c r="AC595" s="115">
        <v>2</v>
      </c>
      <c r="AD595" s="115"/>
      <c r="AE595" s="109">
        <f>IFERROR(Table1[[#This Row],[ExpenditureDetails5]]*HLOOKUP([AssumedValue2],'Curr conv'!$B$17:$BF$56,16,FALSE), "No data")</f>
        <v>4957.5836079157052</v>
      </c>
      <c r="AF595" s="108">
        <f>IFERROR([AssumedValue1]*HLOOKUP([AssumedValue2],'Curr conv'!$B$17:$BF$56,16,FALSE), "No data")</f>
        <v>4957.5836079157052</v>
      </c>
      <c r="AG595" s="110">
        <f>IFERROR(Table1[[#This Row],[Calculation2]]/Exchange,"No data")</f>
        <v>3464.3584898347026</v>
      </c>
      <c r="AH595" s="113">
        <f>IFERROR([AssumedValue1]*HLOOKUP([AssumedValue2],'Curr conv'!$B$17:$BF$56,16,FALSE)/Table1[[#This Row],[ExpenditureDetails3]], "No data")</f>
        <v>4957.5836079157052</v>
      </c>
      <c r="AI595" s="114">
        <f>IFERROR(Table1[[#This Row],[Calculation4]]/Exchange,"No data")</f>
        <v>3464.3584898347026</v>
      </c>
      <c r="AJ59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2478.7918039578526</v>
      </c>
      <c r="AK595" s="110">
        <f>IFERROR(Table1[[#This Row],[Calculation6]]/Exchange,"No data")</f>
        <v>1732.1792449173513</v>
      </c>
      <c r="AL595" s="49" t="s">
        <v>465</v>
      </c>
      <c r="AM595" s="45"/>
      <c r="AN595" s="45"/>
      <c r="AO595" s="45"/>
      <c r="AP595" s="45"/>
      <c r="AQ595" s="45"/>
    </row>
    <row r="596" spans="2:43">
      <c r="B596" s="44" t="s">
        <v>315</v>
      </c>
      <c r="C596" s="66" t="s">
        <v>468</v>
      </c>
      <c r="D596" s="66" t="s">
        <v>472</v>
      </c>
      <c r="E596" s="82" t="s">
        <v>96</v>
      </c>
      <c r="F596" s="66" t="s">
        <v>401</v>
      </c>
      <c r="G596" s="44" t="s">
        <v>316</v>
      </c>
      <c r="H596" s="44" t="s">
        <v>201</v>
      </c>
      <c r="I596" s="44" t="s">
        <v>329</v>
      </c>
      <c r="J596" s="44" t="s">
        <v>469</v>
      </c>
      <c r="K596" s="66" t="s">
        <v>461</v>
      </c>
      <c r="L596" s="49" t="s">
        <v>462</v>
      </c>
      <c r="M596" s="108">
        <v>3387</v>
      </c>
      <c r="N596" s="108">
        <v>3387</v>
      </c>
      <c r="O596" s="92">
        <v>3387</v>
      </c>
      <c r="P596" s="44" t="s">
        <v>458</v>
      </c>
      <c r="Q596" s="44"/>
      <c r="R596" s="44"/>
      <c r="S596" s="44" t="s">
        <v>16</v>
      </c>
      <c r="T59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96" s="91"/>
      <c r="V596" s="91"/>
      <c r="W596" s="91">
        <v>1</v>
      </c>
      <c r="X596" s="92" t="s">
        <v>96</v>
      </c>
      <c r="Y596" s="109" t="s">
        <v>96</v>
      </c>
      <c r="Z596" s="109" t="s">
        <v>96</v>
      </c>
      <c r="AA596" s="214" t="s">
        <v>96</v>
      </c>
      <c r="AB596" s="67">
        <v>1</v>
      </c>
      <c r="AC596" s="115" t="s">
        <v>96</v>
      </c>
      <c r="AD596" s="115"/>
      <c r="AE596" s="109" t="str">
        <f>IFERROR(Table1[[#This Row],[ExpenditureDetails5]]*HLOOKUP([AssumedValue2],'Curr conv'!$B$17:$BF$56,16,FALSE), "No data")</f>
        <v>No data</v>
      </c>
      <c r="AF596" s="108" t="str">
        <f>IFERROR([AssumedValue1]*HLOOKUP([AssumedValue2],'Curr conv'!$B$17:$BF$56,16,FALSE), "No data")</f>
        <v>No data</v>
      </c>
      <c r="AG596" s="110" t="str">
        <f>IFERROR(Table1[[#This Row],[Calculation2]]/Exchange,"No data")</f>
        <v>No data</v>
      </c>
      <c r="AH596" s="113" t="str">
        <f>IFERROR([AssumedValue1]*HLOOKUP([AssumedValue2],'Curr conv'!$B$17:$BF$56,16,FALSE)/Table1[[#This Row],[ExpenditureDetails3]], "No data")</f>
        <v>No data</v>
      </c>
      <c r="AI596" s="114" t="str">
        <f>IFERROR(Table1[[#This Row],[Calculation4]]/Exchange,"No data")</f>
        <v>No data</v>
      </c>
      <c r="AJ59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96" s="110" t="str">
        <f>IFERROR(Table1[[#This Row],[Calculation6]]/Exchange,"No data")</f>
        <v>No data</v>
      </c>
      <c r="AL596" s="49" t="s">
        <v>476</v>
      </c>
      <c r="AM596" s="45"/>
      <c r="AN596" s="45"/>
      <c r="AO596" s="45"/>
      <c r="AP596" s="45"/>
      <c r="AQ596" s="45"/>
    </row>
    <row r="597" spans="2:43">
      <c r="B597" s="44" t="s">
        <v>317</v>
      </c>
      <c r="C597" s="66" t="s">
        <v>468</v>
      </c>
      <c r="D597" s="66" t="s">
        <v>472</v>
      </c>
      <c r="E597" s="82" t="s">
        <v>96</v>
      </c>
      <c r="F597" s="66" t="s">
        <v>402</v>
      </c>
      <c r="G597" s="44" t="s">
        <v>318</v>
      </c>
      <c r="H597" s="44" t="s">
        <v>201</v>
      </c>
      <c r="I597" s="44" t="s">
        <v>329</v>
      </c>
      <c r="J597" s="44" t="s">
        <v>469</v>
      </c>
      <c r="K597" s="66" t="s">
        <v>461</v>
      </c>
      <c r="L597" s="49" t="s">
        <v>462</v>
      </c>
      <c r="M597" s="108">
        <v>3098</v>
      </c>
      <c r="N597" s="108">
        <v>3098</v>
      </c>
      <c r="O597" s="92">
        <v>3098</v>
      </c>
      <c r="P597" s="44" t="s">
        <v>458</v>
      </c>
      <c r="Q597" s="44"/>
      <c r="R597" s="44"/>
      <c r="S597" s="44" t="s">
        <v>16</v>
      </c>
      <c r="T59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97" s="91"/>
      <c r="V597" s="91"/>
      <c r="W597" s="91">
        <v>1</v>
      </c>
      <c r="X597" s="92" t="s">
        <v>96</v>
      </c>
      <c r="Y597" s="109" t="s">
        <v>96</v>
      </c>
      <c r="Z597" s="109" t="s">
        <v>96</v>
      </c>
      <c r="AA597" s="214" t="s">
        <v>96</v>
      </c>
      <c r="AB597" s="67">
        <v>1</v>
      </c>
      <c r="AC597" s="115" t="s">
        <v>96</v>
      </c>
      <c r="AD597" s="115"/>
      <c r="AE597" s="109" t="str">
        <f>IFERROR(Table1[[#This Row],[ExpenditureDetails5]]*HLOOKUP([AssumedValue2],'Curr conv'!$B$17:$BF$56,16,FALSE), "No data")</f>
        <v>No data</v>
      </c>
      <c r="AF597" s="108" t="str">
        <f>IFERROR([AssumedValue1]*HLOOKUP([AssumedValue2],'Curr conv'!$B$17:$BF$56,16,FALSE), "No data")</f>
        <v>No data</v>
      </c>
      <c r="AG597" s="110" t="str">
        <f>IFERROR(Table1[[#This Row],[Calculation2]]/Exchange,"No data")</f>
        <v>No data</v>
      </c>
      <c r="AH597" s="113" t="str">
        <f>IFERROR([AssumedValue1]*HLOOKUP([AssumedValue2],'Curr conv'!$B$17:$BF$56,16,FALSE)/Table1[[#This Row],[ExpenditureDetails3]], "No data")</f>
        <v>No data</v>
      </c>
      <c r="AI597" s="114" t="str">
        <f>IFERROR(Table1[[#This Row],[Calculation4]]/Exchange,"No data")</f>
        <v>No data</v>
      </c>
      <c r="AJ59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97" s="110" t="str">
        <f>IFERROR(Table1[[#This Row],[Calculation6]]/Exchange,"No data")</f>
        <v>No data</v>
      </c>
      <c r="AL597" s="49" t="s">
        <v>476</v>
      </c>
      <c r="AM597" s="45"/>
      <c r="AN597" s="45"/>
      <c r="AO597" s="45"/>
      <c r="AP597" s="45"/>
      <c r="AQ597" s="45"/>
    </row>
    <row r="598" spans="2:43">
      <c r="B598" s="44" t="s">
        <v>319</v>
      </c>
      <c r="C598" s="66" t="s">
        <v>468</v>
      </c>
      <c r="D598" s="66" t="s">
        <v>472</v>
      </c>
      <c r="E598" s="82" t="s">
        <v>96</v>
      </c>
      <c r="F598" s="66" t="s">
        <v>403</v>
      </c>
      <c r="G598" s="44" t="s">
        <v>320</v>
      </c>
      <c r="H598" s="44" t="s">
        <v>201</v>
      </c>
      <c r="I598" s="44" t="s">
        <v>329</v>
      </c>
      <c r="J598" s="44" t="s">
        <v>469</v>
      </c>
      <c r="K598" s="66" t="s">
        <v>94</v>
      </c>
      <c r="L598" s="49" t="s">
        <v>462</v>
      </c>
      <c r="M598" s="108">
        <v>10762</v>
      </c>
      <c r="N598" s="108">
        <v>10762</v>
      </c>
      <c r="O598" s="92">
        <v>10762</v>
      </c>
      <c r="P598" s="44" t="s">
        <v>458</v>
      </c>
      <c r="Q598" s="44"/>
      <c r="R598" s="44"/>
      <c r="S598" s="44" t="s">
        <v>16</v>
      </c>
      <c r="T59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3</v>
      </c>
      <c r="U598" s="91"/>
      <c r="V598" s="91"/>
      <c r="W598" s="91">
        <v>1</v>
      </c>
      <c r="X598" s="92" t="s">
        <v>96</v>
      </c>
      <c r="Y598" s="109" t="s">
        <v>96</v>
      </c>
      <c r="Z598" s="109" t="s">
        <v>96</v>
      </c>
      <c r="AA598" s="214" t="s">
        <v>96</v>
      </c>
      <c r="AB598" s="67">
        <v>1</v>
      </c>
      <c r="AC598" s="115" t="s">
        <v>96</v>
      </c>
      <c r="AD598" s="115"/>
      <c r="AE598" s="109" t="str">
        <f>IFERROR(Table1[[#This Row],[ExpenditureDetails5]]*HLOOKUP([AssumedValue2],'Curr conv'!$B$17:$BF$56,16,FALSE), "No data")</f>
        <v>No data</v>
      </c>
      <c r="AF598" s="108" t="str">
        <f>IFERROR([AssumedValue1]*HLOOKUP([AssumedValue2],'Curr conv'!$B$17:$BF$56,16,FALSE), "No data")</f>
        <v>No data</v>
      </c>
      <c r="AG598" s="110" t="str">
        <f>IFERROR(Table1[[#This Row],[Calculation2]]/Exchange,"No data")</f>
        <v>No data</v>
      </c>
      <c r="AH598" s="113" t="str">
        <f>IFERROR([AssumedValue1]*HLOOKUP([AssumedValue2],'Curr conv'!$B$17:$BF$56,16,FALSE)/Table1[[#This Row],[ExpenditureDetails3]], "No data")</f>
        <v>No data</v>
      </c>
      <c r="AI598" s="114" t="str">
        <f>IFERROR(Table1[[#This Row],[Calculation4]]/Exchange,"No data")</f>
        <v>No data</v>
      </c>
      <c r="AJ59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598" s="110" t="str">
        <f>IFERROR(Table1[[#This Row],[Calculation6]]/Exchange,"No data")</f>
        <v>No data</v>
      </c>
      <c r="AL598" s="49" t="s">
        <v>476</v>
      </c>
      <c r="AM598" s="45"/>
      <c r="AN598" s="45"/>
      <c r="AO598" s="45"/>
      <c r="AP598" s="45"/>
      <c r="AQ598" s="45"/>
    </row>
    <row r="599" spans="2:43">
      <c r="B599" s="44" t="s">
        <v>95</v>
      </c>
      <c r="C599" s="66" t="s">
        <v>467</v>
      </c>
      <c r="D599" s="87" t="s">
        <v>439</v>
      </c>
      <c r="E599" s="87" t="s">
        <v>437</v>
      </c>
      <c r="F599" s="66" t="s">
        <v>342</v>
      </c>
      <c r="G599" s="44" t="s">
        <v>97</v>
      </c>
      <c r="H599" s="44" t="s">
        <v>98</v>
      </c>
      <c r="I599" s="44" t="s">
        <v>15</v>
      </c>
      <c r="J599" s="44" t="s">
        <v>470</v>
      </c>
      <c r="K599" s="87" t="s">
        <v>475</v>
      </c>
      <c r="L599" s="49" t="s">
        <v>462</v>
      </c>
      <c r="M599" s="108">
        <v>356</v>
      </c>
      <c r="N599" s="108">
        <v>118.66666666666667</v>
      </c>
      <c r="O599" s="91">
        <v>300</v>
      </c>
      <c r="P599" s="44" t="s">
        <v>458</v>
      </c>
      <c r="Q599" s="67"/>
      <c r="R599" s="67"/>
      <c r="S599" s="77" t="s">
        <v>17</v>
      </c>
      <c r="T599"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599" s="91">
        <v>1998</v>
      </c>
      <c r="V599" s="91">
        <v>12</v>
      </c>
      <c r="W599" s="91">
        <v>1</v>
      </c>
      <c r="X599" s="92">
        <v>2003</v>
      </c>
      <c r="Y599" s="108">
        <v>0</v>
      </c>
      <c r="Z599" s="108">
        <v>0</v>
      </c>
      <c r="AA599" s="214">
        <v>2003</v>
      </c>
      <c r="AB599" s="67">
        <v>1</v>
      </c>
      <c r="AC599" s="115" t="s">
        <v>96</v>
      </c>
      <c r="AD599" s="115"/>
      <c r="AE599" s="109">
        <f>IFERROR(Table1[[#This Row],[ExpenditureDetails5]]*HLOOKUP([AssumedValue2],'Curr conv'!$B$17:$BF$56,16,FALSE), "No data")</f>
        <v>0</v>
      </c>
      <c r="AF599" s="108">
        <f>IFERROR([AssumedValue1]*HLOOKUP([AssumedValue2],'Curr conv'!$B$17:$BF$56,16,FALSE), "No data")</f>
        <v>0</v>
      </c>
      <c r="AG599" s="110">
        <f>IFERROR(Table1[[#This Row],[Calculation2]]/Exchange,"No data")</f>
        <v>0</v>
      </c>
      <c r="AH599" s="113">
        <f>IFERROR([AssumedValue1]*HLOOKUP([AssumedValue2],'Curr conv'!$B$17:$BF$56,16,FALSE)/Table1[[#This Row],[ExpenditureDetails3]], "No data")</f>
        <v>0</v>
      </c>
      <c r="AI599" s="114">
        <f>IFERROR(Table1[[#This Row],[Calculation4]]/Exchange,"No data")</f>
        <v>0</v>
      </c>
      <c r="AJ59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599" s="110">
        <f>IFERROR(Table1[[#This Row],[Calculation6]]/Exchange,"No data")</f>
        <v>0</v>
      </c>
      <c r="AL599" s="49" t="s">
        <v>465</v>
      </c>
      <c r="AM599" s="45"/>
      <c r="AN599" s="45"/>
      <c r="AO599" s="45"/>
      <c r="AP599" s="45"/>
      <c r="AQ599" s="45"/>
    </row>
    <row r="600" spans="2:43">
      <c r="B600" s="44" t="s">
        <v>95</v>
      </c>
      <c r="C600" s="66" t="s">
        <v>467</v>
      </c>
      <c r="D600" s="87" t="s">
        <v>439</v>
      </c>
      <c r="E600" s="87" t="s">
        <v>437</v>
      </c>
      <c r="F600" s="66" t="s">
        <v>342</v>
      </c>
      <c r="G600" s="44" t="s">
        <v>97</v>
      </c>
      <c r="H600" s="44" t="s">
        <v>98</v>
      </c>
      <c r="I600" s="44" t="s">
        <v>15</v>
      </c>
      <c r="J600" s="44" t="s">
        <v>470</v>
      </c>
      <c r="K600" s="87" t="s">
        <v>475</v>
      </c>
      <c r="L600" s="49" t="s">
        <v>462</v>
      </c>
      <c r="M600" s="108">
        <v>356</v>
      </c>
      <c r="N600" s="108">
        <v>118.66666666666667</v>
      </c>
      <c r="O600" s="91">
        <v>300</v>
      </c>
      <c r="P600" s="44" t="s">
        <v>458</v>
      </c>
      <c r="Q600" s="67"/>
      <c r="R600" s="67"/>
      <c r="S600" s="77" t="s">
        <v>17</v>
      </c>
      <c r="T600"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00" s="91">
        <v>1998</v>
      </c>
      <c r="V600" s="91">
        <v>12</v>
      </c>
      <c r="W600" s="91">
        <v>1</v>
      </c>
      <c r="X600" s="92">
        <v>2004</v>
      </c>
      <c r="Y600" s="108">
        <v>0</v>
      </c>
      <c r="Z600" s="108">
        <v>0</v>
      </c>
      <c r="AA600" s="214">
        <v>2004</v>
      </c>
      <c r="AB600" s="67">
        <v>1</v>
      </c>
      <c r="AC600" s="115"/>
      <c r="AD600" s="115"/>
      <c r="AE600" s="109">
        <f>IFERROR(Table1[[#This Row],[ExpenditureDetails5]]*HLOOKUP([AssumedValue2],'Curr conv'!$B$17:$BF$56,16,FALSE), "No data")</f>
        <v>0</v>
      </c>
      <c r="AF600" s="108">
        <f>IFERROR([AssumedValue1]*HLOOKUP([AssumedValue2],'Curr conv'!$B$17:$BF$56,16,FALSE), "No data")</f>
        <v>0</v>
      </c>
      <c r="AG600" s="110">
        <f>IFERROR(Table1[[#This Row],[Calculation2]]/Exchange,"No data")</f>
        <v>0</v>
      </c>
      <c r="AH600" s="113">
        <f>IFERROR([AssumedValue1]*HLOOKUP([AssumedValue2],'Curr conv'!$B$17:$BF$56,16,FALSE)/Table1[[#This Row],[ExpenditureDetails3]], "No data")</f>
        <v>0</v>
      </c>
      <c r="AI600" s="114">
        <f>IFERROR(Table1[[#This Row],[Calculation4]]/Exchange,"No data")</f>
        <v>0</v>
      </c>
      <c r="AJ60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00" s="110">
        <f>IFERROR(Table1[[#This Row],[Calculation6]]/Exchange,"No data")</f>
        <v>0</v>
      </c>
      <c r="AL600" s="49" t="s">
        <v>465</v>
      </c>
      <c r="AM600" s="45"/>
      <c r="AN600" s="45"/>
      <c r="AO600" s="45"/>
      <c r="AP600" s="45"/>
      <c r="AQ600" s="45"/>
    </row>
    <row r="601" spans="2:43">
      <c r="B601" s="44" t="s">
        <v>95</v>
      </c>
      <c r="C601" s="66" t="s">
        <v>467</v>
      </c>
      <c r="D601" s="87" t="s">
        <v>439</v>
      </c>
      <c r="E601" s="87" t="s">
        <v>437</v>
      </c>
      <c r="F601" s="66" t="s">
        <v>342</v>
      </c>
      <c r="G601" s="44" t="s">
        <v>97</v>
      </c>
      <c r="H601" s="44" t="s">
        <v>98</v>
      </c>
      <c r="I601" s="44" t="s">
        <v>15</v>
      </c>
      <c r="J601" s="44" t="s">
        <v>470</v>
      </c>
      <c r="K601" s="87" t="s">
        <v>475</v>
      </c>
      <c r="L601" s="49" t="s">
        <v>462</v>
      </c>
      <c r="M601" s="108">
        <v>356</v>
      </c>
      <c r="N601" s="108">
        <v>118.66666666666667</v>
      </c>
      <c r="O601" s="91">
        <v>300</v>
      </c>
      <c r="P601" s="44" t="s">
        <v>458</v>
      </c>
      <c r="Q601" s="67"/>
      <c r="R601" s="67"/>
      <c r="S601" s="77" t="s">
        <v>17</v>
      </c>
      <c r="T601" s="91">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01" s="91">
        <v>1998</v>
      </c>
      <c r="V601" s="91">
        <v>12</v>
      </c>
      <c r="W601" s="91">
        <v>1</v>
      </c>
      <c r="X601" s="92">
        <v>2005</v>
      </c>
      <c r="Y601" s="108">
        <v>0</v>
      </c>
      <c r="Z601" s="108">
        <v>0</v>
      </c>
      <c r="AA601" s="214">
        <v>2005</v>
      </c>
      <c r="AB601" s="67">
        <v>1</v>
      </c>
      <c r="AC601" s="115"/>
      <c r="AD601" s="115"/>
      <c r="AE601" s="109">
        <f>IFERROR(Table1[[#This Row],[ExpenditureDetails5]]*HLOOKUP([AssumedValue2],'Curr conv'!$B$17:$BF$56,16,FALSE), "No data")</f>
        <v>0</v>
      </c>
      <c r="AF601" s="108">
        <f>IFERROR([AssumedValue1]*HLOOKUP([AssumedValue2],'Curr conv'!$B$17:$BF$56,16,FALSE), "No data")</f>
        <v>0</v>
      </c>
      <c r="AG601" s="110">
        <f>IFERROR(Table1[[#This Row],[Calculation2]]/Exchange,"No data")</f>
        <v>0</v>
      </c>
      <c r="AH601" s="113">
        <f>IFERROR([AssumedValue1]*HLOOKUP([AssumedValue2],'Curr conv'!$B$17:$BF$56,16,FALSE)/Table1[[#This Row],[ExpenditureDetails3]], "No data")</f>
        <v>0</v>
      </c>
      <c r="AI601" s="114">
        <f>IFERROR(Table1[[#This Row],[Calculation4]]/Exchange,"No data")</f>
        <v>0</v>
      </c>
      <c r="AJ60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01" s="110">
        <f>IFERROR(Table1[[#This Row],[Calculation6]]/Exchange,"No data")</f>
        <v>0</v>
      </c>
      <c r="AL601" s="49" t="s">
        <v>465</v>
      </c>
      <c r="AM601" s="45"/>
      <c r="AN601" s="45"/>
      <c r="AO601" s="45"/>
      <c r="AP601" s="45"/>
      <c r="AQ601" s="45"/>
    </row>
    <row r="602" spans="2:43">
      <c r="B602" s="44" t="s">
        <v>95</v>
      </c>
      <c r="C602" s="66" t="s">
        <v>467</v>
      </c>
      <c r="D602" s="87" t="s">
        <v>439</v>
      </c>
      <c r="E602" s="87" t="s">
        <v>437</v>
      </c>
      <c r="F602" s="66" t="s">
        <v>342</v>
      </c>
      <c r="G602" s="44" t="s">
        <v>97</v>
      </c>
      <c r="H602" s="44" t="s">
        <v>98</v>
      </c>
      <c r="I602" s="44" t="s">
        <v>15</v>
      </c>
      <c r="J602" s="44" t="s">
        <v>470</v>
      </c>
      <c r="K602" s="87" t="s">
        <v>475</v>
      </c>
      <c r="L602" s="49" t="s">
        <v>462</v>
      </c>
      <c r="M602" s="108">
        <v>356</v>
      </c>
      <c r="N602" s="108">
        <v>118.66666666666667</v>
      </c>
      <c r="O602" s="91">
        <v>300</v>
      </c>
      <c r="P602" s="44" t="s">
        <v>458</v>
      </c>
      <c r="Q602" s="67"/>
      <c r="R602" s="67"/>
      <c r="S602" s="87" t="s">
        <v>17</v>
      </c>
      <c r="T60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02" s="91">
        <v>1998</v>
      </c>
      <c r="V602" s="91">
        <v>12</v>
      </c>
      <c r="W602" s="91">
        <v>1</v>
      </c>
      <c r="X602" s="92">
        <v>2006</v>
      </c>
      <c r="Y602" s="108">
        <v>0</v>
      </c>
      <c r="Z602" s="108">
        <v>0</v>
      </c>
      <c r="AA602" s="214">
        <v>2006</v>
      </c>
      <c r="AB602" s="67">
        <v>1</v>
      </c>
      <c r="AC602" s="115"/>
      <c r="AD602" s="115"/>
      <c r="AE602" s="109">
        <f>IFERROR(Table1[[#This Row],[ExpenditureDetails5]]*HLOOKUP([AssumedValue2],'Curr conv'!$B$17:$BF$56,16,FALSE), "No data")</f>
        <v>0</v>
      </c>
      <c r="AF602" s="108">
        <f>IFERROR([AssumedValue1]*HLOOKUP([AssumedValue2],'Curr conv'!$B$17:$BF$56,16,FALSE), "No data")</f>
        <v>0</v>
      </c>
      <c r="AG602" s="110">
        <f>IFERROR(Table1[[#This Row],[Calculation2]]/Exchange,"No data")</f>
        <v>0</v>
      </c>
      <c r="AH602" s="113">
        <f>IFERROR([AssumedValue1]*HLOOKUP([AssumedValue2],'Curr conv'!$B$17:$BF$56,16,FALSE)/Table1[[#This Row],[ExpenditureDetails3]], "No data")</f>
        <v>0</v>
      </c>
      <c r="AI602" s="114">
        <f>IFERROR(Table1[[#This Row],[Calculation4]]/Exchange,"No data")</f>
        <v>0</v>
      </c>
      <c r="AJ60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02" s="110">
        <f>IFERROR(Table1[[#This Row],[Calculation6]]/Exchange,"No data")</f>
        <v>0</v>
      </c>
      <c r="AL602" s="49" t="s">
        <v>465</v>
      </c>
      <c r="AM602" s="45"/>
      <c r="AN602" s="45"/>
      <c r="AO602" s="45"/>
      <c r="AP602" s="45"/>
      <c r="AQ602" s="45"/>
    </row>
    <row r="603" spans="2:43">
      <c r="B603" s="44" t="s">
        <v>95</v>
      </c>
      <c r="C603" s="66" t="s">
        <v>467</v>
      </c>
      <c r="D603" s="87" t="s">
        <v>439</v>
      </c>
      <c r="E603" s="87" t="s">
        <v>437</v>
      </c>
      <c r="F603" s="66" t="s">
        <v>342</v>
      </c>
      <c r="G603" s="44" t="s">
        <v>97</v>
      </c>
      <c r="H603" s="44" t="s">
        <v>98</v>
      </c>
      <c r="I603" s="44" t="s">
        <v>15</v>
      </c>
      <c r="J603" s="44" t="s">
        <v>470</v>
      </c>
      <c r="K603" s="87" t="s">
        <v>475</v>
      </c>
      <c r="L603" s="49" t="s">
        <v>462</v>
      </c>
      <c r="M603" s="108">
        <v>356</v>
      </c>
      <c r="N603" s="108">
        <v>118.66666666666667</v>
      </c>
      <c r="O603" s="91">
        <v>300</v>
      </c>
      <c r="P603" s="44" t="s">
        <v>458</v>
      </c>
      <c r="Q603" s="67"/>
      <c r="R603" s="67"/>
      <c r="S603" s="87" t="s">
        <v>17</v>
      </c>
      <c r="T60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03" s="91">
        <v>1998</v>
      </c>
      <c r="V603" s="91">
        <v>12</v>
      </c>
      <c r="W603" s="91">
        <v>1</v>
      </c>
      <c r="X603" s="92">
        <v>2007</v>
      </c>
      <c r="Y603" s="108">
        <v>0</v>
      </c>
      <c r="Z603" s="108">
        <v>0</v>
      </c>
      <c r="AA603" s="214">
        <v>2007</v>
      </c>
      <c r="AB603" s="67">
        <v>1</v>
      </c>
      <c r="AC603" s="115"/>
      <c r="AD603" s="115"/>
      <c r="AE603" s="109">
        <f>IFERROR(Table1[[#This Row],[ExpenditureDetails5]]*HLOOKUP([AssumedValue2],'Curr conv'!$B$17:$BF$56,16,FALSE), "No data")</f>
        <v>0</v>
      </c>
      <c r="AF603" s="108">
        <f>IFERROR([AssumedValue1]*HLOOKUP([AssumedValue2],'Curr conv'!$B$17:$BF$56,16,FALSE), "No data")</f>
        <v>0</v>
      </c>
      <c r="AG603" s="110">
        <f>IFERROR(Table1[[#This Row],[Calculation2]]/Exchange,"No data")</f>
        <v>0</v>
      </c>
      <c r="AH603" s="113">
        <f>IFERROR([AssumedValue1]*HLOOKUP([AssumedValue2],'Curr conv'!$B$17:$BF$56,16,FALSE)/Table1[[#This Row],[ExpenditureDetails3]], "No data")</f>
        <v>0</v>
      </c>
      <c r="AI603" s="114">
        <f>IFERROR(Table1[[#This Row],[Calculation4]]/Exchange,"No data")</f>
        <v>0</v>
      </c>
      <c r="AJ60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03" s="110">
        <f>IFERROR(Table1[[#This Row],[Calculation6]]/Exchange,"No data")</f>
        <v>0</v>
      </c>
      <c r="AL603" s="49" t="s">
        <v>465</v>
      </c>
      <c r="AM603" s="45"/>
      <c r="AN603" s="45"/>
      <c r="AO603" s="45"/>
      <c r="AP603" s="45"/>
      <c r="AQ603" s="45"/>
    </row>
    <row r="604" spans="2:43">
      <c r="B604" s="44" t="s">
        <v>95</v>
      </c>
      <c r="C604" s="66" t="s">
        <v>467</v>
      </c>
      <c r="D604" s="87" t="s">
        <v>439</v>
      </c>
      <c r="E604" s="87" t="s">
        <v>437</v>
      </c>
      <c r="F604" s="66" t="s">
        <v>342</v>
      </c>
      <c r="G604" s="44" t="s">
        <v>97</v>
      </c>
      <c r="H604" s="44" t="s">
        <v>98</v>
      </c>
      <c r="I604" s="44" t="s">
        <v>15</v>
      </c>
      <c r="J604" s="44" t="s">
        <v>470</v>
      </c>
      <c r="K604" s="87" t="s">
        <v>475</v>
      </c>
      <c r="L604" s="49" t="s">
        <v>462</v>
      </c>
      <c r="M604" s="108">
        <v>356</v>
      </c>
      <c r="N604" s="108">
        <v>118.66666666666667</v>
      </c>
      <c r="O604" s="91">
        <v>300</v>
      </c>
      <c r="P604" s="44" t="s">
        <v>458</v>
      </c>
      <c r="Q604" s="67"/>
      <c r="R604" s="67"/>
      <c r="S604" s="87" t="s">
        <v>17</v>
      </c>
      <c r="T60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04" s="91">
        <v>1998</v>
      </c>
      <c r="V604" s="91">
        <v>12</v>
      </c>
      <c r="W604" s="91">
        <v>1</v>
      </c>
      <c r="X604" s="92">
        <v>2008</v>
      </c>
      <c r="Y604" s="108">
        <v>0</v>
      </c>
      <c r="Z604" s="108">
        <v>0</v>
      </c>
      <c r="AA604" s="214">
        <v>2008</v>
      </c>
      <c r="AB604" s="67">
        <v>1</v>
      </c>
      <c r="AC604" s="115"/>
      <c r="AD604" s="115"/>
      <c r="AE604" s="109">
        <f>IFERROR(Table1[[#This Row],[ExpenditureDetails5]]*HLOOKUP([AssumedValue2],'Curr conv'!$B$17:$BF$56,16,FALSE), "No data")</f>
        <v>0</v>
      </c>
      <c r="AF604" s="108">
        <f>IFERROR([AssumedValue1]*HLOOKUP([AssumedValue2],'Curr conv'!$B$17:$BF$56,16,FALSE), "No data")</f>
        <v>0</v>
      </c>
      <c r="AG604" s="110">
        <f>IFERROR(Table1[[#This Row],[Calculation2]]/Exchange,"No data")</f>
        <v>0</v>
      </c>
      <c r="AH604" s="113">
        <f>IFERROR([AssumedValue1]*HLOOKUP([AssumedValue2],'Curr conv'!$B$17:$BF$56,16,FALSE)/Table1[[#This Row],[ExpenditureDetails3]], "No data")</f>
        <v>0</v>
      </c>
      <c r="AI604" s="114">
        <f>IFERROR(Table1[[#This Row],[Calculation4]]/Exchange,"No data")</f>
        <v>0</v>
      </c>
      <c r="AJ60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04" s="110">
        <f>IFERROR(Table1[[#This Row],[Calculation6]]/Exchange,"No data")</f>
        <v>0</v>
      </c>
      <c r="AL604" s="49" t="s">
        <v>465</v>
      </c>
      <c r="AM604" s="45"/>
      <c r="AN604" s="45"/>
      <c r="AO604" s="45"/>
      <c r="AP604" s="45"/>
      <c r="AQ604" s="45"/>
    </row>
    <row r="605" spans="2:43">
      <c r="B605" s="44" t="s">
        <v>95</v>
      </c>
      <c r="C605" s="66" t="s">
        <v>467</v>
      </c>
      <c r="D605" s="87" t="s">
        <v>439</v>
      </c>
      <c r="E605" s="87" t="s">
        <v>437</v>
      </c>
      <c r="F605" s="66" t="s">
        <v>342</v>
      </c>
      <c r="G605" s="44" t="s">
        <v>97</v>
      </c>
      <c r="H605" s="44" t="s">
        <v>98</v>
      </c>
      <c r="I605" s="44" t="s">
        <v>15</v>
      </c>
      <c r="J605" s="44" t="s">
        <v>470</v>
      </c>
      <c r="K605" s="87" t="s">
        <v>475</v>
      </c>
      <c r="L605" s="49" t="s">
        <v>462</v>
      </c>
      <c r="M605" s="108">
        <v>356</v>
      </c>
      <c r="N605" s="108">
        <v>118.66666666666667</v>
      </c>
      <c r="O605" s="91">
        <v>300</v>
      </c>
      <c r="P605" s="44" t="s">
        <v>458</v>
      </c>
      <c r="Q605" s="67"/>
      <c r="R605" s="67"/>
      <c r="S605" s="87" t="s">
        <v>17</v>
      </c>
      <c r="T60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05" s="91">
        <v>1998</v>
      </c>
      <c r="V605" s="91">
        <v>12</v>
      </c>
      <c r="W605" s="91">
        <v>1</v>
      </c>
      <c r="X605" s="92">
        <v>2009</v>
      </c>
      <c r="Y605" s="108">
        <v>0</v>
      </c>
      <c r="Z605" s="108">
        <v>0</v>
      </c>
      <c r="AA605" s="214">
        <v>2009</v>
      </c>
      <c r="AB605" s="67">
        <v>1</v>
      </c>
      <c r="AC605" s="115"/>
      <c r="AD605" s="115"/>
      <c r="AE605" s="109">
        <f>IFERROR(Table1[[#This Row],[ExpenditureDetails5]]*HLOOKUP([AssumedValue2],'Curr conv'!$B$17:$BF$56,16,FALSE), "No data")</f>
        <v>0</v>
      </c>
      <c r="AF605" s="108">
        <f>IFERROR([AssumedValue1]*HLOOKUP([AssumedValue2],'Curr conv'!$B$17:$BF$56,16,FALSE), "No data")</f>
        <v>0</v>
      </c>
      <c r="AG605" s="110">
        <f>IFERROR(Table1[[#This Row],[Calculation2]]/Exchange,"No data")</f>
        <v>0</v>
      </c>
      <c r="AH605" s="113">
        <f>IFERROR([AssumedValue1]*HLOOKUP([AssumedValue2],'Curr conv'!$B$17:$BF$56,16,FALSE)/Table1[[#This Row],[ExpenditureDetails3]], "No data")</f>
        <v>0</v>
      </c>
      <c r="AI605" s="114">
        <f>IFERROR(Table1[[#This Row],[Calculation4]]/Exchange,"No data")</f>
        <v>0</v>
      </c>
      <c r="AJ60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05" s="110">
        <f>IFERROR(Table1[[#This Row],[Calculation6]]/Exchange,"No data")</f>
        <v>0</v>
      </c>
      <c r="AL605" s="49" t="s">
        <v>465</v>
      </c>
      <c r="AM605" s="45"/>
      <c r="AN605" s="45"/>
      <c r="AO605" s="45"/>
      <c r="AP605" s="45"/>
      <c r="AQ605" s="45"/>
    </row>
    <row r="606" spans="2:43">
      <c r="B606" s="44" t="s">
        <v>95</v>
      </c>
      <c r="C606" s="66" t="s">
        <v>467</v>
      </c>
      <c r="D606" s="87" t="s">
        <v>439</v>
      </c>
      <c r="E606" s="87" t="s">
        <v>437</v>
      </c>
      <c r="F606" s="66" t="s">
        <v>342</v>
      </c>
      <c r="G606" s="44" t="s">
        <v>97</v>
      </c>
      <c r="H606" s="44" t="s">
        <v>98</v>
      </c>
      <c r="I606" s="44" t="s">
        <v>15</v>
      </c>
      <c r="J606" s="44" t="s">
        <v>470</v>
      </c>
      <c r="K606" s="87" t="s">
        <v>475</v>
      </c>
      <c r="L606" s="49" t="s">
        <v>462</v>
      </c>
      <c r="M606" s="108">
        <v>356</v>
      </c>
      <c r="N606" s="108">
        <v>118.66666666666667</v>
      </c>
      <c r="O606" s="91">
        <v>300</v>
      </c>
      <c r="P606" s="44" t="s">
        <v>458</v>
      </c>
      <c r="Q606" s="67"/>
      <c r="R606" s="67"/>
      <c r="S606" s="87" t="s">
        <v>17</v>
      </c>
      <c r="T60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06" s="91">
        <v>1998</v>
      </c>
      <c r="V606" s="91">
        <v>12</v>
      </c>
      <c r="W606" s="91">
        <v>1</v>
      </c>
      <c r="X606" s="92">
        <v>2010</v>
      </c>
      <c r="Y606" s="108">
        <v>0</v>
      </c>
      <c r="Z606" s="108">
        <v>0</v>
      </c>
      <c r="AA606" s="214">
        <v>2010</v>
      </c>
      <c r="AB606" s="67">
        <v>1</v>
      </c>
      <c r="AC606" s="115"/>
      <c r="AD606" s="115"/>
      <c r="AE606" s="109">
        <f>IFERROR(Table1[[#This Row],[ExpenditureDetails5]]*HLOOKUP([AssumedValue2],'Curr conv'!$B$17:$BF$56,16,FALSE), "No data")</f>
        <v>0</v>
      </c>
      <c r="AF606" s="108">
        <f>IFERROR([AssumedValue1]*HLOOKUP([AssumedValue2],'Curr conv'!$B$17:$BF$56,16,FALSE), "No data")</f>
        <v>0</v>
      </c>
      <c r="AG606" s="110">
        <f>IFERROR(Table1[[#This Row],[Calculation2]]/Exchange,"No data")</f>
        <v>0</v>
      </c>
      <c r="AH606" s="113">
        <f>IFERROR([AssumedValue1]*HLOOKUP([AssumedValue2],'Curr conv'!$B$17:$BF$56,16,FALSE)/Table1[[#This Row],[ExpenditureDetails3]], "No data")</f>
        <v>0</v>
      </c>
      <c r="AI606" s="114">
        <f>IFERROR(Table1[[#This Row],[Calculation4]]/Exchange,"No data")</f>
        <v>0</v>
      </c>
      <c r="AJ60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06" s="110">
        <f>IFERROR(Table1[[#This Row],[Calculation6]]/Exchange,"No data")</f>
        <v>0</v>
      </c>
      <c r="AL606" s="49" t="s">
        <v>465</v>
      </c>
      <c r="AM606" s="45"/>
      <c r="AN606" s="45"/>
      <c r="AO606" s="45"/>
      <c r="AP606" s="45"/>
      <c r="AQ606" s="45"/>
    </row>
    <row r="607" spans="2:43">
      <c r="B607" s="44" t="s">
        <v>100</v>
      </c>
      <c r="C607" s="66" t="s">
        <v>467</v>
      </c>
      <c r="D607" s="87" t="s">
        <v>439</v>
      </c>
      <c r="E607" s="87" t="s">
        <v>437</v>
      </c>
      <c r="F607" s="66" t="s">
        <v>342</v>
      </c>
      <c r="G607" s="44" t="s">
        <v>97</v>
      </c>
      <c r="H607" s="44" t="s">
        <v>101</v>
      </c>
      <c r="I607" s="44" t="s">
        <v>15</v>
      </c>
      <c r="J607" s="44" t="s">
        <v>470</v>
      </c>
      <c r="K607" s="87" t="s">
        <v>475</v>
      </c>
      <c r="L607" s="49" t="s">
        <v>462</v>
      </c>
      <c r="M607" s="108">
        <v>356</v>
      </c>
      <c r="N607" s="108">
        <v>118.66666666666667</v>
      </c>
      <c r="O607" s="91">
        <v>300</v>
      </c>
      <c r="P607" s="44" t="s">
        <v>458</v>
      </c>
      <c r="Q607" s="67"/>
      <c r="R607" s="67"/>
      <c r="S607" s="87" t="s">
        <v>17</v>
      </c>
      <c r="T60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07" s="91">
        <v>2009</v>
      </c>
      <c r="V607" s="91">
        <v>1</v>
      </c>
      <c r="W607" s="91">
        <v>1</v>
      </c>
      <c r="X607" s="92">
        <v>2009</v>
      </c>
      <c r="Y607" s="108">
        <v>0</v>
      </c>
      <c r="Z607" s="108">
        <v>0</v>
      </c>
      <c r="AA607" s="214">
        <v>2009</v>
      </c>
      <c r="AB607" s="67">
        <v>1</v>
      </c>
      <c r="AC607" s="115" t="s">
        <v>96</v>
      </c>
      <c r="AD607" s="115"/>
      <c r="AE607" s="109">
        <f>IFERROR(Table1[[#This Row],[ExpenditureDetails5]]*HLOOKUP([AssumedValue2],'Curr conv'!$B$17:$BF$56,16,FALSE), "No data")</f>
        <v>0</v>
      </c>
      <c r="AF607" s="108">
        <f>IFERROR([AssumedValue1]*HLOOKUP([AssumedValue2],'Curr conv'!$B$17:$BF$56,16,FALSE), "No data")</f>
        <v>0</v>
      </c>
      <c r="AG607" s="110">
        <f>IFERROR(Table1[[#This Row],[Calculation2]]/Exchange,"No data")</f>
        <v>0</v>
      </c>
      <c r="AH607" s="113">
        <f>IFERROR([AssumedValue1]*HLOOKUP([AssumedValue2],'Curr conv'!$B$17:$BF$56,16,FALSE)/Table1[[#This Row],[ExpenditureDetails3]], "No data")</f>
        <v>0</v>
      </c>
      <c r="AI607" s="114">
        <f>IFERROR(Table1[[#This Row],[Calculation4]]/Exchange,"No data")</f>
        <v>0</v>
      </c>
      <c r="AJ60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07" s="110">
        <f>IFERROR(Table1[[#This Row],[Calculation6]]/Exchange,"No data")</f>
        <v>0</v>
      </c>
      <c r="AL607" s="49" t="s">
        <v>465</v>
      </c>
      <c r="AM607" s="45"/>
      <c r="AN607" s="45"/>
      <c r="AO607" s="45"/>
      <c r="AP607" s="45"/>
      <c r="AQ607" s="45"/>
    </row>
    <row r="608" spans="2:43">
      <c r="B608" s="44" t="s">
        <v>100</v>
      </c>
      <c r="C608" s="66" t="s">
        <v>467</v>
      </c>
      <c r="D608" s="87" t="s">
        <v>439</v>
      </c>
      <c r="E608" s="87" t="s">
        <v>437</v>
      </c>
      <c r="F608" s="66" t="s">
        <v>342</v>
      </c>
      <c r="G608" s="44" t="s">
        <v>97</v>
      </c>
      <c r="H608" s="44" t="s">
        <v>101</v>
      </c>
      <c r="I608" s="44" t="s">
        <v>15</v>
      </c>
      <c r="J608" s="44" t="s">
        <v>470</v>
      </c>
      <c r="K608" s="87" t="s">
        <v>475</v>
      </c>
      <c r="L608" s="49" t="s">
        <v>462</v>
      </c>
      <c r="M608" s="108">
        <v>356</v>
      </c>
      <c r="N608" s="108">
        <v>118.66666666666667</v>
      </c>
      <c r="O608" s="91">
        <v>300</v>
      </c>
      <c r="P608" s="44" t="s">
        <v>458</v>
      </c>
      <c r="Q608" s="67"/>
      <c r="R608" s="67"/>
      <c r="S608" s="87" t="s">
        <v>17</v>
      </c>
      <c r="T60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08" s="91">
        <v>2009</v>
      </c>
      <c r="V608" s="91">
        <v>1</v>
      </c>
      <c r="W608" s="91">
        <v>1</v>
      </c>
      <c r="X608" s="92">
        <v>2010</v>
      </c>
      <c r="Y608" s="108">
        <v>0</v>
      </c>
      <c r="Z608" s="108">
        <v>0</v>
      </c>
      <c r="AA608" s="214">
        <v>2010</v>
      </c>
      <c r="AB608" s="67">
        <v>1</v>
      </c>
      <c r="AC608" s="115"/>
      <c r="AD608" s="115"/>
      <c r="AE608" s="109">
        <f>IFERROR(Table1[[#This Row],[ExpenditureDetails5]]*HLOOKUP([AssumedValue2],'Curr conv'!$B$17:$BF$56,16,FALSE), "No data")</f>
        <v>0</v>
      </c>
      <c r="AF608" s="108">
        <f>IFERROR([AssumedValue1]*HLOOKUP([AssumedValue2],'Curr conv'!$B$17:$BF$56,16,FALSE), "No data")</f>
        <v>0</v>
      </c>
      <c r="AG608" s="110">
        <f>IFERROR(Table1[[#This Row],[Calculation2]]/Exchange,"No data")</f>
        <v>0</v>
      </c>
      <c r="AH608" s="113">
        <f>IFERROR([AssumedValue1]*HLOOKUP([AssumedValue2],'Curr conv'!$B$17:$BF$56,16,FALSE)/Table1[[#This Row],[ExpenditureDetails3]], "No data")</f>
        <v>0</v>
      </c>
      <c r="AI608" s="114">
        <f>IFERROR(Table1[[#This Row],[Calculation4]]/Exchange,"No data")</f>
        <v>0</v>
      </c>
      <c r="AJ60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08" s="110">
        <f>IFERROR(Table1[[#This Row],[Calculation6]]/Exchange,"No data")</f>
        <v>0</v>
      </c>
      <c r="AL608" s="49" t="s">
        <v>465</v>
      </c>
      <c r="AM608" s="45"/>
      <c r="AN608" s="45"/>
      <c r="AO608" s="45"/>
      <c r="AP608" s="45"/>
      <c r="AQ608" s="45"/>
    </row>
    <row r="609" spans="2:43">
      <c r="B609" s="44" t="s">
        <v>102</v>
      </c>
      <c r="C609" s="66" t="s">
        <v>467</v>
      </c>
      <c r="D609" s="87" t="s">
        <v>439</v>
      </c>
      <c r="E609" s="87" t="s">
        <v>437</v>
      </c>
      <c r="F609" s="66" t="s">
        <v>342</v>
      </c>
      <c r="G609" s="44" t="s">
        <v>97</v>
      </c>
      <c r="H609" s="44" t="s">
        <v>103</v>
      </c>
      <c r="I609" s="44" t="s">
        <v>15</v>
      </c>
      <c r="J609" s="44" t="s">
        <v>470</v>
      </c>
      <c r="K609" s="87" t="s">
        <v>475</v>
      </c>
      <c r="L609" s="49" t="s">
        <v>462</v>
      </c>
      <c r="M609" s="108">
        <v>356</v>
      </c>
      <c r="N609" s="108">
        <v>118.66666666666667</v>
      </c>
      <c r="O609" s="91">
        <v>300</v>
      </c>
      <c r="P609" s="44" t="s">
        <v>458</v>
      </c>
      <c r="Q609" s="67"/>
      <c r="R609" s="67"/>
      <c r="S609" s="87" t="s">
        <v>17</v>
      </c>
      <c r="T60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09" s="91">
        <v>2009</v>
      </c>
      <c r="V609" s="91">
        <v>1</v>
      </c>
      <c r="W609" s="91">
        <v>1</v>
      </c>
      <c r="X609" s="92">
        <v>2009</v>
      </c>
      <c r="Y609" s="108">
        <v>0</v>
      </c>
      <c r="Z609" s="108">
        <v>0</v>
      </c>
      <c r="AA609" s="214">
        <v>2009</v>
      </c>
      <c r="AB609" s="67">
        <v>1</v>
      </c>
      <c r="AC609" s="115" t="s">
        <v>96</v>
      </c>
      <c r="AD609" s="115"/>
      <c r="AE609" s="109">
        <f>IFERROR(Table1[[#This Row],[ExpenditureDetails5]]*HLOOKUP([AssumedValue2],'Curr conv'!$B$17:$BF$56,16,FALSE), "No data")</f>
        <v>0</v>
      </c>
      <c r="AF609" s="108">
        <f>IFERROR([AssumedValue1]*HLOOKUP([AssumedValue2],'Curr conv'!$B$17:$BF$56,16,FALSE), "No data")</f>
        <v>0</v>
      </c>
      <c r="AG609" s="110">
        <f>IFERROR(Table1[[#This Row],[Calculation2]]/Exchange,"No data")</f>
        <v>0</v>
      </c>
      <c r="AH609" s="113">
        <f>IFERROR([AssumedValue1]*HLOOKUP([AssumedValue2],'Curr conv'!$B$17:$BF$56,16,FALSE)/Table1[[#This Row],[ExpenditureDetails3]], "No data")</f>
        <v>0</v>
      </c>
      <c r="AI609" s="114">
        <f>IFERROR(Table1[[#This Row],[Calculation4]]/Exchange,"No data")</f>
        <v>0</v>
      </c>
      <c r="AJ60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09" s="110">
        <f>IFERROR(Table1[[#This Row],[Calculation6]]/Exchange,"No data")</f>
        <v>0</v>
      </c>
      <c r="AL609" s="49" t="s">
        <v>465</v>
      </c>
      <c r="AM609" s="45"/>
      <c r="AN609" s="45"/>
      <c r="AO609" s="45"/>
      <c r="AP609" s="45"/>
      <c r="AQ609" s="45"/>
    </row>
    <row r="610" spans="2:43">
      <c r="B610" s="44" t="s">
        <v>102</v>
      </c>
      <c r="C610" s="66" t="s">
        <v>467</v>
      </c>
      <c r="D610" s="87" t="s">
        <v>439</v>
      </c>
      <c r="E610" s="87" t="s">
        <v>437</v>
      </c>
      <c r="F610" s="66" t="s">
        <v>342</v>
      </c>
      <c r="G610" s="44" t="s">
        <v>97</v>
      </c>
      <c r="H610" s="44" t="s">
        <v>103</v>
      </c>
      <c r="I610" s="44" t="s">
        <v>15</v>
      </c>
      <c r="J610" s="44" t="s">
        <v>470</v>
      </c>
      <c r="K610" s="87" t="s">
        <v>475</v>
      </c>
      <c r="L610" s="49" t="s">
        <v>462</v>
      </c>
      <c r="M610" s="108">
        <v>356</v>
      </c>
      <c r="N610" s="108">
        <v>118.66666666666667</v>
      </c>
      <c r="O610" s="91">
        <v>300</v>
      </c>
      <c r="P610" s="44" t="s">
        <v>458</v>
      </c>
      <c r="Q610" s="67"/>
      <c r="R610" s="67"/>
      <c r="S610" s="87" t="s">
        <v>17</v>
      </c>
      <c r="T61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10" s="91">
        <v>2009</v>
      </c>
      <c r="V610" s="91">
        <v>1</v>
      </c>
      <c r="W610" s="91">
        <v>1</v>
      </c>
      <c r="X610" s="92">
        <v>2010</v>
      </c>
      <c r="Y610" s="108">
        <v>0</v>
      </c>
      <c r="Z610" s="108">
        <v>0</v>
      </c>
      <c r="AA610" s="214">
        <v>2010</v>
      </c>
      <c r="AB610" s="67">
        <v>1</v>
      </c>
      <c r="AC610" s="115"/>
      <c r="AD610" s="115"/>
      <c r="AE610" s="109">
        <f>IFERROR(Table1[[#This Row],[ExpenditureDetails5]]*HLOOKUP([AssumedValue2],'Curr conv'!$B$17:$BF$56,16,FALSE), "No data")</f>
        <v>0</v>
      </c>
      <c r="AF610" s="108">
        <f>IFERROR([AssumedValue1]*HLOOKUP([AssumedValue2],'Curr conv'!$B$17:$BF$56,16,FALSE), "No data")</f>
        <v>0</v>
      </c>
      <c r="AG610" s="110">
        <f>IFERROR(Table1[[#This Row],[Calculation2]]/Exchange,"No data")</f>
        <v>0</v>
      </c>
      <c r="AH610" s="113">
        <f>IFERROR([AssumedValue1]*HLOOKUP([AssumedValue2],'Curr conv'!$B$17:$BF$56,16,FALSE)/Table1[[#This Row],[ExpenditureDetails3]], "No data")</f>
        <v>0</v>
      </c>
      <c r="AI610" s="114">
        <f>IFERROR(Table1[[#This Row],[Calculation4]]/Exchange,"No data")</f>
        <v>0</v>
      </c>
      <c r="AJ61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10" s="110">
        <f>IFERROR(Table1[[#This Row],[Calculation6]]/Exchange,"No data")</f>
        <v>0</v>
      </c>
      <c r="AL610" s="49" t="s">
        <v>465</v>
      </c>
      <c r="AM610" s="45"/>
      <c r="AN610" s="45"/>
      <c r="AO610" s="45"/>
      <c r="AP610" s="45"/>
      <c r="AQ610" s="45"/>
    </row>
    <row r="611" spans="2:43">
      <c r="B611" s="44" t="s">
        <v>104</v>
      </c>
      <c r="C611" s="66" t="s">
        <v>467</v>
      </c>
      <c r="D611" s="87" t="s">
        <v>439</v>
      </c>
      <c r="E611" s="87" t="s">
        <v>437</v>
      </c>
      <c r="F611" s="66" t="s">
        <v>334</v>
      </c>
      <c r="G611" s="44" t="s">
        <v>105</v>
      </c>
      <c r="H611" s="44" t="s">
        <v>98</v>
      </c>
      <c r="I611" s="44" t="s">
        <v>15</v>
      </c>
      <c r="J611" s="44" t="s">
        <v>470</v>
      </c>
      <c r="K611" s="87" t="s">
        <v>475</v>
      </c>
      <c r="L611" s="49" t="s">
        <v>462</v>
      </c>
      <c r="M611" s="108">
        <v>1467</v>
      </c>
      <c r="N611" s="108">
        <v>1467</v>
      </c>
      <c r="O611" s="91">
        <v>300</v>
      </c>
      <c r="P611" s="44" t="s">
        <v>458</v>
      </c>
      <c r="Q611" s="67"/>
      <c r="R611" s="67"/>
      <c r="S611" s="87" t="s">
        <v>17</v>
      </c>
      <c r="T61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11" s="91">
        <v>1998</v>
      </c>
      <c r="V611" s="91">
        <v>12</v>
      </c>
      <c r="W611" s="91">
        <v>1</v>
      </c>
      <c r="X611" s="92">
        <v>2003</v>
      </c>
      <c r="Y611" s="108">
        <v>0</v>
      </c>
      <c r="Z611" s="108">
        <v>0</v>
      </c>
      <c r="AA611" s="214">
        <v>2003</v>
      </c>
      <c r="AB611" s="67">
        <v>1</v>
      </c>
      <c r="AC611" s="115" t="s">
        <v>96</v>
      </c>
      <c r="AD611" s="115"/>
      <c r="AE611" s="109">
        <f>IFERROR(Table1[[#This Row],[ExpenditureDetails5]]*HLOOKUP([AssumedValue2],'Curr conv'!$B$17:$BF$56,16,FALSE), "No data")</f>
        <v>0</v>
      </c>
      <c r="AF611" s="108">
        <f>IFERROR([AssumedValue1]*HLOOKUP([AssumedValue2],'Curr conv'!$B$17:$BF$56,16,FALSE), "No data")</f>
        <v>0</v>
      </c>
      <c r="AG611" s="110">
        <f>IFERROR(Table1[[#This Row],[Calculation2]]/Exchange,"No data")</f>
        <v>0</v>
      </c>
      <c r="AH611" s="113">
        <f>IFERROR([AssumedValue1]*HLOOKUP([AssumedValue2],'Curr conv'!$B$17:$BF$56,16,FALSE)/Table1[[#This Row],[ExpenditureDetails3]], "No data")</f>
        <v>0</v>
      </c>
      <c r="AI611" s="114">
        <f>IFERROR(Table1[[#This Row],[Calculation4]]/Exchange,"No data")</f>
        <v>0</v>
      </c>
      <c r="AJ61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11" s="110">
        <f>IFERROR(Table1[[#This Row],[Calculation6]]/Exchange,"No data")</f>
        <v>0</v>
      </c>
      <c r="AL611" s="49" t="s">
        <v>465</v>
      </c>
      <c r="AM611" s="45"/>
      <c r="AN611" s="45"/>
      <c r="AO611" s="45"/>
      <c r="AP611" s="45"/>
      <c r="AQ611" s="45"/>
    </row>
    <row r="612" spans="2:43">
      <c r="B612" s="44" t="s">
        <v>104</v>
      </c>
      <c r="C612" s="66" t="s">
        <v>467</v>
      </c>
      <c r="D612" s="87" t="s">
        <v>439</v>
      </c>
      <c r="E612" s="87" t="s">
        <v>437</v>
      </c>
      <c r="F612" s="66" t="s">
        <v>334</v>
      </c>
      <c r="G612" s="44" t="s">
        <v>105</v>
      </c>
      <c r="H612" s="44" t="s">
        <v>98</v>
      </c>
      <c r="I612" s="44" t="s">
        <v>15</v>
      </c>
      <c r="J612" s="44" t="s">
        <v>470</v>
      </c>
      <c r="K612" s="87" t="s">
        <v>475</v>
      </c>
      <c r="L612" s="49" t="s">
        <v>462</v>
      </c>
      <c r="M612" s="108">
        <v>1467</v>
      </c>
      <c r="N612" s="108">
        <v>1467</v>
      </c>
      <c r="O612" s="91">
        <v>300</v>
      </c>
      <c r="P612" s="44" t="s">
        <v>458</v>
      </c>
      <c r="Q612" s="67"/>
      <c r="R612" s="67"/>
      <c r="S612" s="87" t="s">
        <v>17</v>
      </c>
      <c r="T61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12" s="91">
        <v>1998</v>
      </c>
      <c r="V612" s="91">
        <v>12</v>
      </c>
      <c r="W612" s="91">
        <v>1</v>
      </c>
      <c r="X612" s="92">
        <v>2004</v>
      </c>
      <c r="Y612" s="108">
        <v>0</v>
      </c>
      <c r="Z612" s="108">
        <v>0</v>
      </c>
      <c r="AA612" s="214">
        <v>2004</v>
      </c>
      <c r="AB612" s="67">
        <v>1</v>
      </c>
      <c r="AC612" s="115"/>
      <c r="AD612" s="115"/>
      <c r="AE612" s="109">
        <f>IFERROR(Table1[[#This Row],[ExpenditureDetails5]]*HLOOKUP([AssumedValue2],'Curr conv'!$B$17:$BF$56,16,FALSE), "No data")</f>
        <v>0</v>
      </c>
      <c r="AF612" s="108">
        <f>IFERROR([AssumedValue1]*HLOOKUP([AssumedValue2],'Curr conv'!$B$17:$BF$56,16,FALSE), "No data")</f>
        <v>0</v>
      </c>
      <c r="AG612" s="110">
        <f>IFERROR(Table1[[#This Row],[Calculation2]]/Exchange,"No data")</f>
        <v>0</v>
      </c>
      <c r="AH612" s="113">
        <f>IFERROR([AssumedValue1]*HLOOKUP([AssumedValue2],'Curr conv'!$B$17:$BF$56,16,FALSE)/Table1[[#This Row],[ExpenditureDetails3]], "No data")</f>
        <v>0</v>
      </c>
      <c r="AI612" s="114">
        <f>IFERROR(Table1[[#This Row],[Calculation4]]/Exchange,"No data")</f>
        <v>0</v>
      </c>
      <c r="AJ61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12" s="110">
        <f>IFERROR(Table1[[#This Row],[Calculation6]]/Exchange,"No data")</f>
        <v>0</v>
      </c>
      <c r="AL612" s="49" t="s">
        <v>465</v>
      </c>
      <c r="AM612" s="45"/>
      <c r="AN612" s="45"/>
      <c r="AO612" s="45"/>
      <c r="AP612" s="45"/>
      <c r="AQ612" s="45"/>
    </row>
    <row r="613" spans="2:43">
      <c r="B613" s="44" t="s">
        <v>104</v>
      </c>
      <c r="C613" s="66" t="s">
        <v>467</v>
      </c>
      <c r="D613" s="87" t="s">
        <v>439</v>
      </c>
      <c r="E613" s="87" t="s">
        <v>437</v>
      </c>
      <c r="F613" s="66" t="s">
        <v>334</v>
      </c>
      <c r="G613" s="44" t="s">
        <v>105</v>
      </c>
      <c r="H613" s="44" t="s">
        <v>98</v>
      </c>
      <c r="I613" s="44" t="s">
        <v>15</v>
      </c>
      <c r="J613" s="44" t="s">
        <v>470</v>
      </c>
      <c r="K613" s="87" t="s">
        <v>475</v>
      </c>
      <c r="L613" s="49" t="s">
        <v>462</v>
      </c>
      <c r="M613" s="108">
        <v>1467</v>
      </c>
      <c r="N613" s="108">
        <v>1467</v>
      </c>
      <c r="O613" s="91">
        <v>300</v>
      </c>
      <c r="P613" s="44" t="s">
        <v>458</v>
      </c>
      <c r="Q613" s="67"/>
      <c r="R613" s="67"/>
      <c r="S613" s="87" t="s">
        <v>17</v>
      </c>
      <c r="T61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13" s="91">
        <v>1998</v>
      </c>
      <c r="V613" s="91">
        <v>12</v>
      </c>
      <c r="W613" s="91">
        <v>1</v>
      </c>
      <c r="X613" s="92">
        <v>2005</v>
      </c>
      <c r="Y613" s="108">
        <v>0</v>
      </c>
      <c r="Z613" s="108">
        <v>0</v>
      </c>
      <c r="AA613" s="214">
        <v>2005</v>
      </c>
      <c r="AB613" s="67">
        <v>1</v>
      </c>
      <c r="AC613" s="115"/>
      <c r="AD613" s="115"/>
      <c r="AE613" s="109">
        <f>IFERROR(Table1[[#This Row],[ExpenditureDetails5]]*HLOOKUP([AssumedValue2],'Curr conv'!$B$17:$BF$56,16,FALSE), "No data")</f>
        <v>0</v>
      </c>
      <c r="AF613" s="108">
        <f>IFERROR([AssumedValue1]*HLOOKUP([AssumedValue2],'Curr conv'!$B$17:$BF$56,16,FALSE), "No data")</f>
        <v>0</v>
      </c>
      <c r="AG613" s="110">
        <f>IFERROR(Table1[[#This Row],[Calculation2]]/Exchange,"No data")</f>
        <v>0</v>
      </c>
      <c r="AH613" s="113">
        <f>IFERROR([AssumedValue1]*HLOOKUP([AssumedValue2],'Curr conv'!$B$17:$BF$56,16,FALSE)/Table1[[#This Row],[ExpenditureDetails3]], "No data")</f>
        <v>0</v>
      </c>
      <c r="AI613" s="114">
        <f>IFERROR(Table1[[#This Row],[Calculation4]]/Exchange,"No data")</f>
        <v>0</v>
      </c>
      <c r="AJ61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13" s="110">
        <f>IFERROR(Table1[[#This Row],[Calculation6]]/Exchange,"No data")</f>
        <v>0</v>
      </c>
      <c r="AL613" s="49" t="s">
        <v>465</v>
      </c>
      <c r="AM613" s="45"/>
      <c r="AN613" s="45"/>
      <c r="AO613" s="45"/>
      <c r="AP613" s="45"/>
      <c r="AQ613" s="45"/>
    </row>
    <row r="614" spans="2:43">
      <c r="B614" s="44" t="s">
        <v>104</v>
      </c>
      <c r="C614" s="66" t="s">
        <v>467</v>
      </c>
      <c r="D614" s="87" t="s">
        <v>439</v>
      </c>
      <c r="E614" s="87" t="s">
        <v>437</v>
      </c>
      <c r="F614" s="66" t="s">
        <v>334</v>
      </c>
      <c r="G614" s="44" t="s">
        <v>105</v>
      </c>
      <c r="H614" s="44" t="s">
        <v>98</v>
      </c>
      <c r="I614" s="44" t="s">
        <v>15</v>
      </c>
      <c r="J614" s="44" t="s">
        <v>470</v>
      </c>
      <c r="K614" s="87" t="s">
        <v>475</v>
      </c>
      <c r="L614" s="49" t="s">
        <v>462</v>
      </c>
      <c r="M614" s="108">
        <v>1467</v>
      </c>
      <c r="N614" s="108">
        <v>1467</v>
      </c>
      <c r="O614" s="91">
        <v>300</v>
      </c>
      <c r="P614" s="44" t="s">
        <v>458</v>
      </c>
      <c r="Q614" s="67"/>
      <c r="R614" s="67"/>
      <c r="S614" s="87" t="s">
        <v>17</v>
      </c>
      <c r="T61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14" s="91">
        <v>1998</v>
      </c>
      <c r="V614" s="91">
        <v>12</v>
      </c>
      <c r="W614" s="91">
        <v>1</v>
      </c>
      <c r="X614" s="92">
        <v>2006</v>
      </c>
      <c r="Y614" s="108">
        <v>0</v>
      </c>
      <c r="Z614" s="108">
        <v>0</v>
      </c>
      <c r="AA614" s="214">
        <v>2006</v>
      </c>
      <c r="AB614" s="67">
        <v>1</v>
      </c>
      <c r="AC614" s="115"/>
      <c r="AD614" s="115"/>
      <c r="AE614" s="109">
        <f>IFERROR(Table1[[#This Row],[ExpenditureDetails5]]*HLOOKUP([AssumedValue2],'Curr conv'!$B$17:$BF$56,16,FALSE), "No data")</f>
        <v>0</v>
      </c>
      <c r="AF614" s="108">
        <f>IFERROR([AssumedValue1]*HLOOKUP([AssumedValue2],'Curr conv'!$B$17:$BF$56,16,FALSE), "No data")</f>
        <v>0</v>
      </c>
      <c r="AG614" s="110">
        <f>IFERROR(Table1[[#This Row],[Calculation2]]/Exchange,"No data")</f>
        <v>0</v>
      </c>
      <c r="AH614" s="113">
        <f>IFERROR([AssumedValue1]*HLOOKUP([AssumedValue2],'Curr conv'!$B$17:$BF$56,16,FALSE)/Table1[[#This Row],[ExpenditureDetails3]], "No data")</f>
        <v>0</v>
      </c>
      <c r="AI614" s="114">
        <f>IFERROR(Table1[[#This Row],[Calculation4]]/Exchange,"No data")</f>
        <v>0</v>
      </c>
      <c r="AJ61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14" s="110">
        <f>IFERROR(Table1[[#This Row],[Calculation6]]/Exchange,"No data")</f>
        <v>0</v>
      </c>
      <c r="AL614" s="49" t="s">
        <v>465</v>
      </c>
      <c r="AM614" s="45"/>
      <c r="AN614" s="45"/>
      <c r="AO614" s="45"/>
      <c r="AP614" s="45"/>
      <c r="AQ614" s="45"/>
    </row>
    <row r="615" spans="2:43">
      <c r="B615" s="44" t="s">
        <v>104</v>
      </c>
      <c r="C615" s="66" t="s">
        <v>467</v>
      </c>
      <c r="D615" s="87" t="s">
        <v>439</v>
      </c>
      <c r="E615" s="87" t="s">
        <v>437</v>
      </c>
      <c r="F615" s="66" t="s">
        <v>334</v>
      </c>
      <c r="G615" s="44" t="s">
        <v>105</v>
      </c>
      <c r="H615" s="44" t="s">
        <v>98</v>
      </c>
      <c r="I615" s="44" t="s">
        <v>15</v>
      </c>
      <c r="J615" s="44" t="s">
        <v>470</v>
      </c>
      <c r="K615" s="87" t="s">
        <v>475</v>
      </c>
      <c r="L615" s="49" t="s">
        <v>462</v>
      </c>
      <c r="M615" s="108">
        <v>1467</v>
      </c>
      <c r="N615" s="108">
        <v>1467</v>
      </c>
      <c r="O615" s="91">
        <v>300</v>
      </c>
      <c r="P615" s="44" t="s">
        <v>458</v>
      </c>
      <c r="Q615" s="67"/>
      <c r="R615" s="67"/>
      <c r="S615" s="87" t="s">
        <v>17</v>
      </c>
      <c r="T61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15" s="91">
        <v>1998</v>
      </c>
      <c r="V615" s="91">
        <v>12</v>
      </c>
      <c r="W615" s="91">
        <v>1</v>
      </c>
      <c r="X615" s="92">
        <v>2007</v>
      </c>
      <c r="Y615" s="108">
        <v>0</v>
      </c>
      <c r="Z615" s="108">
        <v>0</v>
      </c>
      <c r="AA615" s="214">
        <v>2007</v>
      </c>
      <c r="AB615" s="67">
        <v>1</v>
      </c>
      <c r="AC615" s="115"/>
      <c r="AD615" s="115"/>
      <c r="AE615" s="109">
        <f>IFERROR(Table1[[#This Row],[ExpenditureDetails5]]*HLOOKUP([AssumedValue2],'Curr conv'!$B$17:$BF$56,16,FALSE), "No data")</f>
        <v>0</v>
      </c>
      <c r="AF615" s="108">
        <f>IFERROR([AssumedValue1]*HLOOKUP([AssumedValue2],'Curr conv'!$B$17:$BF$56,16,FALSE), "No data")</f>
        <v>0</v>
      </c>
      <c r="AG615" s="110">
        <f>IFERROR(Table1[[#This Row],[Calculation2]]/Exchange,"No data")</f>
        <v>0</v>
      </c>
      <c r="AH615" s="113">
        <f>IFERROR([AssumedValue1]*HLOOKUP([AssumedValue2],'Curr conv'!$B$17:$BF$56,16,FALSE)/Table1[[#This Row],[ExpenditureDetails3]], "No data")</f>
        <v>0</v>
      </c>
      <c r="AI615" s="114">
        <f>IFERROR(Table1[[#This Row],[Calculation4]]/Exchange,"No data")</f>
        <v>0</v>
      </c>
      <c r="AJ61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15" s="110">
        <f>IFERROR(Table1[[#This Row],[Calculation6]]/Exchange,"No data")</f>
        <v>0</v>
      </c>
      <c r="AL615" s="49" t="s">
        <v>465</v>
      </c>
      <c r="AM615" s="45"/>
      <c r="AN615" s="45"/>
      <c r="AO615" s="45"/>
      <c r="AP615" s="45"/>
      <c r="AQ615" s="45"/>
    </row>
    <row r="616" spans="2:43">
      <c r="B616" s="44" t="s">
        <v>104</v>
      </c>
      <c r="C616" s="66" t="s">
        <v>467</v>
      </c>
      <c r="D616" s="87" t="s">
        <v>439</v>
      </c>
      <c r="E616" s="87" t="s">
        <v>437</v>
      </c>
      <c r="F616" s="66" t="s">
        <v>334</v>
      </c>
      <c r="G616" s="44" t="s">
        <v>105</v>
      </c>
      <c r="H616" s="44" t="s">
        <v>98</v>
      </c>
      <c r="I616" s="44" t="s">
        <v>15</v>
      </c>
      <c r="J616" s="44" t="s">
        <v>470</v>
      </c>
      <c r="K616" s="87" t="s">
        <v>475</v>
      </c>
      <c r="L616" s="49" t="s">
        <v>462</v>
      </c>
      <c r="M616" s="108">
        <v>1467</v>
      </c>
      <c r="N616" s="108">
        <v>1467</v>
      </c>
      <c r="O616" s="91">
        <v>300</v>
      </c>
      <c r="P616" s="44" t="s">
        <v>458</v>
      </c>
      <c r="Q616" s="67"/>
      <c r="R616" s="67"/>
      <c r="S616" s="87" t="s">
        <v>17</v>
      </c>
      <c r="T61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16" s="91">
        <v>1998</v>
      </c>
      <c r="V616" s="91">
        <v>12</v>
      </c>
      <c r="W616" s="91">
        <v>1</v>
      </c>
      <c r="X616" s="92">
        <v>2008</v>
      </c>
      <c r="Y616" s="108">
        <v>0</v>
      </c>
      <c r="Z616" s="108">
        <v>0</v>
      </c>
      <c r="AA616" s="214">
        <v>2008</v>
      </c>
      <c r="AB616" s="67">
        <v>1</v>
      </c>
      <c r="AC616" s="115"/>
      <c r="AD616" s="115"/>
      <c r="AE616" s="109">
        <f>IFERROR(Table1[[#This Row],[ExpenditureDetails5]]*HLOOKUP([AssumedValue2],'Curr conv'!$B$17:$BF$56,16,FALSE), "No data")</f>
        <v>0</v>
      </c>
      <c r="AF616" s="108">
        <f>IFERROR([AssumedValue1]*HLOOKUP([AssumedValue2],'Curr conv'!$B$17:$BF$56,16,FALSE), "No data")</f>
        <v>0</v>
      </c>
      <c r="AG616" s="110">
        <f>IFERROR(Table1[[#This Row],[Calculation2]]/Exchange,"No data")</f>
        <v>0</v>
      </c>
      <c r="AH616" s="113">
        <f>IFERROR([AssumedValue1]*HLOOKUP([AssumedValue2],'Curr conv'!$B$17:$BF$56,16,FALSE)/Table1[[#This Row],[ExpenditureDetails3]], "No data")</f>
        <v>0</v>
      </c>
      <c r="AI616" s="114">
        <f>IFERROR(Table1[[#This Row],[Calculation4]]/Exchange,"No data")</f>
        <v>0</v>
      </c>
      <c r="AJ61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16" s="110">
        <f>IFERROR(Table1[[#This Row],[Calculation6]]/Exchange,"No data")</f>
        <v>0</v>
      </c>
      <c r="AL616" s="49" t="s">
        <v>465</v>
      </c>
      <c r="AM616" s="45"/>
      <c r="AN616" s="45"/>
      <c r="AO616" s="45"/>
      <c r="AP616" s="45"/>
      <c r="AQ616" s="45"/>
    </row>
    <row r="617" spans="2:43">
      <c r="B617" s="44" t="s">
        <v>106</v>
      </c>
      <c r="C617" s="66" t="s">
        <v>467</v>
      </c>
      <c r="D617" s="66" t="s">
        <v>472</v>
      </c>
      <c r="E617" s="66" t="s">
        <v>438</v>
      </c>
      <c r="F617" s="66" t="s">
        <v>346</v>
      </c>
      <c r="G617" s="44" t="s">
        <v>107</v>
      </c>
      <c r="H617" s="44" t="s">
        <v>101</v>
      </c>
      <c r="I617" s="44" t="s">
        <v>15</v>
      </c>
      <c r="J617" s="44" t="s">
        <v>470</v>
      </c>
      <c r="K617" s="87" t="s">
        <v>475</v>
      </c>
      <c r="L617" s="49" t="s">
        <v>462</v>
      </c>
      <c r="M617" s="108">
        <v>410</v>
      </c>
      <c r="N617" s="108">
        <v>410</v>
      </c>
      <c r="O617" s="91">
        <v>300</v>
      </c>
      <c r="P617" s="44" t="s">
        <v>458</v>
      </c>
      <c r="Q617" s="67"/>
      <c r="R617" s="67"/>
      <c r="S617" s="87" t="s">
        <v>17</v>
      </c>
      <c r="T61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17" s="91">
        <v>2006</v>
      </c>
      <c r="V617" s="91">
        <v>4</v>
      </c>
      <c r="W617" s="91">
        <v>1</v>
      </c>
      <c r="X617" s="92">
        <v>2005</v>
      </c>
      <c r="Y617" s="108">
        <v>0</v>
      </c>
      <c r="Z617" s="108">
        <v>0</v>
      </c>
      <c r="AA617" s="214">
        <v>2005</v>
      </c>
      <c r="AB617" s="67">
        <v>2</v>
      </c>
      <c r="AC617" s="115" t="s">
        <v>96</v>
      </c>
      <c r="AD617" s="115"/>
      <c r="AE617" s="109">
        <f>IFERROR(Table1[[#This Row],[ExpenditureDetails5]]*HLOOKUP([AssumedValue2],'Curr conv'!$B$17:$BF$56,16,FALSE), "No data")</f>
        <v>0</v>
      </c>
      <c r="AF617" s="108">
        <f>IFERROR([AssumedValue1]*HLOOKUP([AssumedValue2],'Curr conv'!$B$17:$BF$56,16,FALSE), "No data")</f>
        <v>0</v>
      </c>
      <c r="AG617" s="110">
        <f>IFERROR(Table1[[#This Row],[Calculation2]]/Exchange,"No data")</f>
        <v>0</v>
      </c>
      <c r="AH617" s="113">
        <f>IFERROR([AssumedValue1]*HLOOKUP([AssumedValue2],'Curr conv'!$B$17:$BF$56,16,FALSE)/Table1[[#This Row],[ExpenditureDetails3]], "No data")</f>
        <v>0</v>
      </c>
      <c r="AI617" s="114">
        <f>IFERROR(Table1[[#This Row],[Calculation4]]/Exchange,"No data")</f>
        <v>0</v>
      </c>
      <c r="AJ61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17" s="110">
        <f>IFERROR(Table1[[#This Row],[Calculation6]]/Exchange,"No data")</f>
        <v>0</v>
      </c>
      <c r="AL617" s="49" t="s">
        <v>465</v>
      </c>
      <c r="AM617" s="45"/>
      <c r="AN617" s="45"/>
      <c r="AO617" s="45"/>
      <c r="AP617" s="45"/>
      <c r="AQ617" s="45"/>
    </row>
    <row r="618" spans="2:43">
      <c r="B618" s="44" t="s">
        <v>106</v>
      </c>
      <c r="C618" s="66" t="s">
        <v>467</v>
      </c>
      <c r="D618" s="66" t="s">
        <v>472</v>
      </c>
      <c r="E618" s="66" t="s">
        <v>438</v>
      </c>
      <c r="F618" s="66" t="s">
        <v>346</v>
      </c>
      <c r="G618" s="44" t="s">
        <v>107</v>
      </c>
      <c r="H618" s="44" t="s">
        <v>101</v>
      </c>
      <c r="I618" s="44" t="s">
        <v>15</v>
      </c>
      <c r="J618" s="44" t="s">
        <v>470</v>
      </c>
      <c r="K618" s="87" t="s">
        <v>475</v>
      </c>
      <c r="L618" s="49" t="s">
        <v>462</v>
      </c>
      <c r="M618" s="108">
        <v>410</v>
      </c>
      <c r="N618" s="108">
        <v>410</v>
      </c>
      <c r="O618" s="91">
        <v>300</v>
      </c>
      <c r="P618" s="44" t="s">
        <v>458</v>
      </c>
      <c r="Q618" s="67"/>
      <c r="R618" s="67"/>
      <c r="S618" s="87" t="s">
        <v>17</v>
      </c>
      <c r="T61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18" s="91">
        <v>2006</v>
      </c>
      <c r="V618" s="91">
        <v>4</v>
      </c>
      <c r="W618" s="91">
        <v>1</v>
      </c>
      <c r="X618" s="92">
        <v>2006</v>
      </c>
      <c r="Y618" s="108">
        <v>0</v>
      </c>
      <c r="Z618" s="108">
        <v>0</v>
      </c>
      <c r="AA618" s="214">
        <v>2006</v>
      </c>
      <c r="AB618" s="67">
        <v>2</v>
      </c>
      <c r="AC618" s="115"/>
      <c r="AD618" s="115"/>
      <c r="AE618" s="109">
        <f>IFERROR(Table1[[#This Row],[ExpenditureDetails5]]*HLOOKUP([AssumedValue2],'Curr conv'!$B$17:$BF$56,16,FALSE), "No data")</f>
        <v>0</v>
      </c>
      <c r="AF618" s="108">
        <f>IFERROR([AssumedValue1]*HLOOKUP([AssumedValue2],'Curr conv'!$B$17:$BF$56,16,FALSE), "No data")</f>
        <v>0</v>
      </c>
      <c r="AG618" s="110">
        <f>IFERROR(Table1[[#This Row],[Calculation2]]/Exchange,"No data")</f>
        <v>0</v>
      </c>
      <c r="AH618" s="113">
        <f>IFERROR([AssumedValue1]*HLOOKUP([AssumedValue2],'Curr conv'!$B$17:$BF$56,16,FALSE)/Table1[[#This Row],[ExpenditureDetails3]], "No data")</f>
        <v>0</v>
      </c>
      <c r="AI618" s="114">
        <f>IFERROR(Table1[[#This Row],[Calculation4]]/Exchange,"No data")</f>
        <v>0</v>
      </c>
      <c r="AJ61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18" s="110">
        <f>IFERROR(Table1[[#This Row],[Calculation6]]/Exchange,"No data")</f>
        <v>0</v>
      </c>
      <c r="AL618" s="49" t="s">
        <v>465</v>
      </c>
      <c r="AM618" s="45"/>
      <c r="AN618" s="45"/>
      <c r="AO618" s="45"/>
      <c r="AP618" s="45"/>
      <c r="AQ618" s="45"/>
    </row>
    <row r="619" spans="2:43">
      <c r="B619" s="44" t="s">
        <v>109</v>
      </c>
      <c r="C619" s="66" t="s">
        <v>467</v>
      </c>
      <c r="D619" s="66" t="s">
        <v>472</v>
      </c>
      <c r="E619" s="66" t="s">
        <v>438</v>
      </c>
      <c r="F619" s="66" t="s">
        <v>346</v>
      </c>
      <c r="G619" s="44" t="s">
        <v>107</v>
      </c>
      <c r="H619" s="44" t="s">
        <v>98</v>
      </c>
      <c r="I619" s="44" t="s">
        <v>15</v>
      </c>
      <c r="J619" s="44" t="s">
        <v>470</v>
      </c>
      <c r="K619" s="87" t="s">
        <v>475</v>
      </c>
      <c r="L619" s="49" t="s">
        <v>462</v>
      </c>
      <c r="M619" s="108">
        <v>410</v>
      </c>
      <c r="N619" s="108">
        <v>410</v>
      </c>
      <c r="O619" s="91">
        <v>300</v>
      </c>
      <c r="P619" s="44" t="s">
        <v>458</v>
      </c>
      <c r="Q619" s="67"/>
      <c r="R619" s="67"/>
      <c r="S619" s="87" t="s">
        <v>17</v>
      </c>
      <c r="T61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19" s="91">
        <v>1985</v>
      </c>
      <c r="V619" s="91">
        <v>25</v>
      </c>
      <c r="W619" s="91">
        <v>1</v>
      </c>
      <c r="X619" s="92">
        <v>2004</v>
      </c>
      <c r="Y619" s="108">
        <v>0</v>
      </c>
      <c r="Z619" s="108">
        <v>0</v>
      </c>
      <c r="AA619" s="214">
        <v>2004</v>
      </c>
      <c r="AB619" s="67">
        <v>2</v>
      </c>
      <c r="AC619" s="115" t="s">
        <v>96</v>
      </c>
      <c r="AD619" s="115"/>
      <c r="AE619" s="109">
        <f>IFERROR(Table1[[#This Row],[ExpenditureDetails5]]*HLOOKUP([AssumedValue2],'Curr conv'!$B$17:$BF$56,16,FALSE), "No data")</f>
        <v>0</v>
      </c>
      <c r="AF619" s="108">
        <f>IFERROR([AssumedValue1]*HLOOKUP([AssumedValue2],'Curr conv'!$B$17:$BF$56,16,FALSE), "No data")</f>
        <v>0</v>
      </c>
      <c r="AG619" s="110">
        <f>IFERROR(Table1[[#This Row],[Calculation2]]/Exchange,"No data")</f>
        <v>0</v>
      </c>
      <c r="AH619" s="113">
        <f>IFERROR([AssumedValue1]*HLOOKUP([AssumedValue2],'Curr conv'!$B$17:$BF$56,16,FALSE)/Table1[[#This Row],[ExpenditureDetails3]], "No data")</f>
        <v>0</v>
      </c>
      <c r="AI619" s="114">
        <f>IFERROR(Table1[[#This Row],[Calculation4]]/Exchange,"No data")</f>
        <v>0</v>
      </c>
      <c r="AJ61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19" s="110">
        <f>IFERROR(Table1[[#This Row],[Calculation6]]/Exchange,"No data")</f>
        <v>0</v>
      </c>
      <c r="AL619" s="49" t="s">
        <v>465</v>
      </c>
      <c r="AM619" s="45"/>
      <c r="AN619" s="45"/>
      <c r="AO619" s="45"/>
      <c r="AP619" s="45"/>
      <c r="AQ619" s="45"/>
    </row>
    <row r="620" spans="2:43">
      <c r="B620" s="44" t="s">
        <v>109</v>
      </c>
      <c r="C620" s="66" t="s">
        <v>467</v>
      </c>
      <c r="D620" s="66" t="s">
        <v>472</v>
      </c>
      <c r="E620" s="66" t="s">
        <v>438</v>
      </c>
      <c r="F620" s="66" t="s">
        <v>346</v>
      </c>
      <c r="G620" s="44" t="s">
        <v>107</v>
      </c>
      <c r="H620" s="44" t="s">
        <v>98</v>
      </c>
      <c r="I620" s="44" t="s">
        <v>15</v>
      </c>
      <c r="J620" s="44" t="s">
        <v>470</v>
      </c>
      <c r="K620" s="87" t="s">
        <v>475</v>
      </c>
      <c r="L620" s="49" t="s">
        <v>462</v>
      </c>
      <c r="M620" s="108">
        <v>410</v>
      </c>
      <c r="N620" s="108">
        <v>410</v>
      </c>
      <c r="O620" s="91">
        <v>300</v>
      </c>
      <c r="P620" s="44" t="s">
        <v>458</v>
      </c>
      <c r="Q620" s="67"/>
      <c r="R620" s="67" t="s">
        <v>431</v>
      </c>
      <c r="S620" s="87" t="s">
        <v>17</v>
      </c>
      <c r="T62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20" s="91">
        <v>1985</v>
      </c>
      <c r="V620" s="91">
        <v>25</v>
      </c>
      <c r="W620" s="91">
        <v>1</v>
      </c>
      <c r="X620" s="92">
        <v>2005</v>
      </c>
      <c r="Y620" s="108">
        <v>800</v>
      </c>
      <c r="Z620" s="108">
        <v>800</v>
      </c>
      <c r="AA620" s="214">
        <v>2005</v>
      </c>
      <c r="AB620" s="67">
        <v>2</v>
      </c>
      <c r="AC620" s="115"/>
      <c r="AD620" s="115"/>
      <c r="AE620" s="109">
        <f>IFERROR(Table1[[#This Row],[ExpenditureDetails5]]*HLOOKUP([AssumedValue2],'Curr conv'!$B$17:$BF$56,16,FALSE), "No data")</f>
        <v>2712.097686403863</v>
      </c>
      <c r="AF620" s="108">
        <f>IFERROR([AssumedValue1]*HLOOKUP([AssumedValue2],'Curr conv'!$B$17:$BF$56,16,FALSE), "No data")</f>
        <v>2712.097686403863</v>
      </c>
      <c r="AG620" s="110">
        <f>IFERROR(Table1[[#This Row],[Calculation2]]/Exchange,"No data")</f>
        <v>1895.2133515514145</v>
      </c>
      <c r="AH620" s="113">
        <f>IFERROR([AssumedValue1]*HLOOKUP([AssumedValue2],'Curr conv'!$B$17:$BF$56,16,FALSE)/Table1[[#This Row],[ExpenditureDetails3]], "No data")</f>
        <v>2712.097686403863</v>
      </c>
      <c r="AI620" s="114">
        <f>IFERROR(Table1[[#This Row],[Calculation4]]/Exchange,"No data")</f>
        <v>1895.2133515514145</v>
      </c>
      <c r="AJ62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108.48390745615453</v>
      </c>
      <c r="AK620" s="110">
        <f>IFERROR(Table1[[#This Row],[Calculation6]]/Exchange,"No data")</f>
        <v>75.80853406205658</v>
      </c>
      <c r="AL620" s="49" t="s">
        <v>465</v>
      </c>
      <c r="AM620" s="45"/>
      <c r="AN620" s="45"/>
      <c r="AO620" s="45"/>
      <c r="AP620" s="45"/>
      <c r="AQ620" s="45"/>
    </row>
    <row r="621" spans="2:43">
      <c r="B621" s="44" t="s">
        <v>109</v>
      </c>
      <c r="C621" s="66" t="s">
        <v>467</v>
      </c>
      <c r="D621" s="66" t="s">
        <v>472</v>
      </c>
      <c r="E621" s="66" t="s">
        <v>438</v>
      </c>
      <c r="F621" s="66" t="s">
        <v>346</v>
      </c>
      <c r="G621" s="44" t="s">
        <v>107</v>
      </c>
      <c r="H621" s="44" t="s">
        <v>98</v>
      </c>
      <c r="I621" s="44" t="s">
        <v>15</v>
      </c>
      <c r="J621" s="44" t="s">
        <v>470</v>
      </c>
      <c r="K621" s="87" t="s">
        <v>475</v>
      </c>
      <c r="L621" s="49" t="s">
        <v>462</v>
      </c>
      <c r="M621" s="108">
        <v>410</v>
      </c>
      <c r="N621" s="108">
        <v>410</v>
      </c>
      <c r="O621" s="91">
        <v>300</v>
      </c>
      <c r="P621" s="44" t="s">
        <v>458</v>
      </c>
      <c r="Q621" s="67"/>
      <c r="R621" s="67"/>
      <c r="S621" s="87" t="s">
        <v>17</v>
      </c>
      <c r="T62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21" s="91">
        <v>1985</v>
      </c>
      <c r="V621" s="91">
        <v>25</v>
      </c>
      <c r="W621" s="91">
        <v>1</v>
      </c>
      <c r="X621" s="92">
        <v>2006</v>
      </c>
      <c r="Y621" s="108">
        <v>0</v>
      </c>
      <c r="Z621" s="108">
        <v>0</v>
      </c>
      <c r="AA621" s="214">
        <v>2006</v>
      </c>
      <c r="AB621" s="67">
        <v>2</v>
      </c>
      <c r="AC621" s="115"/>
      <c r="AD621" s="115"/>
      <c r="AE621" s="109">
        <f>IFERROR(Table1[[#This Row],[ExpenditureDetails5]]*HLOOKUP([AssumedValue2],'Curr conv'!$B$17:$BF$56,16,FALSE), "No data")</f>
        <v>0</v>
      </c>
      <c r="AF621" s="108">
        <f>IFERROR([AssumedValue1]*HLOOKUP([AssumedValue2],'Curr conv'!$B$17:$BF$56,16,FALSE), "No data")</f>
        <v>0</v>
      </c>
      <c r="AG621" s="110">
        <f>IFERROR(Table1[[#This Row],[Calculation2]]/Exchange,"No data")</f>
        <v>0</v>
      </c>
      <c r="AH621" s="113">
        <f>IFERROR([AssumedValue1]*HLOOKUP([AssumedValue2],'Curr conv'!$B$17:$BF$56,16,FALSE)/Table1[[#This Row],[ExpenditureDetails3]], "No data")</f>
        <v>0</v>
      </c>
      <c r="AI621" s="114">
        <f>IFERROR(Table1[[#This Row],[Calculation4]]/Exchange,"No data")</f>
        <v>0</v>
      </c>
      <c r="AJ62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21" s="110">
        <f>IFERROR(Table1[[#This Row],[Calculation6]]/Exchange,"No data")</f>
        <v>0</v>
      </c>
      <c r="AL621" s="49" t="s">
        <v>465</v>
      </c>
      <c r="AM621" s="45"/>
      <c r="AN621" s="45"/>
      <c r="AO621" s="45"/>
      <c r="AP621" s="45"/>
      <c r="AQ621" s="45"/>
    </row>
    <row r="622" spans="2:43">
      <c r="B622" s="44" t="s">
        <v>109</v>
      </c>
      <c r="C622" s="66" t="s">
        <v>467</v>
      </c>
      <c r="D622" s="66" t="s">
        <v>472</v>
      </c>
      <c r="E622" s="66" t="s">
        <v>438</v>
      </c>
      <c r="F622" s="66" t="s">
        <v>346</v>
      </c>
      <c r="G622" s="44" t="s">
        <v>107</v>
      </c>
      <c r="H622" s="44" t="s">
        <v>98</v>
      </c>
      <c r="I622" s="44" t="s">
        <v>15</v>
      </c>
      <c r="J622" s="44" t="s">
        <v>470</v>
      </c>
      <c r="K622" s="87" t="s">
        <v>475</v>
      </c>
      <c r="L622" s="49" t="s">
        <v>462</v>
      </c>
      <c r="M622" s="108">
        <v>410</v>
      </c>
      <c r="N622" s="108">
        <v>410</v>
      </c>
      <c r="O622" s="91">
        <v>300</v>
      </c>
      <c r="P622" s="44" t="s">
        <v>458</v>
      </c>
      <c r="Q622" s="67"/>
      <c r="R622" s="67"/>
      <c r="S622" s="87" t="s">
        <v>17</v>
      </c>
      <c r="T62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22" s="91">
        <v>1985</v>
      </c>
      <c r="V622" s="91">
        <v>25</v>
      </c>
      <c r="W622" s="91">
        <v>1</v>
      </c>
      <c r="X622" s="92">
        <v>2007</v>
      </c>
      <c r="Y622" s="108">
        <v>0</v>
      </c>
      <c r="Z622" s="108">
        <v>0</v>
      </c>
      <c r="AA622" s="214">
        <v>2007</v>
      </c>
      <c r="AB622" s="67">
        <v>2</v>
      </c>
      <c r="AC622" s="115"/>
      <c r="AD622" s="115"/>
      <c r="AE622" s="109">
        <f>IFERROR(Table1[[#This Row],[ExpenditureDetails5]]*HLOOKUP([AssumedValue2],'Curr conv'!$B$17:$BF$56,16,FALSE), "No data")</f>
        <v>0</v>
      </c>
      <c r="AF622" s="108">
        <f>IFERROR([AssumedValue1]*HLOOKUP([AssumedValue2],'Curr conv'!$B$17:$BF$56,16,FALSE), "No data")</f>
        <v>0</v>
      </c>
      <c r="AG622" s="110">
        <f>IFERROR(Table1[[#This Row],[Calculation2]]/Exchange,"No data")</f>
        <v>0</v>
      </c>
      <c r="AH622" s="113">
        <f>IFERROR([AssumedValue1]*HLOOKUP([AssumedValue2],'Curr conv'!$B$17:$BF$56,16,FALSE)/Table1[[#This Row],[ExpenditureDetails3]], "No data")</f>
        <v>0</v>
      </c>
      <c r="AI622" s="114">
        <f>IFERROR(Table1[[#This Row],[Calculation4]]/Exchange,"No data")</f>
        <v>0</v>
      </c>
      <c r="AJ62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22" s="110">
        <f>IFERROR(Table1[[#This Row],[Calculation6]]/Exchange,"No data")</f>
        <v>0</v>
      </c>
      <c r="AL622" s="49" t="s">
        <v>465</v>
      </c>
      <c r="AM622" s="45"/>
      <c r="AN622" s="45"/>
      <c r="AO622" s="45"/>
      <c r="AP622" s="45"/>
      <c r="AQ622" s="45"/>
    </row>
    <row r="623" spans="2:43">
      <c r="B623" s="44" t="s">
        <v>109</v>
      </c>
      <c r="C623" s="66" t="s">
        <v>467</v>
      </c>
      <c r="D623" s="66" t="s">
        <v>472</v>
      </c>
      <c r="E623" s="66" t="s">
        <v>438</v>
      </c>
      <c r="F623" s="66" t="s">
        <v>346</v>
      </c>
      <c r="G623" s="44" t="s">
        <v>107</v>
      </c>
      <c r="H623" s="44" t="s">
        <v>98</v>
      </c>
      <c r="I623" s="44" t="s">
        <v>15</v>
      </c>
      <c r="J623" s="44" t="s">
        <v>470</v>
      </c>
      <c r="K623" s="87" t="s">
        <v>475</v>
      </c>
      <c r="L623" s="49" t="s">
        <v>462</v>
      </c>
      <c r="M623" s="108">
        <v>410</v>
      </c>
      <c r="N623" s="108">
        <v>410</v>
      </c>
      <c r="O623" s="91">
        <v>300</v>
      </c>
      <c r="P623" s="44" t="s">
        <v>458</v>
      </c>
      <c r="Q623" s="67"/>
      <c r="R623" s="67"/>
      <c r="S623" s="87" t="s">
        <v>17</v>
      </c>
      <c r="T62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23" s="91">
        <v>1985</v>
      </c>
      <c r="V623" s="91">
        <v>25</v>
      </c>
      <c r="W623" s="91">
        <v>1</v>
      </c>
      <c r="X623" s="92">
        <v>2008</v>
      </c>
      <c r="Y623" s="108">
        <v>0</v>
      </c>
      <c r="Z623" s="108">
        <v>0</v>
      </c>
      <c r="AA623" s="214">
        <v>2008</v>
      </c>
      <c r="AB623" s="67">
        <v>2</v>
      </c>
      <c r="AC623" s="115"/>
      <c r="AD623" s="115"/>
      <c r="AE623" s="109">
        <f>IFERROR(Table1[[#This Row],[ExpenditureDetails5]]*HLOOKUP([AssumedValue2],'Curr conv'!$B$17:$BF$56,16,FALSE), "No data")</f>
        <v>0</v>
      </c>
      <c r="AF623" s="108">
        <f>IFERROR([AssumedValue1]*HLOOKUP([AssumedValue2],'Curr conv'!$B$17:$BF$56,16,FALSE), "No data")</f>
        <v>0</v>
      </c>
      <c r="AG623" s="110">
        <f>IFERROR(Table1[[#This Row],[Calculation2]]/Exchange,"No data")</f>
        <v>0</v>
      </c>
      <c r="AH623" s="113">
        <f>IFERROR([AssumedValue1]*HLOOKUP([AssumedValue2],'Curr conv'!$B$17:$BF$56,16,FALSE)/Table1[[#This Row],[ExpenditureDetails3]], "No data")</f>
        <v>0</v>
      </c>
      <c r="AI623" s="114">
        <f>IFERROR(Table1[[#This Row],[Calculation4]]/Exchange,"No data")</f>
        <v>0</v>
      </c>
      <c r="AJ62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23" s="110">
        <f>IFERROR(Table1[[#This Row],[Calculation6]]/Exchange,"No data")</f>
        <v>0</v>
      </c>
      <c r="AL623" s="49" t="s">
        <v>465</v>
      </c>
      <c r="AM623" s="45"/>
      <c r="AN623" s="45"/>
      <c r="AO623" s="45"/>
      <c r="AP623" s="45"/>
      <c r="AQ623" s="45"/>
    </row>
    <row r="624" spans="2:43">
      <c r="B624" s="44" t="s">
        <v>110</v>
      </c>
      <c r="C624" s="66" t="s">
        <v>467</v>
      </c>
      <c r="D624" s="66" t="s">
        <v>472</v>
      </c>
      <c r="E624" s="66" t="s">
        <v>438</v>
      </c>
      <c r="F624" s="66" t="s">
        <v>346</v>
      </c>
      <c r="G624" s="44" t="s">
        <v>107</v>
      </c>
      <c r="H624" s="44" t="s">
        <v>111</v>
      </c>
      <c r="I624" s="44" t="s">
        <v>15</v>
      </c>
      <c r="J624" s="44" t="s">
        <v>470</v>
      </c>
      <c r="K624" s="87" t="s">
        <v>475</v>
      </c>
      <c r="L624" s="49" t="s">
        <v>462</v>
      </c>
      <c r="M624" s="108">
        <v>410</v>
      </c>
      <c r="N624" s="108">
        <v>410</v>
      </c>
      <c r="O624" s="91">
        <v>300</v>
      </c>
      <c r="P624" s="44" t="s">
        <v>458</v>
      </c>
      <c r="Q624" s="67"/>
      <c r="R624" s="67"/>
      <c r="S624" s="87" t="s">
        <v>17</v>
      </c>
      <c r="T62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24" s="91">
        <v>1984</v>
      </c>
      <c r="V624" s="91">
        <v>26</v>
      </c>
      <c r="W624" s="91">
        <v>1</v>
      </c>
      <c r="X624" s="92">
        <v>2005</v>
      </c>
      <c r="Y624" s="108">
        <v>0</v>
      </c>
      <c r="Z624" s="108">
        <v>0</v>
      </c>
      <c r="AA624" s="214">
        <v>2005</v>
      </c>
      <c r="AB624" s="67">
        <v>1</v>
      </c>
      <c r="AC624" s="115" t="s">
        <v>96</v>
      </c>
      <c r="AD624" s="115"/>
      <c r="AE624" s="109">
        <f>IFERROR(Table1[[#This Row],[ExpenditureDetails5]]*HLOOKUP([AssumedValue2],'Curr conv'!$B$17:$BF$56,16,FALSE), "No data")</f>
        <v>0</v>
      </c>
      <c r="AF624" s="108">
        <f>IFERROR([AssumedValue1]*HLOOKUP([AssumedValue2],'Curr conv'!$B$17:$BF$56,16,FALSE), "No data")</f>
        <v>0</v>
      </c>
      <c r="AG624" s="110">
        <f>IFERROR(Table1[[#This Row],[Calculation2]]/Exchange,"No data")</f>
        <v>0</v>
      </c>
      <c r="AH624" s="113">
        <f>IFERROR([AssumedValue1]*HLOOKUP([AssumedValue2],'Curr conv'!$B$17:$BF$56,16,FALSE)/Table1[[#This Row],[ExpenditureDetails3]], "No data")</f>
        <v>0</v>
      </c>
      <c r="AI624" s="114">
        <f>IFERROR(Table1[[#This Row],[Calculation4]]/Exchange,"No data")</f>
        <v>0</v>
      </c>
      <c r="AJ62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24" s="110">
        <f>IFERROR(Table1[[#This Row],[Calculation6]]/Exchange,"No data")</f>
        <v>0</v>
      </c>
      <c r="AL624" s="49" t="s">
        <v>465</v>
      </c>
      <c r="AM624" s="45"/>
      <c r="AN624" s="45"/>
      <c r="AO624" s="45"/>
      <c r="AP624" s="45"/>
      <c r="AQ624" s="45"/>
    </row>
    <row r="625" spans="2:43">
      <c r="B625" s="44" t="s">
        <v>110</v>
      </c>
      <c r="C625" s="66" t="s">
        <v>467</v>
      </c>
      <c r="D625" s="66" t="s">
        <v>472</v>
      </c>
      <c r="E625" s="66" t="s">
        <v>438</v>
      </c>
      <c r="F625" s="66" t="s">
        <v>346</v>
      </c>
      <c r="G625" s="44" t="s">
        <v>107</v>
      </c>
      <c r="H625" s="44" t="s">
        <v>111</v>
      </c>
      <c r="I625" s="44" t="s">
        <v>15</v>
      </c>
      <c r="J625" s="44" t="s">
        <v>470</v>
      </c>
      <c r="K625" s="87" t="s">
        <v>475</v>
      </c>
      <c r="L625" s="49" t="s">
        <v>462</v>
      </c>
      <c r="M625" s="108">
        <v>410</v>
      </c>
      <c r="N625" s="108">
        <v>410</v>
      </c>
      <c r="O625" s="91">
        <v>300</v>
      </c>
      <c r="P625" s="44" t="s">
        <v>458</v>
      </c>
      <c r="Q625" s="67"/>
      <c r="R625" s="67"/>
      <c r="S625" s="87" t="s">
        <v>17</v>
      </c>
      <c r="T62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25" s="91">
        <v>1984</v>
      </c>
      <c r="V625" s="91">
        <v>26</v>
      </c>
      <c r="W625" s="91">
        <v>1</v>
      </c>
      <c r="X625" s="92">
        <v>2006</v>
      </c>
      <c r="Y625" s="108">
        <v>0</v>
      </c>
      <c r="Z625" s="108">
        <v>0</v>
      </c>
      <c r="AA625" s="214">
        <v>2006</v>
      </c>
      <c r="AB625" s="67">
        <v>1</v>
      </c>
      <c r="AC625" s="115"/>
      <c r="AD625" s="115"/>
      <c r="AE625" s="109">
        <f>IFERROR(Table1[[#This Row],[ExpenditureDetails5]]*HLOOKUP([AssumedValue2],'Curr conv'!$B$17:$BF$56,16,FALSE), "No data")</f>
        <v>0</v>
      </c>
      <c r="AF625" s="108">
        <f>IFERROR([AssumedValue1]*HLOOKUP([AssumedValue2],'Curr conv'!$B$17:$BF$56,16,FALSE), "No data")</f>
        <v>0</v>
      </c>
      <c r="AG625" s="110">
        <f>IFERROR(Table1[[#This Row],[Calculation2]]/Exchange,"No data")</f>
        <v>0</v>
      </c>
      <c r="AH625" s="113">
        <f>IFERROR([AssumedValue1]*HLOOKUP([AssumedValue2],'Curr conv'!$B$17:$BF$56,16,FALSE)/Table1[[#This Row],[ExpenditureDetails3]], "No data")</f>
        <v>0</v>
      </c>
      <c r="AI625" s="114">
        <f>IFERROR(Table1[[#This Row],[Calculation4]]/Exchange,"No data")</f>
        <v>0</v>
      </c>
      <c r="AJ62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25" s="110">
        <f>IFERROR(Table1[[#This Row],[Calculation6]]/Exchange,"No data")</f>
        <v>0</v>
      </c>
      <c r="AL625" s="49" t="s">
        <v>465</v>
      </c>
      <c r="AM625" s="45"/>
      <c r="AN625" s="45"/>
      <c r="AO625" s="45"/>
      <c r="AP625" s="45"/>
      <c r="AQ625" s="45"/>
    </row>
    <row r="626" spans="2:43">
      <c r="B626" s="44" t="s">
        <v>112</v>
      </c>
      <c r="C626" s="66" t="s">
        <v>467</v>
      </c>
      <c r="D626" s="66" t="s">
        <v>472</v>
      </c>
      <c r="E626" s="66" t="s">
        <v>438</v>
      </c>
      <c r="F626" s="66" t="s">
        <v>346</v>
      </c>
      <c r="G626" s="44" t="s">
        <v>107</v>
      </c>
      <c r="H626" s="44" t="s">
        <v>103</v>
      </c>
      <c r="I626" s="44" t="s">
        <v>15</v>
      </c>
      <c r="J626" s="44" t="s">
        <v>470</v>
      </c>
      <c r="K626" s="87" t="s">
        <v>475</v>
      </c>
      <c r="L626" s="49" t="s">
        <v>462</v>
      </c>
      <c r="M626" s="108">
        <v>410</v>
      </c>
      <c r="N626" s="108">
        <v>410</v>
      </c>
      <c r="O626" s="91">
        <v>300</v>
      </c>
      <c r="P626" s="44" t="s">
        <v>458</v>
      </c>
      <c r="Q626" s="67"/>
      <c r="R626" s="67" t="s">
        <v>431</v>
      </c>
      <c r="S626" s="87" t="s">
        <v>17</v>
      </c>
      <c r="T62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26" s="91">
        <v>1985</v>
      </c>
      <c r="V626" s="91">
        <v>25</v>
      </c>
      <c r="W626" s="91">
        <v>1</v>
      </c>
      <c r="X626" s="92">
        <v>2005</v>
      </c>
      <c r="Y626" s="108">
        <v>800</v>
      </c>
      <c r="Z626" s="108">
        <v>800</v>
      </c>
      <c r="AA626" s="214">
        <v>2005</v>
      </c>
      <c r="AB626" s="67">
        <v>2</v>
      </c>
      <c r="AC626" s="115" t="s">
        <v>96</v>
      </c>
      <c r="AD626" s="115"/>
      <c r="AE626" s="109">
        <f>IFERROR(Table1[[#This Row],[ExpenditureDetails5]]*HLOOKUP([AssumedValue2],'Curr conv'!$B$17:$BF$56,16,FALSE), "No data")</f>
        <v>2712.097686403863</v>
      </c>
      <c r="AF626" s="108">
        <f>IFERROR([AssumedValue1]*HLOOKUP([AssumedValue2],'Curr conv'!$B$17:$BF$56,16,FALSE), "No data")</f>
        <v>2712.097686403863</v>
      </c>
      <c r="AG626" s="110">
        <f>IFERROR(Table1[[#This Row],[Calculation2]]/Exchange,"No data")</f>
        <v>1895.2133515514145</v>
      </c>
      <c r="AH626" s="113">
        <f>IFERROR([AssumedValue1]*HLOOKUP([AssumedValue2],'Curr conv'!$B$17:$BF$56,16,FALSE)/Table1[[#This Row],[ExpenditureDetails3]], "No data")</f>
        <v>2712.097686403863</v>
      </c>
      <c r="AI626" s="114">
        <f>IFERROR(Table1[[#This Row],[Calculation4]]/Exchange,"No data")</f>
        <v>1895.2133515514145</v>
      </c>
      <c r="AJ62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108.48390745615453</v>
      </c>
      <c r="AK626" s="110">
        <f>IFERROR(Table1[[#This Row],[Calculation6]]/Exchange,"No data")</f>
        <v>75.80853406205658</v>
      </c>
      <c r="AL626" s="49" t="s">
        <v>465</v>
      </c>
      <c r="AM626" s="45"/>
      <c r="AN626" s="45"/>
      <c r="AO626" s="45"/>
      <c r="AP626" s="45"/>
      <c r="AQ626" s="45"/>
    </row>
    <row r="627" spans="2:43">
      <c r="B627" s="44" t="s">
        <v>112</v>
      </c>
      <c r="C627" s="66" t="s">
        <v>467</v>
      </c>
      <c r="D627" s="66" t="s">
        <v>472</v>
      </c>
      <c r="E627" s="66" t="s">
        <v>438</v>
      </c>
      <c r="F627" s="66" t="s">
        <v>346</v>
      </c>
      <c r="G627" s="44" t="s">
        <v>107</v>
      </c>
      <c r="H627" s="44" t="s">
        <v>103</v>
      </c>
      <c r="I627" s="44" t="s">
        <v>15</v>
      </c>
      <c r="J627" s="44" t="s">
        <v>470</v>
      </c>
      <c r="K627" s="87" t="s">
        <v>475</v>
      </c>
      <c r="L627" s="49" t="s">
        <v>462</v>
      </c>
      <c r="M627" s="108">
        <v>410</v>
      </c>
      <c r="N627" s="108">
        <v>410</v>
      </c>
      <c r="O627" s="91">
        <v>300</v>
      </c>
      <c r="P627" s="44" t="s">
        <v>458</v>
      </c>
      <c r="Q627" s="67"/>
      <c r="R627" s="44"/>
      <c r="S627" s="87" t="s">
        <v>17</v>
      </c>
      <c r="T62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27" s="91">
        <v>1985</v>
      </c>
      <c r="V627" s="91">
        <v>25</v>
      </c>
      <c r="W627" s="91">
        <v>1</v>
      </c>
      <c r="X627" s="92">
        <v>2006</v>
      </c>
      <c r="Y627" s="108">
        <v>0</v>
      </c>
      <c r="Z627" s="108">
        <v>0</v>
      </c>
      <c r="AA627" s="214">
        <v>2006</v>
      </c>
      <c r="AB627" s="67">
        <v>2</v>
      </c>
      <c r="AC627" s="115"/>
      <c r="AD627" s="115"/>
      <c r="AE627" s="109">
        <f>IFERROR(Table1[[#This Row],[ExpenditureDetails5]]*HLOOKUP([AssumedValue2],'Curr conv'!$B$17:$BF$56,16,FALSE), "No data")</f>
        <v>0</v>
      </c>
      <c r="AF627" s="108">
        <f>IFERROR([AssumedValue1]*HLOOKUP([AssumedValue2],'Curr conv'!$B$17:$BF$56,16,FALSE), "No data")</f>
        <v>0</v>
      </c>
      <c r="AG627" s="110">
        <f>IFERROR(Table1[[#This Row],[Calculation2]]/Exchange,"No data")</f>
        <v>0</v>
      </c>
      <c r="AH627" s="113">
        <f>IFERROR([AssumedValue1]*HLOOKUP([AssumedValue2],'Curr conv'!$B$17:$BF$56,16,FALSE)/Table1[[#This Row],[ExpenditureDetails3]], "No data")</f>
        <v>0</v>
      </c>
      <c r="AI627" s="114">
        <f>IFERROR(Table1[[#This Row],[Calculation4]]/Exchange,"No data")</f>
        <v>0</v>
      </c>
      <c r="AJ62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27" s="110">
        <f>IFERROR(Table1[[#This Row],[Calculation6]]/Exchange,"No data")</f>
        <v>0</v>
      </c>
      <c r="AL627" s="49" t="s">
        <v>465</v>
      </c>
      <c r="AM627" s="45"/>
      <c r="AN627" s="45"/>
      <c r="AO627" s="45"/>
      <c r="AP627" s="45"/>
      <c r="AQ627" s="45"/>
    </row>
    <row r="628" spans="2:43">
      <c r="B628" s="44" t="s">
        <v>112</v>
      </c>
      <c r="C628" s="66" t="s">
        <v>467</v>
      </c>
      <c r="D628" s="66" t="s">
        <v>472</v>
      </c>
      <c r="E628" s="66" t="s">
        <v>438</v>
      </c>
      <c r="F628" s="66" t="s">
        <v>346</v>
      </c>
      <c r="G628" s="44" t="s">
        <v>107</v>
      </c>
      <c r="H628" s="44" t="s">
        <v>103</v>
      </c>
      <c r="I628" s="44" t="s">
        <v>15</v>
      </c>
      <c r="J628" s="44" t="s">
        <v>470</v>
      </c>
      <c r="K628" s="87" t="s">
        <v>475</v>
      </c>
      <c r="L628" s="49" t="s">
        <v>462</v>
      </c>
      <c r="M628" s="108">
        <v>410</v>
      </c>
      <c r="N628" s="108">
        <v>410</v>
      </c>
      <c r="O628" s="91">
        <v>300</v>
      </c>
      <c r="P628" s="44" t="s">
        <v>458</v>
      </c>
      <c r="Q628" s="67"/>
      <c r="R628" s="67"/>
      <c r="S628" s="87" t="s">
        <v>17</v>
      </c>
      <c r="T62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28" s="91">
        <v>1985</v>
      </c>
      <c r="V628" s="91">
        <v>25</v>
      </c>
      <c r="W628" s="91">
        <v>1</v>
      </c>
      <c r="X628" s="92">
        <v>2007</v>
      </c>
      <c r="Y628" s="108">
        <v>0</v>
      </c>
      <c r="Z628" s="108">
        <v>0</v>
      </c>
      <c r="AA628" s="214">
        <v>2007</v>
      </c>
      <c r="AB628" s="67">
        <v>2</v>
      </c>
      <c r="AC628" s="115"/>
      <c r="AD628" s="115"/>
      <c r="AE628" s="109">
        <f>IFERROR(Table1[[#This Row],[ExpenditureDetails5]]*HLOOKUP([AssumedValue2],'Curr conv'!$B$17:$BF$56,16,FALSE), "No data")</f>
        <v>0</v>
      </c>
      <c r="AF628" s="108">
        <f>IFERROR([AssumedValue1]*HLOOKUP([AssumedValue2],'Curr conv'!$B$17:$BF$56,16,FALSE), "No data")</f>
        <v>0</v>
      </c>
      <c r="AG628" s="110">
        <f>IFERROR(Table1[[#This Row],[Calculation2]]/Exchange,"No data")</f>
        <v>0</v>
      </c>
      <c r="AH628" s="113">
        <f>IFERROR([AssumedValue1]*HLOOKUP([AssumedValue2],'Curr conv'!$B$17:$BF$56,16,FALSE)/Table1[[#This Row],[ExpenditureDetails3]], "No data")</f>
        <v>0</v>
      </c>
      <c r="AI628" s="114">
        <f>IFERROR(Table1[[#This Row],[Calculation4]]/Exchange,"No data")</f>
        <v>0</v>
      </c>
      <c r="AJ62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28" s="110">
        <f>IFERROR(Table1[[#This Row],[Calculation6]]/Exchange,"No data")</f>
        <v>0</v>
      </c>
      <c r="AL628" s="49" t="s">
        <v>465</v>
      </c>
      <c r="AM628" s="45"/>
      <c r="AN628" s="45"/>
      <c r="AO628" s="45"/>
      <c r="AP628" s="45"/>
      <c r="AQ628" s="45"/>
    </row>
    <row r="629" spans="2:43">
      <c r="B629" s="44" t="s">
        <v>112</v>
      </c>
      <c r="C629" s="66" t="s">
        <v>467</v>
      </c>
      <c r="D629" s="66" t="s">
        <v>472</v>
      </c>
      <c r="E629" s="66" t="s">
        <v>438</v>
      </c>
      <c r="F629" s="66" t="s">
        <v>346</v>
      </c>
      <c r="G629" s="44" t="s">
        <v>107</v>
      </c>
      <c r="H629" s="44" t="s">
        <v>103</v>
      </c>
      <c r="I629" s="44" t="s">
        <v>15</v>
      </c>
      <c r="J629" s="44" t="s">
        <v>470</v>
      </c>
      <c r="K629" s="87" t="s">
        <v>475</v>
      </c>
      <c r="L629" s="49" t="s">
        <v>462</v>
      </c>
      <c r="M629" s="108">
        <v>410</v>
      </c>
      <c r="N629" s="108">
        <v>410</v>
      </c>
      <c r="O629" s="91">
        <v>300</v>
      </c>
      <c r="P629" s="44" t="s">
        <v>458</v>
      </c>
      <c r="Q629" s="67"/>
      <c r="R629" s="67"/>
      <c r="S629" s="87" t="s">
        <v>17</v>
      </c>
      <c r="T62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29" s="91">
        <v>1985</v>
      </c>
      <c r="V629" s="91">
        <v>25</v>
      </c>
      <c r="W629" s="91">
        <v>1</v>
      </c>
      <c r="X629" s="92">
        <v>2008</v>
      </c>
      <c r="Y629" s="108">
        <v>0</v>
      </c>
      <c r="Z629" s="108">
        <v>0</v>
      </c>
      <c r="AA629" s="214">
        <v>2008</v>
      </c>
      <c r="AB629" s="67">
        <v>2</v>
      </c>
      <c r="AC629" s="115"/>
      <c r="AD629" s="115"/>
      <c r="AE629" s="109">
        <f>IFERROR(Table1[[#This Row],[ExpenditureDetails5]]*HLOOKUP([AssumedValue2],'Curr conv'!$B$17:$BF$56,16,FALSE), "No data")</f>
        <v>0</v>
      </c>
      <c r="AF629" s="108">
        <f>IFERROR([AssumedValue1]*HLOOKUP([AssumedValue2],'Curr conv'!$B$17:$BF$56,16,FALSE), "No data")</f>
        <v>0</v>
      </c>
      <c r="AG629" s="110">
        <f>IFERROR(Table1[[#This Row],[Calculation2]]/Exchange,"No data")</f>
        <v>0</v>
      </c>
      <c r="AH629" s="113">
        <f>IFERROR([AssumedValue1]*HLOOKUP([AssumedValue2],'Curr conv'!$B$17:$BF$56,16,FALSE)/Table1[[#This Row],[ExpenditureDetails3]], "No data")</f>
        <v>0</v>
      </c>
      <c r="AI629" s="114">
        <f>IFERROR(Table1[[#This Row],[Calculation4]]/Exchange,"No data")</f>
        <v>0</v>
      </c>
      <c r="AJ62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29" s="110">
        <f>IFERROR(Table1[[#This Row],[Calculation6]]/Exchange,"No data")</f>
        <v>0</v>
      </c>
      <c r="AL629" s="49" t="s">
        <v>465</v>
      </c>
      <c r="AM629" s="45"/>
      <c r="AN629" s="45"/>
      <c r="AO629" s="45"/>
      <c r="AP629" s="45"/>
      <c r="AQ629" s="45"/>
    </row>
    <row r="630" spans="2:43">
      <c r="B630" s="44" t="s">
        <v>113</v>
      </c>
      <c r="C630" s="66" t="s">
        <v>467</v>
      </c>
      <c r="D630" s="66" t="s">
        <v>472</v>
      </c>
      <c r="E630" s="66" t="s">
        <v>438</v>
      </c>
      <c r="F630" s="66" t="s">
        <v>349</v>
      </c>
      <c r="G630" s="44" t="s">
        <v>114</v>
      </c>
      <c r="H630" s="44" t="s">
        <v>98</v>
      </c>
      <c r="I630" s="44" t="s">
        <v>15</v>
      </c>
      <c r="J630" s="44" t="s">
        <v>470</v>
      </c>
      <c r="K630" s="87" t="s">
        <v>475</v>
      </c>
      <c r="L630" s="49" t="s">
        <v>462</v>
      </c>
      <c r="M630" s="108">
        <v>657</v>
      </c>
      <c r="N630" s="108">
        <v>328.5</v>
      </c>
      <c r="O630" s="91">
        <v>300</v>
      </c>
      <c r="P630" s="44" t="s">
        <v>458</v>
      </c>
      <c r="Q630" s="67"/>
      <c r="R630" s="67"/>
      <c r="S630" s="87" t="s">
        <v>17</v>
      </c>
      <c r="T63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30" s="91">
        <v>2008</v>
      </c>
      <c r="V630" s="91">
        <v>2</v>
      </c>
      <c r="W630" s="91">
        <v>1</v>
      </c>
      <c r="X630" s="92">
        <v>2007</v>
      </c>
      <c r="Y630" s="108">
        <v>0</v>
      </c>
      <c r="Z630" s="108">
        <v>0</v>
      </c>
      <c r="AA630" s="214">
        <v>2007</v>
      </c>
      <c r="AB630" s="67">
        <v>1</v>
      </c>
      <c r="AC630" s="115" t="s">
        <v>96</v>
      </c>
      <c r="AD630" s="115"/>
      <c r="AE630" s="109">
        <f>IFERROR(Table1[[#This Row],[ExpenditureDetails5]]*HLOOKUP([AssumedValue2],'Curr conv'!$B$17:$BF$56,16,FALSE), "No data")</f>
        <v>0</v>
      </c>
      <c r="AF630" s="108">
        <f>IFERROR([AssumedValue1]*HLOOKUP([AssumedValue2],'Curr conv'!$B$17:$BF$56,16,FALSE), "No data")</f>
        <v>0</v>
      </c>
      <c r="AG630" s="110">
        <f>IFERROR(Table1[[#This Row],[Calculation2]]/Exchange,"No data")</f>
        <v>0</v>
      </c>
      <c r="AH630" s="113">
        <f>IFERROR([AssumedValue1]*HLOOKUP([AssumedValue2],'Curr conv'!$B$17:$BF$56,16,FALSE)/Table1[[#This Row],[ExpenditureDetails3]], "No data")</f>
        <v>0</v>
      </c>
      <c r="AI630" s="114">
        <f>IFERROR(Table1[[#This Row],[Calculation4]]/Exchange,"No data")</f>
        <v>0</v>
      </c>
      <c r="AJ63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30" s="110">
        <f>IFERROR(Table1[[#This Row],[Calculation6]]/Exchange,"No data")</f>
        <v>0</v>
      </c>
      <c r="AL630" s="49" t="s">
        <v>465</v>
      </c>
      <c r="AM630" s="45"/>
      <c r="AN630" s="45"/>
      <c r="AO630" s="45"/>
      <c r="AP630" s="45"/>
      <c r="AQ630" s="45"/>
    </row>
    <row r="631" spans="2:43">
      <c r="B631" s="44" t="s">
        <v>113</v>
      </c>
      <c r="C631" s="66" t="s">
        <v>467</v>
      </c>
      <c r="D631" s="66" t="s">
        <v>472</v>
      </c>
      <c r="E631" s="66" t="s">
        <v>438</v>
      </c>
      <c r="F631" s="66" t="s">
        <v>349</v>
      </c>
      <c r="G631" s="44" t="s">
        <v>114</v>
      </c>
      <c r="H631" s="44" t="s">
        <v>98</v>
      </c>
      <c r="I631" s="44" t="s">
        <v>15</v>
      </c>
      <c r="J631" s="44" t="s">
        <v>470</v>
      </c>
      <c r="K631" s="87" t="s">
        <v>475</v>
      </c>
      <c r="L631" s="49" t="s">
        <v>462</v>
      </c>
      <c r="M631" s="108">
        <v>657</v>
      </c>
      <c r="N631" s="108">
        <v>328.5</v>
      </c>
      <c r="O631" s="91">
        <v>300</v>
      </c>
      <c r="P631" s="44" t="s">
        <v>458</v>
      </c>
      <c r="Q631" s="67"/>
      <c r="R631" s="67"/>
      <c r="S631" s="87" t="s">
        <v>17</v>
      </c>
      <c r="T63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31" s="91">
        <v>2008</v>
      </c>
      <c r="V631" s="91">
        <v>2</v>
      </c>
      <c r="W631" s="91">
        <v>1</v>
      </c>
      <c r="X631" s="92">
        <v>2008</v>
      </c>
      <c r="Y631" s="108">
        <v>0</v>
      </c>
      <c r="Z631" s="108">
        <v>0</v>
      </c>
      <c r="AA631" s="214">
        <v>2008</v>
      </c>
      <c r="AB631" s="67">
        <v>1</v>
      </c>
      <c r="AC631" s="115"/>
      <c r="AD631" s="115"/>
      <c r="AE631" s="109">
        <f>IFERROR(Table1[[#This Row],[ExpenditureDetails5]]*HLOOKUP([AssumedValue2],'Curr conv'!$B$17:$BF$56,16,FALSE), "No data")</f>
        <v>0</v>
      </c>
      <c r="AF631" s="108">
        <f>IFERROR([AssumedValue1]*HLOOKUP([AssumedValue2],'Curr conv'!$B$17:$BF$56,16,FALSE), "No data")</f>
        <v>0</v>
      </c>
      <c r="AG631" s="110">
        <f>IFERROR(Table1[[#This Row],[Calculation2]]/Exchange,"No data")</f>
        <v>0</v>
      </c>
      <c r="AH631" s="113">
        <f>IFERROR([AssumedValue1]*HLOOKUP([AssumedValue2],'Curr conv'!$B$17:$BF$56,16,FALSE)/Table1[[#This Row],[ExpenditureDetails3]], "No data")</f>
        <v>0</v>
      </c>
      <c r="AI631" s="114">
        <f>IFERROR(Table1[[#This Row],[Calculation4]]/Exchange,"No data")</f>
        <v>0</v>
      </c>
      <c r="AJ63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31" s="110">
        <f>IFERROR(Table1[[#This Row],[Calculation6]]/Exchange,"No data")</f>
        <v>0</v>
      </c>
      <c r="AL631" s="49" t="s">
        <v>465</v>
      </c>
      <c r="AM631" s="45"/>
      <c r="AN631" s="45"/>
      <c r="AO631" s="45"/>
      <c r="AP631" s="45"/>
      <c r="AQ631" s="45"/>
    </row>
    <row r="632" spans="2:43">
      <c r="B632" s="44" t="s">
        <v>113</v>
      </c>
      <c r="C632" s="66" t="s">
        <v>467</v>
      </c>
      <c r="D632" s="66" t="s">
        <v>472</v>
      </c>
      <c r="E632" s="66" t="s">
        <v>438</v>
      </c>
      <c r="F632" s="66" t="s">
        <v>349</v>
      </c>
      <c r="G632" s="44" t="s">
        <v>114</v>
      </c>
      <c r="H632" s="44" t="s">
        <v>98</v>
      </c>
      <c r="I632" s="44" t="s">
        <v>15</v>
      </c>
      <c r="J632" s="44" t="s">
        <v>470</v>
      </c>
      <c r="K632" s="87" t="s">
        <v>475</v>
      </c>
      <c r="L632" s="49" t="s">
        <v>462</v>
      </c>
      <c r="M632" s="108">
        <v>657</v>
      </c>
      <c r="N632" s="108">
        <v>328.5</v>
      </c>
      <c r="O632" s="91">
        <v>300</v>
      </c>
      <c r="P632" s="44" t="s">
        <v>458</v>
      </c>
      <c r="Q632" s="67"/>
      <c r="R632" s="67"/>
      <c r="S632" s="87" t="s">
        <v>17</v>
      </c>
      <c r="T63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32" s="91">
        <v>2008</v>
      </c>
      <c r="V632" s="91">
        <v>2</v>
      </c>
      <c r="W632" s="91">
        <v>1</v>
      </c>
      <c r="X632" s="92">
        <v>2009</v>
      </c>
      <c r="Y632" s="108">
        <v>0</v>
      </c>
      <c r="Z632" s="108">
        <v>0</v>
      </c>
      <c r="AA632" s="214">
        <v>2009</v>
      </c>
      <c r="AB632" s="67">
        <v>1</v>
      </c>
      <c r="AC632" s="115"/>
      <c r="AD632" s="115"/>
      <c r="AE632" s="109">
        <f>IFERROR(Table1[[#This Row],[ExpenditureDetails5]]*HLOOKUP([AssumedValue2],'Curr conv'!$B$17:$BF$56,16,FALSE), "No data")</f>
        <v>0</v>
      </c>
      <c r="AF632" s="108">
        <f>IFERROR([AssumedValue1]*HLOOKUP([AssumedValue2],'Curr conv'!$B$17:$BF$56,16,FALSE), "No data")</f>
        <v>0</v>
      </c>
      <c r="AG632" s="110">
        <f>IFERROR(Table1[[#This Row],[Calculation2]]/Exchange,"No data")</f>
        <v>0</v>
      </c>
      <c r="AH632" s="113">
        <f>IFERROR([AssumedValue1]*HLOOKUP([AssumedValue2],'Curr conv'!$B$17:$BF$56,16,FALSE)/Table1[[#This Row],[ExpenditureDetails3]], "No data")</f>
        <v>0</v>
      </c>
      <c r="AI632" s="114">
        <f>IFERROR(Table1[[#This Row],[Calculation4]]/Exchange,"No data")</f>
        <v>0</v>
      </c>
      <c r="AJ63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32" s="110">
        <f>IFERROR(Table1[[#This Row],[Calculation6]]/Exchange,"No data")</f>
        <v>0</v>
      </c>
      <c r="AL632" s="49" t="s">
        <v>465</v>
      </c>
      <c r="AM632" s="45"/>
      <c r="AN632" s="45"/>
      <c r="AO632" s="45"/>
      <c r="AP632" s="45"/>
      <c r="AQ632" s="45"/>
    </row>
    <row r="633" spans="2:43">
      <c r="B633" s="44" t="s">
        <v>115</v>
      </c>
      <c r="C633" s="66" t="s">
        <v>467</v>
      </c>
      <c r="D633" s="66" t="s">
        <v>472</v>
      </c>
      <c r="E633" s="66" t="s">
        <v>438</v>
      </c>
      <c r="F633" s="66" t="s">
        <v>349</v>
      </c>
      <c r="G633" s="44" t="s">
        <v>114</v>
      </c>
      <c r="H633" s="44" t="s">
        <v>111</v>
      </c>
      <c r="I633" s="44" t="s">
        <v>15</v>
      </c>
      <c r="J633" s="44" t="s">
        <v>470</v>
      </c>
      <c r="K633" s="87" t="s">
        <v>475</v>
      </c>
      <c r="L633" s="49" t="s">
        <v>462</v>
      </c>
      <c r="M633" s="108">
        <v>657</v>
      </c>
      <c r="N633" s="108">
        <v>328.5</v>
      </c>
      <c r="O633" s="91">
        <v>300</v>
      </c>
      <c r="P633" s="44" t="s">
        <v>458</v>
      </c>
      <c r="Q633" s="67"/>
      <c r="R633" s="67"/>
      <c r="S633" s="87" t="s">
        <v>17</v>
      </c>
      <c r="T63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33" s="91">
        <v>2008</v>
      </c>
      <c r="V633" s="91">
        <v>2</v>
      </c>
      <c r="W633" s="91">
        <v>1</v>
      </c>
      <c r="X633" s="92">
        <v>2007</v>
      </c>
      <c r="Y633" s="108">
        <v>0</v>
      </c>
      <c r="Z633" s="108">
        <v>0</v>
      </c>
      <c r="AA633" s="214">
        <v>2007</v>
      </c>
      <c r="AB633" s="67">
        <v>1</v>
      </c>
      <c r="AC633" s="115" t="s">
        <v>96</v>
      </c>
      <c r="AD633" s="115"/>
      <c r="AE633" s="109">
        <f>IFERROR(Table1[[#This Row],[ExpenditureDetails5]]*HLOOKUP([AssumedValue2],'Curr conv'!$B$17:$BF$56,16,FALSE), "No data")</f>
        <v>0</v>
      </c>
      <c r="AF633" s="108">
        <f>IFERROR([AssumedValue1]*HLOOKUP([AssumedValue2],'Curr conv'!$B$17:$BF$56,16,FALSE), "No data")</f>
        <v>0</v>
      </c>
      <c r="AG633" s="110">
        <f>IFERROR(Table1[[#This Row],[Calculation2]]/Exchange,"No data")</f>
        <v>0</v>
      </c>
      <c r="AH633" s="113">
        <f>IFERROR([AssumedValue1]*HLOOKUP([AssumedValue2],'Curr conv'!$B$17:$BF$56,16,FALSE)/Table1[[#This Row],[ExpenditureDetails3]], "No data")</f>
        <v>0</v>
      </c>
      <c r="AI633" s="114">
        <f>IFERROR(Table1[[#This Row],[Calculation4]]/Exchange,"No data")</f>
        <v>0</v>
      </c>
      <c r="AJ63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33" s="110">
        <f>IFERROR(Table1[[#This Row],[Calculation6]]/Exchange,"No data")</f>
        <v>0</v>
      </c>
      <c r="AL633" s="49" t="s">
        <v>465</v>
      </c>
      <c r="AM633" s="45"/>
      <c r="AN633" s="45"/>
      <c r="AO633" s="45"/>
      <c r="AP633" s="45"/>
      <c r="AQ633" s="45"/>
    </row>
    <row r="634" spans="2:43">
      <c r="B634" s="44" t="s">
        <v>115</v>
      </c>
      <c r="C634" s="66" t="s">
        <v>467</v>
      </c>
      <c r="D634" s="66" t="s">
        <v>472</v>
      </c>
      <c r="E634" s="66" t="s">
        <v>438</v>
      </c>
      <c r="F634" s="66" t="s">
        <v>349</v>
      </c>
      <c r="G634" s="44" t="s">
        <v>114</v>
      </c>
      <c r="H634" s="44" t="s">
        <v>111</v>
      </c>
      <c r="I634" s="44" t="s">
        <v>15</v>
      </c>
      <c r="J634" s="44" t="s">
        <v>470</v>
      </c>
      <c r="K634" s="87" t="s">
        <v>475</v>
      </c>
      <c r="L634" s="49" t="s">
        <v>462</v>
      </c>
      <c r="M634" s="108">
        <v>657</v>
      </c>
      <c r="N634" s="108">
        <v>328.5</v>
      </c>
      <c r="O634" s="91">
        <v>300</v>
      </c>
      <c r="P634" s="44" t="s">
        <v>458</v>
      </c>
      <c r="Q634" s="67"/>
      <c r="R634" s="67"/>
      <c r="S634" s="87" t="s">
        <v>17</v>
      </c>
      <c r="T63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34" s="91">
        <v>2008</v>
      </c>
      <c r="V634" s="91">
        <v>2</v>
      </c>
      <c r="W634" s="91">
        <v>1</v>
      </c>
      <c r="X634" s="92">
        <v>2008</v>
      </c>
      <c r="Y634" s="108">
        <v>0</v>
      </c>
      <c r="Z634" s="108">
        <v>0</v>
      </c>
      <c r="AA634" s="214">
        <v>2008</v>
      </c>
      <c r="AB634" s="67">
        <v>1</v>
      </c>
      <c r="AC634" s="115"/>
      <c r="AD634" s="115"/>
      <c r="AE634" s="109">
        <f>IFERROR(Table1[[#This Row],[ExpenditureDetails5]]*HLOOKUP([AssumedValue2],'Curr conv'!$B$17:$BF$56,16,FALSE), "No data")</f>
        <v>0</v>
      </c>
      <c r="AF634" s="108">
        <f>IFERROR([AssumedValue1]*HLOOKUP([AssumedValue2],'Curr conv'!$B$17:$BF$56,16,FALSE), "No data")</f>
        <v>0</v>
      </c>
      <c r="AG634" s="110">
        <f>IFERROR(Table1[[#This Row],[Calculation2]]/Exchange,"No data")</f>
        <v>0</v>
      </c>
      <c r="AH634" s="113">
        <f>IFERROR([AssumedValue1]*HLOOKUP([AssumedValue2],'Curr conv'!$B$17:$BF$56,16,FALSE)/Table1[[#This Row],[ExpenditureDetails3]], "No data")</f>
        <v>0</v>
      </c>
      <c r="AI634" s="114">
        <f>IFERROR(Table1[[#This Row],[Calculation4]]/Exchange,"No data")</f>
        <v>0</v>
      </c>
      <c r="AJ63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34" s="110">
        <f>IFERROR(Table1[[#This Row],[Calculation6]]/Exchange,"No data")</f>
        <v>0</v>
      </c>
      <c r="AL634" s="49" t="s">
        <v>465</v>
      </c>
      <c r="AM634" s="45"/>
      <c r="AN634" s="45"/>
      <c r="AO634" s="45"/>
      <c r="AP634" s="45"/>
      <c r="AQ634" s="45"/>
    </row>
    <row r="635" spans="2:43">
      <c r="B635" s="44" t="s">
        <v>115</v>
      </c>
      <c r="C635" s="66" t="s">
        <v>467</v>
      </c>
      <c r="D635" s="66" t="s">
        <v>472</v>
      </c>
      <c r="E635" s="66" t="s">
        <v>438</v>
      </c>
      <c r="F635" s="66" t="s">
        <v>349</v>
      </c>
      <c r="G635" s="44" t="s">
        <v>114</v>
      </c>
      <c r="H635" s="44" t="s">
        <v>111</v>
      </c>
      <c r="I635" s="44" t="s">
        <v>15</v>
      </c>
      <c r="J635" s="44" t="s">
        <v>470</v>
      </c>
      <c r="K635" s="87" t="s">
        <v>475</v>
      </c>
      <c r="L635" s="49" t="s">
        <v>462</v>
      </c>
      <c r="M635" s="108">
        <v>657</v>
      </c>
      <c r="N635" s="108">
        <v>328.5</v>
      </c>
      <c r="O635" s="91">
        <v>300</v>
      </c>
      <c r="P635" s="44" t="s">
        <v>458</v>
      </c>
      <c r="Q635" s="67"/>
      <c r="R635" s="67"/>
      <c r="S635" s="87" t="s">
        <v>17</v>
      </c>
      <c r="T63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35" s="91">
        <v>2008</v>
      </c>
      <c r="V635" s="91">
        <v>2</v>
      </c>
      <c r="W635" s="91">
        <v>1</v>
      </c>
      <c r="X635" s="92">
        <v>2009</v>
      </c>
      <c r="Y635" s="108">
        <v>0</v>
      </c>
      <c r="Z635" s="108">
        <v>0</v>
      </c>
      <c r="AA635" s="214">
        <v>2009</v>
      </c>
      <c r="AB635" s="67">
        <v>1</v>
      </c>
      <c r="AC635" s="115"/>
      <c r="AD635" s="115"/>
      <c r="AE635" s="109">
        <f>IFERROR(Table1[[#This Row],[ExpenditureDetails5]]*HLOOKUP([AssumedValue2],'Curr conv'!$B$17:$BF$56,16,FALSE), "No data")</f>
        <v>0</v>
      </c>
      <c r="AF635" s="108">
        <f>IFERROR([AssumedValue1]*HLOOKUP([AssumedValue2],'Curr conv'!$B$17:$BF$56,16,FALSE), "No data")</f>
        <v>0</v>
      </c>
      <c r="AG635" s="110">
        <f>IFERROR(Table1[[#This Row],[Calculation2]]/Exchange,"No data")</f>
        <v>0</v>
      </c>
      <c r="AH635" s="113">
        <f>IFERROR([AssumedValue1]*HLOOKUP([AssumedValue2],'Curr conv'!$B$17:$BF$56,16,FALSE)/Table1[[#This Row],[ExpenditureDetails3]], "No data")</f>
        <v>0</v>
      </c>
      <c r="AI635" s="114">
        <f>IFERROR(Table1[[#This Row],[Calculation4]]/Exchange,"No data")</f>
        <v>0</v>
      </c>
      <c r="AJ63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35" s="110">
        <f>IFERROR(Table1[[#This Row],[Calculation6]]/Exchange,"No data")</f>
        <v>0</v>
      </c>
      <c r="AL635" s="49" t="s">
        <v>465</v>
      </c>
      <c r="AM635" s="45"/>
      <c r="AN635" s="45"/>
      <c r="AO635" s="45"/>
      <c r="AP635" s="45"/>
      <c r="AQ635" s="45"/>
    </row>
    <row r="636" spans="2:43">
      <c r="B636" s="44" t="s">
        <v>116</v>
      </c>
      <c r="C636" s="66" t="s">
        <v>467</v>
      </c>
      <c r="D636" s="66" t="s">
        <v>472</v>
      </c>
      <c r="E636" s="66" t="s">
        <v>438</v>
      </c>
      <c r="F636" s="66" t="s">
        <v>356</v>
      </c>
      <c r="G636" s="44" t="s">
        <v>117</v>
      </c>
      <c r="H636" s="44" t="s">
        <v>98</v>
      </c>
      <c r="I636" s="44" t="s">
        <v>15</v>
      </c>
      <c r="J636" s="44" t="s">
        <v>470</v>
      </c>
      <c r="K636" s="87" t="s">
        <v>475</v>
      </c>
      <c r="L636" s="49" t="s">
        <v>462</v>
      </c>
      <c r="M636" s="108">
        <v>360</v>
      </c>
      <c r="N636" s="108">
        <v>360</v>
      </c>
      <c r="O636" s="91">
        <v>300</v>
      </c>
      <c r="P636" s="44" t="s">
        <v>458</v>
      </c>
      <c r="Q636" s="67"/>
      <c r="R636" s="67"/>
      <c r="S636" s="87" t="s">
        <v>17</v>
      </c>
      <c r="T63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36" s="91">
        <v>2005</v>
      </c>
      <c r="V636" s="91">
        <v>5</v>
      </c>
      <c r="W636" s="91">
        <v>1</v>
      </c>
      <c r="X636" s="92">
        <v>2006</v>
      </c>
      <c r="Y636" s="108">
        <v>0</v>
      </c>
      <c r="Z636" s="108">
        <v>0</v>
      </c>
      <c r="AA636" s="214">
        <v>2006</v>
      </c>
      <c r="AB636" s="67">
        <v>1</v>
      </c>
      <c r="AC636" s="115" t="s">
        <v>96</v>
      </c>
      <c r="AD636" s="115"/>
      <c r="AE636" s="109">
        <f>IFERROR(Table1[[#This Row],[ExpenditureDetails5]]*HLOOKUP([AssumedValue2],'Curr conv'!$B$17:$BF$56,16,FALSE), "No data")</f>
        <v>0</v>
      </c>
      <c r="AF636" s="108">
        <f>IFERROR([AssumedValue1]*HLOOKUP([AssumedValue2],'Curr conv'!$B$17:$BF$56,16,FALSE), "No data")</f>
        <v>0</v>
      </c>
      <c r="AG636" s="110">
        <f>IFERROR(Table1[[#This Row],[Calculation2]]/Exchange,"No data")</f>
        <v>0</v>
      </c>
      <c r="AH636" s="113">
        <f>IFERROR([AssumedValue1]*HLOOKUP([AssumedValue2],'Curr conv'!$B$17:$BF$56,16,FALSE)/Table1[[#This Row],[ExpenditureDetails3]], "No data")</f>
        <v>0</v>
      </c>
      <c r="AI636" s="114">
        <f>IFERROR(Table1[[#This Row],[Calculation4]]/Exchange,"No data")</f>
        <v>0</v>
      </c>
      <c r="AJ63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36" s="110">
        <f>IFERROR(Table1[[#This Row],[Calculation6]]/Exchange,"No data")</f>
        <v>0</v>
      </c>
      <c r="AL636" s="49" t="s">
        <v>465</v>
      </c>
      <c r="AM636" s="45"/>
      <c r="AN636" s="45"/>
      <c r="AO636" s="45"/>
      <c r="AP636" s="45"/>
      <c r="AQ636" s="45"/>
    </row>
    <row r="637" spans="2:43">
      <c r="B637" s="44" t="s">
        <v>116</v>
      </c>
      <c r="C637" s="66" t="s">
        <v>467</v>
      </c>
      <c r="D637" s="66" t="s">
        <v>472</v>
      </c>
      <c r="E637" s="66" t="s">
        <v>438</v>
      </c>
      <c r="F637" s="66" t="s">
        <v>356</v>
      </c>
      <c r="G637" s="44" t="s">
        <v>117</v>
      </c>
      <c r="H637" s="44" t="s">
        <v>98</v>
      </c>
      <c r="I637" s="44" t="s">
        <v>15</v>
      </c>
      <c r="J637" s="44" t="s">
        <v>470</v>
      </c>
      <c r="K637" s="87" t="s">
        <v>475</v>
      </c>
      <c r="L637" s="49" t="s">
        <v>462</v>
      </c>
      <c r="M637" s="108">
        <v>360</v>
      </c>
      <c r="N637" s="108">
        <v>360</v>
      </c>
      <c r="O637" s="91">
        <v>300</v>
      </c>
      <c r="P637" s="44" t="s">
        <v>458</v>
      </c>
      <c r="Q637" s="67"/>
      <c r="R637" s="67"/>
      <c r="S637" s="87" t="s">
        <v>17</v>
      </c>
      <c r="T63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37" s="91">
        <v>2005</v>
      </c>
      <c r="V637" s="91">
        <v>5</v>
      </c>
      <c r="W637" s="91">
        <v>1</v>
      </c>
      <c r="X637" s="92">
        <v>2007</v>
      </c>
      <c r="Y637" s="108">
        <v>0</v>
      </c>
      <c r="Z637" s="108">
        <v>0</v>
      </c>
      <c r="AA637" s="214">
        <v>2007</v>
      </c>
      <c r="AB637" s="67">
        <v>1</v>
      </c>
      <c r="AC637" s="115"/>
      <c r="AD637" s="115"/>
      <c r="AE637" s="109">
        <f>IFERROR(Table1[[#This Row],[ExpenditureDetails5]]*HLOOKUP([AssumedValue2],'Curr conv'!$B$17:$BF$56,16,FALSE), "No data")</f>
        <v>0</v>
      </c>
      <c r="AF637" s="108">
        <f>IFERROR([AssumedValue1]*HLOOKUP([AssumedValue2],'Curr conv'!$B$17:$BF$56,16,FALSE), "No data")</f>
        <v>0</v>
      </c>
      <c r="AG637" s="110">
        <f>IFERROR(Table1[[#This Row],[Calculation2]]/Exchange,"No data")</f>
        <v>0</v>
      </c>
      <c r="AH637" s="113">
        <f>IFERROR([AssumedValue1]*HLOOKUP([AssumedValue2],'Curr conv'!$B$17:$BF$56,16,FALSE)/Table1[[#This Row],[ExpenditureDetails3]], "No data")</f>
        <v>0</v>
      </c>
      <c r="AI637" s="114">
        <f>IFERROR(Table1[[#This Row],[Calculation4]]/Exchange,"No data")</f>
        <v>0</v>
      </c>
      <c r="AJ63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37" s="110">
        <f>IFERROR(Table1[[#This Row],[Calculation6]]/Exchange,"No data")</f>
        <v>0</v>
      </c>
      <c r="AL637" s="49" t="s">
        <v>465</v>
      </c>
      <c r="AM637" s="45"/>
      <c r="AN637" s="45"/>
      <c r="AO637" s="45"/>
      <c r="AP637" s="45"/>
      <c r="AQ637" s="45"/>
    </row>
    <row r="638" spans="2:43">
      <c r="B638" s="44" t="s">
        <v>116</v>
      </c>
      <c r="C638" s="66" t="s">
        <v>467</v>
      </c>
      <c r="D638" s="66" t="s">
        <v>472</v>
      </c>
      <c r="E638" s="66" t="s">
        <v>438</v>
      </c>
      <c r="F638" s="66" t="s">
        <v>356</v>
      </c>
      <c r="G638" s="44" t="s">
        <v>117</v>
      </c>
      <c r="H638" s="44" t="s">
        <v>98</v>
      </c>
      <c r="I638" s="44" t="s">
        <v>15</v>
      </c>
      <c r="J638" s="44" t="s">
        <v>470</v>
      </c>
      <c r="K638" s="87" t="s">
        <v>475</v>
      </c>
      <c r="L638" s="49" t="s">
        <v>462</v>
      </c>
      <c r="M638" s="108">
        <v>360</v>
      </c>
      <c r="N638" s="108">
        <v>360</v>
      </c>
      <c r="O638" s="91">
        <v>300</v>
      </c>
      <c r="P638" s="44" t="s">
        <v>458</v>
      </c>
      <c r="Q638" s="67"/>
      <c r="R638" s="67"/>
      <c r="S638" s="87" t="s">
        <v>17</v>
      </c>
      <c r="T63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38" s="91">
        <v>2005</v>
      </c>
      <c r="V638" s="91">
        <v>5</v>
      </c>
      <c r="W638" s="91">
        <v>1</v>
      </c>
      <c r="X638" s="92">
        <v>2008</v>
      </c>
      <c r="Y638" s="108">
        <v>0</v>
      </c>
      <c r="Z638" s="108">
        <v>0</v>
      </c>
      <c r="AA638" s="214">
        <v>2008</v>
      </c>
      <c r="AB638" s="67">
        <v>1</v>
      </c>
      <c r="AC638" s="115"/>
      <c r="AD638" s="115"/>
      <c r="AE638" s="109">
        <f>IFERROR(Table1[[#This Row],[ExpenditureDetails5]]*HLOOKUP([AssumedValue2],'Curr conv'!$B$17:$BF$56,16,FALSE), "No data")</f>
        <v>0</v>
      </c>
      <c r="AF638" s="108">
        <f>IFERROR([AssumedValue1]*HLOOKUP([AssumedValue2],'Curr conv'!$B$17:$BF$56,16,FALSE), "No data")</f>
        <v>0</v>
      </c>
      <c r="AG638" s="110">
        <f>IFERROR(Table1[[#This Row],[Calculation2]]/Exchange,"No data")</f>
        <v>0</v>
      </c>
      <c r="AH638" s="113">
        <f>IFERROR([AssumedValue1]*HLOOKUP([AssumedValue2],'Curr conv'!$B$17:$BF$56,16,FALSE)/Table1[[#This Row],[ExpenditureDetails3]], "No data")</f>
        <v>0</v>
      </c>
      <c r="AI638" s="114">
        <f>IFERROR(Table1[[#This Row],[Calculation4]]/Exchange,"No data")</f>
        <v>0</v>
      </c>
      <c r="AJ63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38" s="110">
        <f>IFERROR(Table1[[#This Row],[Calculation6]]/Exchange,"No data")</f>
        <v>0</v>
      </c>
      <c r="AL638" s="49" t="s">
        <v>465</v>
      </c>
      <c r="AM638" s="45"/>
      <c r="AN638" s="45"/>
      <c r="AO638" s="45"/>
      <c r="AP638" s="45"/>
      <c r="AQ638" s="45"/>
    </row>
    <row r="639" spans="2:43">
      <c r="B639" s="44" t="s">
        <v>116</v>
      </c>
      <c r="C639" s="66" t="s">
        <v>467</v>
      </c>
      <c r="D639" s="66" t="s">
        <v>472</v>
      </c>
      <c r="E639" s="66" t="s">
        <v>438</v>
      </c>
      <c r="F639" s="66" t="s">
        <v>356</v>
      </c>
      <c r="G639" s="44" t="s">
        <v>117</v>
      </c>
      <c r="H639" s="44" t="s">
        <v>98</v>
      </c>
      <c r="I639" s="44" t="s">
        <v>15</v>
      </c>
      <c r="J639" s="44" t="s">
        <v>470</v>
      </c>
      <c r="K639" s="87" t="s">
        <v>475</v>
      </c>
      <c r="L639" s="49" t="s">
        <v>462</v>
      </c>
      <c r="M639" s="108">
        <v>360</v>
      </c>
      <c r="N639" s="108">
        <v>360</v>
      </c>
      <c r="O639" s="91">
        <v>300</v>
      </c>
      <c r="P639" s="44" t="s">
        <v>458</v>
      </c>
      <c r="Q639" s="67"/>
      <c r="R639" s="67"/>
      <c r="S639" s="87" t="s">
        <v>17</v>
      </c>
      <c r="T63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39" s="91">
        <v>2005</v>
      </c>
      <c r="V639" s="91">
        <v>5</v>
      </c>
      <c r="W639" s="91">
        <v>1</v>
      </c>
      <c r="X639" s="92">
        <v>2009</v>
      </c>
      <c r="Y639" s="108">
        <v>0</v>
      </c>
      <c r="Z639" s="108">
        <v>0</v>
      </c>
      <c r="AA639" s="214">
        <v>2009</v>
      </c>
      <c r="AB639" s="67">
        <v>1</v>
      </c>
      <c r="AC639" s="115"/>
      <c r="AD639" s="115"/>
      <c r="AE639" s="109">
        <f>IFERROR(Table1[[#This Row],[ExpenditureDetails5]]*HLOOKUP([AssumedValue2],'Curr conv'!$B$17:$BF$56,16,FALSE), "No data")</f>
        <v>0</v>
      </c>
      <c r="AF639" s="108">
        <f>IFERROR([AssumedValue1]*HLOOKUP([AssumedValue2],'Curr conv'!$B$17:$BF$56,16,FALSE), "No data")</f>
        <v>0</v>
      </c>
      <c r="AG639" s="110">
        <f>IFERROR(Table1[[#This Row],[Calculation2]]/Exchange,"No data")</f>
        <v>0</v>
      </c>
      <c r="AH639" s="113">
        <f>IFERROR([AssumedValue1]*HLOOKUP([AssumedValue2],'Curr conv'!$B$17:$BF$56,16,FALSE)/Table1[[#This Row],[ExpenditureDetails3]], "No data")</f>
        <v>0</v>
      </c>
      <c r="AI639" s="114">
        <f>IFERROR(Table1[[#This Row],[Calculation4]]/Exchange,"No data")</f>
        <v>0</v>
      </c>
      <c r="AJ63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39" s="110">
        <f>IFERROR(Table1[[#This Row],[Calculation6]]/Exchange,"No data")</f>
        <v>0</v>
      </c>
      <c r="AL639" s="49" t="s">
        <v>465</v>
      </c>
      <c r="AM639" s="45"/>
      <c r="AN639" s="45"/>
      <c r="AO639" s="45"/>
      <c r="AP639" s="45"/>
      <c r="AQ639" s="45"/>
    </row>
    <row r="640" spans="2:43">
      <c r="B640" s="44" t="s">
        <v>118</v>
      </c>
      <c r="C640" s="66" t="s">
        <v>467</v>
      </c>
      <c r="D640" s="66" t="s">
        <v>472</v>
      </c>
      <c r="E640" s="66" t="s">
        <v>438</v>
      </c>
      <c r="F640" s="66" t="s">
        <v>353</v>
      </c>
      <c r="G640" s="44" t="s">
        <v>119</v>
      </c>
      <c r="H640" s="44" t="s">
        <v>98</v>
      </c>
      <c r="I640" s="44" t="s">
        <v>15</v>
      </c>
      <c r="J640" s="44" t="s">
        <v>470</v>
      </c>
      <c r="K640" s="87" t="s">
        <v>475</v>
      </c>
      <c r="L640" s="49" t="s">
        <v>462</v>
      </c>
      <c r="M640" s="108">
        <v>25</v>
      </c>
      <c r="N640" s="108">
        <v>25</v>
      </c>
      <c r="O640" s="91">
        <v>300</v>
      </c>
      <c r="P640" s="44" t="s">
        <v>458</v>
      </c>
      <c r="Q640" s="67"/>
      <c r="R640" s="67"/>
      <c r="S640" s="87" t="s">
        <v>17</v>
      </c>
      <c r="T64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40" s="91">
        <v>2005</v>
      </c>
      <c r="V640" s="91">
        <v>5</v>
      </c>
      <c r="W640" s="91">
        <v>1</v>
      </c>
      <c r="X640" s="92">
        <v>2006</v>
      </c>
      <c r="Y640" s="108">
        <v>0</v>
      </c>
      <c r="Z640" s="108">
        <v>0</v>
      </c>
      <c r="AA640" s="214">
        <v>2006</v>
      </c>
      <c r="AB640" s="67">
        <v>1</v>
      </c>
      <c r="AC640" s="115" t="s">
        <v>96</v>
      </c>
      <c r="AD640" s="115"/>
      <c r="AE640" s="109">
        <f>IFERROR(Table1[[#This Row],[ExpenditureDetails5]]*HLOOKUP([AssumedValue2],'Curr conv'!$B$17:$BF$56,16,FALSE), "No data")</f>
        <v>0</v>
      </c>
      <c r="AF640" s="108">
        <f>IFERROR([AssumedValue1]*HLOOKUP([AssumedValue2],'Curr conv'!$B$17:$BF$56,16,FALSE), "No data")</f>
        <v>0</v>
      </c>
      <c r="AG640" s="110">
        <f>IFERROR(Table1[[#This Row],[Calculation2]]/Exchange,"No data")</f>
        <v>0</v>
      </c>
      <c r="AH640" s="113">
        <f>IFERROR([AssumedValue1]*HLOOKUP([AssumedValue2],'Curr conv'!$B$17:$BF$56,16,FALSE)/Table1[[#This Row],[ExpenditureDetails3]], "No data")</f>
        <v>0</v>
      </c>
      <c r="AI640" s="114">
        <f>IFERROR(Table1[[#This Row],[Calculation4]]/Exchange,"No data")</f>
        <v>0</v>
      </c>
      <c r="AJ64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40" s="110">
        <f>IFERROR(Table1[[#This Row],[Calculation6]]/Exchange,"No data")</f>
        <v>0</v>
      </c>
      <c r="AL640" s="49" t="s">
        <v>465</v>
      </c>
      <c r="AM640" s="45"/>
      <c r="AN640" s="45"/>
      <c r="AO640" s="45"/>
      <c r="AP640" s="45"/>
      <c r="AQ640" s="45"/>
    </row>
    <row r="641" spans="2:43">
      <c r="B641" s="44" t="s">
        <v>118</v>
      </c>
      <c r="C641" s="66" t="s">
        <v>467</v>
      </c>
      <c r="D641" s="66" t="s">
        <v>472</v>
      </c>
      <c r="E641" s="66" t="s">
        <v>438</v>
      </c>
      <c r="F641" s="66" t="s">
        <v>353</v>
      </c>
      <c r="G641" s="44" t="s">
        <v>119</v>
      </c>
      <c r="H641" s="44" t="s">
        <v>98</v>
      </c>
      <c r="I641" s="44" t="s">
        <v>15</v>
      </c>
      <c r="J641" s="44" t="s">
        <v>470</v>
      </c>
      <c r="K641" s="87" t="s">
        <v>475</v>
      </c>
      <c r="L641" s="49" t="s">
        <v>462</v>
      </c>
      <c r="M641" s="108">
        <v>25</v>
      </c>
      <c r="N641" s="108">
        <v>25</v>
      </c>
      <c r="O641" s="91">
        <v>300</v>
      </c>
      <c r="P641" s="44" t="s">
        <v>458</v>
      </c>
      <c r="Q641" s="67"/>
      <c r="R641" s="67"/>
      <c r="S641" s="87" t="s">
        <v>17</v>
      </c>
      <c r="T64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41" s="91">
        <v>2005</v>
      </c>
      <c r="V641" s="91">
        <v>5</v>
      </c>
      <c r="W641" s="91">
        <v>1</v>
      </c>
      <c r="X641" s="92">
        <v>2007</v>
      </c>
      <c r="Y641" s="108">
        <v>0</v>
      </c>
      <c r="Z641" s="108">
        <v>0</v>
      </c>
      <c r="AA641" s="214">
        <v>2007</v>
      </c>
      <c r="AB641" s="67">
        <v>1</v>
      </c>
      <c r="AC641" s="115"/>
      <c r="AD641" s="115"/>
      <c r="AE641" s="109">
        <f>IFERROR(Table1[[#This Row],[ExpenditureDetails5]]*HLOOKUP([AssumedValue2],'Curr conv'!$B$17:$BF$56,16,FALSE), "No data")</f>
        <v>0</v>
      </c>
      <c r="AF641" s="108">
        <f>IFERROR([AssumedValue1]*HLOOKUP([AssumedValue2],'Curr conv'!$B$17:$BF$56,16,FALSE), "No data")</f>
        <v>0</v>
      </c>
      <c r="AG641" s="110">
        <f>IFERROR(Table1[[#This Row],[Calculation2]]/Exchange,"No data")</f>
        <v>0</v>
      </c>
      <c r="AH641" s="113">
        <f>IFERROR([AssumedValue1]*HLOOKUP([AssumedValue2],'Curr conv'!$B$17:$BF$56,16,FALSE)/Table1[[#This Row],[ExpenditureDetails3]], "No data")</f>
        <v>0</v>
      </c>
      <c r="AI641" s="114">
        <f>IFERROR(Table1[[#This Row],[Calculation4]]/Exchange,"No data")</f>
        <v>0</v>
      </c>
      <c r="AJ64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41" s="110">
        <f>IFERROR(Table1[[#This Row],[Calculation6]]/Exchange,"No data")</f>
        <v>0</v>
      </c>
      <c r="AL641" s="49" t="s">
        <v>465</v>
      </c>
      <c r="AM641" s="45"/>
      <c r="AN641" s="45"/>
      <c r="AO641" s="45"/>
      <c r="AP641" s="45"/>
      <c r="AQ641" s="45"/>
    </row>
    <row r="642" spans="2:43">
      <c r="B642" s="44" t="s">
        <v>118</v>
      </c>
      <c r="C642" s="66" t="s">
        <v>467</v>
      </c>
      <c r="D642" s="66" t="s">
        <v>472</v>
      </c>
      <c r="E642" s="66" t="s">
        <v>438</v>
      </c>
      <c r="F642" s="66" t="s">
        <v>353</v>
      </c>
      <c r="G642" s="44" t="s">
        <v>119</v>
      </c>
      <c r="H642" s="44" t="s">
        <v>98</v>
      </c>
      <c r="I642" s="44" t="s">
        <v>15</v>
      </c>
      <c r="J642" s="44" t="s">
        <v>470</v>
      </c>
      <c r="K642" s="87" t="s">
        <v>475</v>
      </c>
      <c r="L642" s="49" t="s">
        <v>462</v>
      </c>
      <c r="M642" s="108">
        <v>25</v>
      </c>
      <c r="N642" s="108">
        <v>25</v>
      </c>
      <c r="O642" s="91">
        <v>300</v>
      </c>
      <c r="P642" s="44" t="s">
        <v>458</v>
      </c>
      <c r="Q642" s="67"/>
      <c r="R642" s="67"/>
      <c r="S642" s="87" t="s">
        <v>17</v>
      </c>
      <c r="T64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42" s="91">
        <v>2005</v>
      </c>
      <c r="V642" s="91">
        <v>5</v>
      </c>
      <c r="W642" s="91">
        <v>1</v>
      </c>
      <c r="X642" s="92">
        <v>2008</v>
      </c>
      <c r="Y642" s="108">
        <v>0</v>
      </c>
      <c r="Z642" s="108">
        <v>0</v>
      </c>
      <c r="AA642" s="214">
        <v>2008</v>
      </c>
      <c r="AB642" s="67">
        <v>1</v>
      </c>
      <c r="AC642" s="115"/>
      <c r="AD642" s="115"/>
      <c r="AE642" s="109">
        <f>IFERROR(Table1[[#This Row],[ExpenditureDetails5]]*HLOOKUP([AssumedValue2],'Curr conv'!$B$17:$BF$56,16,FALSE), "No data")</f>
        <v>0</v>
      </c>
      <c r="AF642" s="108">
        <f>IFERROR([AssumedValue1]*HLOOKUP([AssumedValue2],'Curr conv'!$B$17:$BF$56,16,FALSE), "No data")</f>
        <v>0</v>
      </c>
      <c r="AG642" s="110">
        <f>IFERROR(Table1[[#This Row],[Calculation2]]/Exchange,"No data")</f>
        <v>0</v>
      </c>
      <c r="AH642" s="113">
        <f>IFERROR([AssumedValue1]*HLOOKUP([AssumedValue2],'Curr conv'!$B$17:$BF$56,16,FALSE)/Table1[[#This Row],[ExpenditureDetails3]], "No data")</f>
        <v>0</v>
      </c>
      <c r="AI642" s="114">
        <f>IFERROR(Table1[[#This Row],[Calculation4]]/Exchange,"No data")</f>
        <v>0</v>
      </c>
      <c r="AJ64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42" s="110">
        <f>IFERROR(Table1[[#This Row],[Calculation6]]/Exchange,"No data")</f>
        <v>0</v>
      </c>
      <c r="AL642" s="49" t="s">
        <v>465</v>
      </c>
      <c r="AM642" s="45"/>
      <c r="AN642" s="45"/>
      <c r="AO642" s="45"/>
      <c r="AP642" s="45"/>
      <c r="AQ642" s="45"/>
    </row>
    <row r="643" spans="2:43">
      <c r="B643" s="44" t="s">
        <v>118</v>
      </c>
      <c r="C643" s="66" t="s">
        <v>467</v>
      </c>
      <c r="D643" s="66" t="s">
        <v>472</v>
      </c>
      <c r="E643" s="66" t="s">
        <v>438</v>
      </c>
      <c r="F643" s="66" t="s">
        <v>353</v>
      </c>
      <c r="G643" s="44" t="s">
        <v>119</v>
      </c>
      <c r="H643" s="44" t="s">
        <v>98</v>
      </c>
      <c r="I643" s="44" t="s">
        <v>15</v>
      </c>
      <c r="J643" s="44" t="s">
        <v>470</v>
      </c>
      <c r="K643" s="87" t="s">
        <v>475</v>
      </c>
      <c r="L643" s="49" t="s">
        <v>462</v>
      </c>
      <c r="M643" s="108">
        <v>25</v>
      </c>
      <c r="N643" s="108">
        <v>25</v>
      </c>
      <c r="O643" s="91">
        <v>300</v>
      </c>
      <c r="P643" s="44" t="s">
        <v>458</v>
      </c>
      <c r="Q643" s="67"/>
      <c r="R643" s="67"/>
      <c r="S643" s="87" t="s">
        <v>17</v>
      </c>
      <c r="T64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43" s="91">
        <v>2005</v>
      </c>
      <c r="V643" s="91">
        <v>5</v>
      </c>
      <c r="W643" s="91">
        <v>1</v>
      </c>
      <c r="X643" s="92">
        <v>2009</v>
      </c>
      <c r="Y643" s="108">
        <v>0</v>
      </c>
      <c r="Z643" s="108">
        <v>0</v>
      </c>
      <c r="AA643" s="214">
        <v>2009</v>
      </c>
      <c r="AB643" s="67">
        <v>1</v>
      </c>
      <c r="AC643" s="115"/>
      <c r="AD643" s="115"/>
      <c r="AE643" s="109">
        <f>IFERROR(Table1[[#This Row],[ExpenditureDetails5]]*HLOOKUP([AssumedValue2],'Curr conv'!$B$17:$BF$56,16,FALSE), "No data")</f>
        <v>0</v>
      </c>
      <c r="AF643" s="108">
        <f>IFERROR([AssumedValue1]*HLOOKUP([AssumedValue2],'Curr conv'!$B$17:$BF$56,16,FALSE), "No data")</f>
        <v>0</v>
      </c>
      <c r="AG643" s="110">
        <f>IFERROR(Table1[[#This Row],[Calculation2]]/Exchange,"No data")</f>
        <v>0</v>
      </c>
      <c r="AH643" s="113">
        <f>IFERROR([AssumedValue1]*HLOOKUP([AssumedValue2],'Curr conv'!$B$17:$BF$56,16,FALSE)/Table1[[#This Row],[ExpenditureDetails3]], "No data")</f>
        <v>0</v>
      </c>
      <c r="AI643" s="114">
        <f>IFERROR(Table1[[#This Row],[Calculation4]]/Exchange,"No data")</f>
        <v>0</v>
      </c>
      <c r="AJ64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43" s="110">
        <f>IFERROR(Table1[[#This Row],[Calculation6]]/Exchange,"No data")</f>
        <v>0</v>
      </c>
      <c r="AL643" s="49" t="s">
        <v>465</v>
      </c>
      <c r="AM643" s="45"/>
      <c r="AN643" s="45"/>
      <c r="AO643" s="45"/>
      <c r="AP643" s="45"/>
      <c r="AQ643" s="45"/>
    </row>
    <row r="644" spans="2:43">
      <c r="B644" s="44" t="s">
        <v>120</v>
      </c>
      <c r="C644" s="66" t="s">
        <v>467</v>
      </c>
      <c r="D644" s="66" t="s">
        <v>472</v>
      </c>
      <c r="E644" s="66" t="s">
        <v>438</v>
      </c>
      <c r="F644" s="66" t="s">
        <v>352</v>
      </c>
      <c r="G644" s="44" t="s">
        <v>121</v>
      </c>
      <c r="H644" s="44" t="s">
        <v>98</v>
      </c>
      <c r="I644" s="44" t="s">
        <v>15</v>
      </c>
      <c r="J644" s="44" t="s">
        <v>470</v>
      </c>
      <c r="K644" s="87" t="s">
        <v>475</v>
      </c>
      <c r="L644" s="49" t="s">
        <v>462</v>
      </c>
      <c r="M644" s="108">
        <v>338</v>
      </c>
      <c r="N644" s="108">
        <v>338</v>
      </c>
      <c r="O644" s="91">
        <v>300</v>
      </c>
      <c r="P644" s="44" t="s">
        <v>458</v>
      </c>
      <c r="Q644" s="67"/>
      <c r="R644" s="67"/>
      <c r="S644" s="87" t="s">
        <v>17</v>
      </c>
      <c r="T64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44" s="91">
        <v>2004</v>
      </c>
      <c r="V644" s="91">
        <v>6</v>
      </c>
      <c r="W644" s="91">
        <v>1</v>
      </c>
      <c r="X644" s="92">
        <v>2005</v>
      </c>
      <c r="Y644" s="108">
        <v>0</v>
      </c>
      <c r="Z644" s="108">
        <v>0</v>
      </c>
      <c r="AA644" s="214">
        <v>2005</v>
      </c>
      <c r="AB644" s="67">
        <v>1</v>
      </c>
      <c r="AC644" s="115" t="s">
        <v>96</v>
      </c>
      <c r="AD644" s="115"/>
      <c r="AE644" s="109">
        <f>IFERROR(Table1[[#This Row],[ExpenditureDetails5]]*HLOOKUP([AssumedValue2],'Curr conv'!$B$17:$BF$56,16,FALSE), "No data")</f>
        <v>0</v>
      </c>
      <c r="AF644" s="108">
        <f>IFERROR([AssumedValue1]*HLOOKUP([AssumedValue2],'Curr conv'!$B$17:$BF$56,16,FALSE), "No data")</f>
        <v>0</v>
      </c>
      <c r="AG644" s="110">
        <f>IFERROR(Table1[[#This Row],[Calculation2]]/Exchange,"No data")</f>
        <v>0</v>
      </c>
      <c r="AH644" s="113">
        <f>IFERROR([AssumedValue1]*HLOOKUP([AssumedValue2],'Curr conv'!$B$17:$BF$56,16,FALSE)/Table1[[#This Row],[ExpenditureDetails3]], "No data")</f>
        <v>0</v>
      </c>
      <c r="AI644" s="114">
        <f>IFERROR(Table1[[#This Row],[Calculation4]]/Exchange,"No data")</f>
        <v>0</v>
      </c>
      <c r="AJ64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44" s="110">
        <f>IFERROR(Table1[[#This Row],[Calculation6]]/Exchange,"No data")</f>
        <v>0</v>
      </c>
      <c r="AL644" s="49" t="s">
        <v>465</v>
      </c>
      <c r="AM644" s="45"/>
      <c r="AN644" s="45"/>
      <c r="AO644" s="45"/>
      <c r="AP644" s="45"/>
      <c r="AQ644" s="45"/>
    </row>
    <row r="645" spans="2:43">
      <c r="B645" s="44" t="s">
        <v>120</v>
      </c>
      <c r="C645" s="66" t="s">
        <v>467</v>
      </c>
      <c r="D645" s="66" t="s">
        <v>472</v>
      </c>
      <c r="E645" s="66" t="s">
        <v>438</v>
      </c>
      <c r="F645" s="66" t="s">
        <v>352</v>
      </c>
      <c r="G645" s="44" t="s">
        <v>121</v>
      </c>
      <c r="H645" s="44" t="s">
        <v>98</v>
      </c>
      <c r="I645" s="44" t="s">
        <v>15</v>
      </c>
      <c r="J645" s="44" t="s">
        <v>470</v>
      </c>
      <c r="K645" s="87" t="s">
        <v>475</v>
      </c>
      <c r="L645" s="49" t="s">
        <v>462</v>
      </c>
      <c r="M645" s="108">
        <v>338</v>
      </c>
      <c r="N645" s="108">
        <v>338</v>
      </c>
      <c r="O645" s="91">
        <v>300</v>
      </c>
      <c r="P645" s="44" t="s">
        <v>458</v>
      </c>
      <c r="Q645" s="67"/>
      <c r="R645" s="67"/>
      <c r="S645" s="87" t="s">
        <v>17</v>
      </c>
      <c r="T64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45" s="91">
        <v>2004</v>
      </c>
      <c r="V645" s="91">
        <v>6</v>
      </c>
      <c r="W645" s="91">
        <v>1</v>
      </c>
      <c r="X645" s="92">
        <v>2006</v>
      </c>
      <c r="Y645" s="108">
        <v>0</v>
      </c>
      <c r="Z645" s="108">
        <v>0</v>
      </c>
      <c r="AA645" s="214">
        <v>2006</v>
      </c>
      <c r="AB645" s="67">
        <v>1</v>
      </c>
      <c r="AC645" s="115"/>
      <c r="AD645" s="115"/>
      <c r="AE645" s="109">
        <f>IFERROR(Table1[[#This Row],[ExpenditureDetails5]]*HLOOKUP([AssumedValue2],'Curr conv'!$B$17:$BF$56,16,FALSE), "No data")</f>
        <v>0</v>
      </c>
      <c r="AF645" s="108">
        <f>IFERROR([AssumedValue1]*HLOOKUP([AssumedValue2],'Curr conv'!$B$17:$BF$56,16,FALSE), "No data")</f>
        <v>0</v>
      </c>
      <c r="AG645" s="110">
        <f>IFERROR(Table1[[#This Row],[Calculation2]]/Exchange,"No data")</f>
        <v>0</v>
      </c>
      <c r="AH645" s="113">
        <f>IFERROR([AssumedValue1]*HLOOKUP([AssumedValue2],'Curr conv'!$B$17:$BF$56,16,FALSE)/Table1[[#This Row],[ExpenditureDetails3]], "No data")</f>
        <v>0</v>
      </c>
      <c r="AI645" s="114">
        <f>IFERROR(Table1[[#This Row],[Calculation4]]/Exchange,"No data")</f>
        <v>0</v>
      </c>
      <c r="AJ64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45" s="110">
        <f>IFERROR(Table1[[#This Row],[Calculation6]]/Exchange,"No data")</f>
        <v>0</v>
      </c>
      <c r="AL645" s="49" t="s">
        <v>465</v>
      </c>
      <c r="AM645" s="45"/>
      <c r="AN645" s="45"/>
      <c r="AO645" s="45"/>
      <c r="AP645" s="45"/>
      <c r="AQ645" s="45"/>
    </row>
    <row r="646" spans="2:43">
      <c r="B646" s="44" t="s">
        <v>120</v>
      </c>
      <c r="C646" s="66" t="s">
        <v>467</v>
      </c>
      <c r="D646" s="66" t="s">
        <v>472</v>
      </c>
      <c r="E646" s="66" t="s">
        <v>438</v>
      </c>
      <c r="F646" s="66" t="s">
        <v>352</v>
      </c>
      <c r="G646" s="44" t="s">
        <v>121</v>
      </c>
      <c r="H646" s="44" t="s">
        <v>98</v>
      </c>
      <c r="I646" s="44" t="s">
        <v>15</v>
      </c>
      <c r="J646" s="44" t="s">
        <v>470</v>
      </c>
      <c r="K646" s="87" t="s">
        <v>475</v>
      </c>
      <c r="L646" s="49" t="s">
        <v>462</v>
      </c>
      <c r="M646" s="108">
        <v>338</v>
      </c>
      <c r="N646" s="108">
        <v>338</v>
      </c>
      <c r="O646" s="91">
        <v>300</v>
      </c>
      <c r="P646" s="44" t="s">
        <v>458</v>
      </c>
      <c r="Q646" s="67"/>
      <c r="R646" s="67"/>
      <c r="S646" s="87" t="s">
        <v>17</v>
      </c>
      <c r="T64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46" s="91">
        <v>2004</v>
      </c>
      <c r="V646" s="91">
        <v>6</v>
      </c>
      <c r="W646" s="91">
        <v>1</v>
      </c>
      <c r="X646" s="92">
        <v>2007</v>
      </c>
      <c r="Y646" s="108">
        <v>0</v>
      </c>
      <c r="Z646" s="108">
        <v>0</v>
      </c>
      <c r="AA646" s="214">
        <v>2007</v>
      </c>
      <c r="AB646" s="67">
        <v>1</v>
      </c>
      <c r="AC646" s="115"/>
      <c r="AD646" s="115"/>
      <c r="AE646" s="109">
        <f>IFERROR(Table1[[#This Row],[ExpenditureDetails5]]*HLOOKUP([AssumedValue2],'Curr conv'!$B$17:$BF$56,16,FALSE), "No data")</f>
        <v>0</v>
      </c>
      <c r="AF646" s="108">
        <f>IFERROR([AssumedValue1]*HLOOKUP([AssumedValue2],'Curr conv'!$B$17:$BF$56,16,FALSE), "No data")</f>
        <v>0</v>
      </c>
      <c r="AG646" s="110">
        <f>IFERROR(Table1[[#This Row],[Calculation2]]/Exchange,"No data")</f>
        <v>0</v>
      </c>
      <c r="AH646" s="113">
        <f>IFERROR([AssumedValue1]*HLOOKUP([AssumedValue2],'Curr conv'!$B$17:$BF$56,16,FALSE)/Table1[[#This Row],[ExpenditureDetails3]], "No data")</f>
        <v>0</v>
      </c>
      <c r="AI646" s="114">
        <f>IFERROR(Table1[[#This Row],[Calculation4]]/Exchange,"No data")</f>
        <v>0</v>
      </c>
      <c r="AJ64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46" s="110">
        <f>IFERROR(Table1[[#This Row],[Calculation6]]/Exchange,"No data")</f>
        <v>0</v>
      </c>
      <c r="AL646" s="49" t="s">
        <v>465</v>
      </c>
      <c r="AM646" s="45"/>
      <c r="AN646" s="45"/>
      <c r="AO646" s="45"/>
      <c r="AP646" s="45"/>
      <c r="AQ646" s="45"/>
    </row>
    <row r="647" spans="2:43">
      <c r="B647" s="44" t="s">
        <v>120</v>
      </c>
      <c r="C647" s="66" t="s">
        <v>467</v>
      </c>
      <c r="D647" s="66" t="s">
        <v>472</v>
      </c>
      <c r="E647" s="66" t="s">
        <v>438</v>
      </c>
      <c r="F647" s="66" t="s">
        <v>352</v>
      </c>
      <c r="G647" s="44" t="s">
        <v>121</v>
      </c>
      <c r="H647" s="44" t="s">
        <v>98</v>
      </c>
      <c r="I647" s="44" t="s">
        <v>15</v>
      </c>
      <c r="J647" s="44" t="s">
        <v>470</v>
      </c>
      <c r="K647" s="87" t="s">
        <v>475</v>
      </c>
      <c r="L647" s="49" t="s">
        <v>462</v>
      </c>
      <c r="M647" s="108">
        <v>338</v>
      </c>
      <c r="N647" s="108">
        <v>338</v>
      </c>
      <c r="O647" s="91">
        <v>300</v>
      </c>
      <c r="P647" s="44" t="s">
        <v>458</v>
      </c>
      <c r="Q647" s="67"/>
      <c r="R647" s="67"/>
      <c r="S647" s="87" t="s">
        <v>17</v>
      </c>
      <c r="T64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47" s="91">
        <v>2004</v>
      </c>
      <c r="V647" s="91">
        <v>6</v>
      </c>
      <c r="W647" s="91">
        <v>1</v>
      </c>
      <c r="X647" s="92">
        <v>2008</v>
      </c>
      <c r="Y647" s="108">
        <v>0</v>
      </c>
      <c r="Z647" s="108">
        <v>0</v>
      </c>
      <c r="AA647" s="214">
        <v>2008</v>
      </c>
      <c r="AB647" s="67">
        <v>1</v>
      </c>
      <c r="AC647" s="115"/>
      <c r="AD647" s="115"/>
      <c r="AE647" s="109">
        <f>IFERROR(Table1[[#This Row],[ExpenditureDetails5]]*HLOOKUP([AssumedValue2],'Curr conv'!$B$17:$BF$56,16,FALSE), "No data")</f>
        <v>0</v>
      </c>
      <c r="AF647" s="108">
        <f>IFERROR([AssumedValue1]*HLOOKUP([AssumedValue2],'Curr conv'!$B$17:$BF$56,16,FALSE), "No data")</f>
        <v>0</v>
      </c>
      <c r="AG647" s="110">
        <f>IFERROR(Table1[[#This Row],[Calculation2]]/Exchange,"No data")</f>
        <v>0</v>
      </c>
      <c r="AH647" s="113">
        <f>IFERROR([AssumedValue1]*HLOOKUP([AssumedValue2],'Curr conv'!$B$17:$BF$56,16,FALSE)/Table1[[#This Row],[ExpenditureDetails3]], "No data")</f>
        <v>0</v>
      </c>
      <c r="AI647" s="114">
        <f>IFERROR(Table1[[#This Row],[Calculation4]]/Exchange,"No data")</f>
        <v>0</v>
      </c>
      <c r="AJ64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47" s="110">
        <f>IFERROR(Table1[[#This Row],[Calculation6]]/Exchange,"No data")</f>
        <v>0</v>
      </c>
      <c r="AL647" s="49" t="s">
        <v>465</v>
      </c>
      <c r="AM647" s="45"/>
      <c r="AN647" s="45"/>
      <c r="AO647" s="45"/>
      <c r="AP647" s="45"/>
      <c r="AQ647" s="45"/>
    </row>
    <row r="648" spans="2:43">
      <c r="B648" s="44" t="s">
        <v>120</v>
      </c>
      <c r="C648" s="66" t="s">
        <v>467</v>
      </c>
      <c r="D648" s="66" t="s">
        <v>472</v>
      </c>
      <c r="E648" s="66" t="s">
        <v>438</v>
      </c>
      <c r="F648" s="66" t="s">
        <v>352</v>
      </c>
      <c r="G648" s="44" t="s">
        <v>121</v>
      </c>
      <c r="H648" s="44" t="s">
        <v>98</v>
      </c>
      <c r="I648" s="44" t="s">
        <v>15</v>
      </c>
      <c r="J648" s="44" t="s">
        <v>470</v>
      </c>
      <c r="K648" s="87" t="s">
        <v>475</v>
      </c>
      <c r="L648" s="49" t="s">
        <v>462</v>
      </c>
      <c r="M648" s="108">
        <v>338</v>
      </c>
      <c r="N648" s="108">
        <v>338</v>
      </c>
      <c r="O648" s="91">
        <v>300</v>
      </c>
      <c r="P648" s="44" t="s">
        <v>458</v>
      </c>
      <c r="Q648" s="67"/>
      <c r="R648" s="67"/>
      <c r="S648" s="87" t="s">
        <v>17</v>
      </c>
      <c r="T64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48" s="91">
        <v>2004</v>
      </c>
      <c r="V648" s="91">
        <v>6</v>
      </c>
      <c r="W648" s="91">
        <v>1</v>
      </c>
      <c r="X648" s="92">
        <v>2009</v>
      </c>
      <c r="Y648" s="108">
        <v>0</v>
      </c>
      <c r="Z648" s="108">
        <v>0</v>
      </c>
      <c r="AA648" s="214">
        <v>2009</v>
      </c>
      <c r="AB648" s="67">
        <v>1</v>
      </c>
      <c r="AC648" s="115"/>
      <c r="AD648" s="115"/>
      <c r="AE648" s="109">
        <f>IFERROR(Table1[[#This Row],[ExpenditureDetails5]]*HLOOKUP([AssumedValue2],'Curr conv'!$B$17:$BF$56,16,FALSE), "No data")</f>
        <v>0</v>
      </c>
      <c r="AF648" s="108">
        <f>IFERROR([AssumedValue1]*HLOOKUP([AssumedValue2],'Curr conv'!$B$17:$BF$56,16,FALSE), "No data")</f>
        <v>0</v>
      </c>
      <c r="AG648" s="110">
        <f>IFERROR(Table1[[#This Row],[Calculation2]]/Exchange,"No data")</f>
        <v>0</v>
      </c>
      <c r="AH648" s="113">
        <f>IFERROR([AssumedValue1]*HLOOKUP([AssumedValue2],'Curr conv'!$B$17:$BF$56,16,FALSE)/Table1[[#This Row],[ExpenditureDetails3]], "No data")</f>
        <v>0</v>
      </c>
      <c r="AI648" s="114">
        <f>IFERROR(Table1[[#This Row],[Calculation4]]/Exchange,"No data")</f>
        <v>0</v>
      </c>
      <c r="AJ64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48" s="110">
        <f>IFERROR(Table1[[#This Row],[Calculation6]]/Exchange,"No data")</f>
        <v>0</v>
      </c>
      <c r="AL648" s="49" t="s">
        <v>465</v>
      </c>
      <c r="AM648" s="45"/>
      <c r="AN648" s="45"/>
      <c r="AO648" s="45"/>
      <c r="AP648" s="45"/>
      <c r="AQ648" s="45"/>
    </row>
    <row r="649" spans="2:43">
      <c r="B649" s="44" t="s">
        <v>122</v>
      </c>
      <c r="C649" s="66" t="s">
        <v>467</v>
      </c>
      <c r="D649" s="66" t="s">
        <v>472</v>
      </c>
      <c r="E649" s="66" t="s">
        <v>438</v>
      </c>
      <c r="F649" s="66" t="s">
        <v>351</v>
      </c>
      <c r="G649" s="44" t="s">
        <v>123</v>
      </c>
      <c r="H649" s="44" t="s">
        <v>98</v>
      </c>
      <c r="I649" s="44" t="s">
        <v>15</v>
      </c>
      <c r="J649" s="44" t="s">
        <v>470</v>
      </c>
      <c r="K649" s="87" t="s">
        <v>475</v>
      </c>
      <c r="L649" s="49" t="s">
        <v>462</v>
      </c>
      <c r="M649" s="108">
        <v>2184</v>
      </c>
      <c r="N649" s="108">
        <v>436.8</v>
      </c>
      <c r="O649" s="91">
        <v>300</v>
      </c>
      <c r="P649" s="44" t="s">
        <v>458</v>
      </c>
      <c r="Q649" s="67"/>
      <c r="R649" s="67"/>
      <c r="S649" s="87" t="s">
        <v>17</v>
      </c>
      <c r="T64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49" s="91">
        <v>2006</v>
      </c>
      <c r="V649" s="91">
        <v>4</v>
      </c>
      <c r="W649" s="91">
        <v>1</v>
      </c>
      <c r="X649" s="92">
        <v>2005</v>
      </c>
      <c r="Y649" s="108">
        <v>0</v>
      </c>
      <c r="Z649" s="108">
        <v>0</v>
      </c>
      <c r="AA649" s="214">
        <v>2005</v>
      </c>
      <c r="AB649" s="67">
        <v>1</v>
      </c>
      <c r="AC649" s="115" t="s">
        <v>96</v>
      </c>
      <c r="AD649" s="115"/>
      <c r="AE649" s="109">
        <f>IFERROR(Table1[[#This Row],[ExpenditureDetails5]]*HLOOKUP([AssumedValue2],'Curr conv'!$B$17:$BF$56,16,FALSE), "No data")</f>
        <v>0</v>
      </c>
      <c r="AF649" s="108">
        <f>IFERROR([AssumedValue1]*HLOOKUP([AssumedValue2],'Curr conv'!$B$17:$BF$56,16,FALSE), "No data")</f>
        <v>0</v>
      </c>
      <c r="AG649" s="110">
        <f>IFERROR(Table1[[#This Row],[Calculation2]]/Exchange,"No data")</f>
        <v>0</v>
      </c>
      <c r="AH649" s="113">
        <f>IFERROR([AssumedValue1]*HLOOKUP([AssumedValue2],'Curr conv'!$B$17:$BF$56,16,FALSE)/Table1[[#This Row],[ExpenditureDetails3]], "No data")</f>
        <v>0</v>
      </c>
      <c r="AI649" s="114">
        <f>IFERROR(Table1[[#This Row],[Calculation4]]/Exchange,"No data")</f>
        <v>0</v>
      </c>
      <c r="AJ64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49" s="110">
        <f>IFERROR(Table1[[#This Row],[Calculation6]]/Exchange,"No data")</f>
        <v>0</v>
      </c>
      <c r="AL649" s="49" t="s">
        <v>465</v>
      </c>
      <c r="AM649" s="45"/>
      <c r="AN649" s="45"/>
      <c r="AO649" s="45"/>
      <c r="AP649" s="45"/>
      <c r="AQ649" s="45"/>
    </row>
    <row r="650" spans="2:43">
      <c r="B650" s="44" t="s">
        <v>122</v>
      </c>
      <c r="C650" s="66" t="s">
        <v>467</v>
      </c>
      <c r="D650" s="66" t="s">
        <v>472</v>
      </c>
      <c r="E650" s="66" t="s">
        <v>438</v>
      </c>
      <c r="F650" s="66" t="s">
        <v>351</v>
      </c>
      <c r="G650" s="44" t="s">
        <v>123</v>
      </c>
      <c r="H650" s="44" t="s">
        <v>98</v>
      </c>
      <c r="I650" s="44" t="s">
        <v>15</v>
      </c>
      <c r="J650" s="44" t="s">
        <v>470</v>
      </c>
      <c r="K650" s="87" t="s">
        <v>475</v>
      </c>
      <c r="L650" s="49" t="s">
        <v>462</v>
      </c>
      <c r="M650" s="108">
        <v>2184</v>
      </c>
      <c r="N650" s="108">
        <v>436.8</v>
      </c>
      <c r="O650" s="91">
        <v>300</v>
      </c>
      <c r="P650" s="44" t="s">
        <v>458</v>
      </c>
      <c r="Q650" s="67"/>
      <c r="R650" s="67"/>
      <c r="S650" s="87" t="s">
        <v>17</v>
      </c>
      <c r="T65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50" s="91">
        <v>2006</v>
      </c>
      <c r="V650" s="91">
        <v>4</v>
      </c>
      <c r="W650" s="91">
        <v>1</v>
      </c>
      <c r="X650" s="92">
        <v>2006</v>
      </c>
      <c r="Y650" s="108">
        <v>0</v>
      </c>
      <c r="Z650" s="108">
        <v>0</v>
      </c>
      <c r="AA650" s="214">
        <v>2006</v>
      </c>
      <c r="AB650" s="67">
        <v>1</v>
      </c>
      <c r="AC650" s="115"/>
      <c r="AD650" s="115"/>
      <c r="AE650" s="109">
        <f>IFERROR(Table1[[#This Row],[ExpenditureDetails5]]*HLOOKUP([AssumedValue2],'Curr conv'!$B$17:$BF$56,16,FALSE), "No data")</f>
        <v>0</v>
      </c>
      <c r="AF650" s="108">
        <f>IFERROR([AssumedValue1]*HLOOKUP([AssumedValue2],'Curr conv'!$B$17:$BF$56,16,FALSE), "No data")</f>
        <v>0</v>
      </c>
      <c r="AG650" s="110">
        <f>IFERROR(Table1[[#This Row],[Calculation2]]/Exchange,"No data")</f>
        <v>0</v>
      </c>
      <c r="AH650" s="113">
        <f>IFERROR([AssumedValue1]*HLOOKUP([AssumedValue2],'Curr conv'!$B$17:$BF$56,16,FALSE)/Table1[[#This Row],[ExpenditureDetails3]], "No data")</f>
        <v>0</v>
      </c>
      <c r="AI650" s="114">
        <f>IFERROR(Table1[[#This Row],[Calculation4]]/Exchange,"No data")</f>
        <v>0</v>
      </c>
      <c r="AJ65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50" s="110">
        <f>IFERROR(Table1[[#This Row],[Calculation6]]/Exchange,"No data")</f>
        <v>0</v>
      </c>
      <c r="AL650" s="49" t="s">
        <v>465</v>
      </c>
      <c r="AM650" s="45"/>
      <c r="AN650" s="45"/>
      <c r="AO650" s="45"/>
      <c r="AP650" s="45"/>
      <c r="AQ650" s="45"/>
    </row>
    <row r="651" spans="2:43">
      <c r="B651" s="44" t="s">
        <v>122</v>
      </c>
      <c r="C651" s="66" t="s">
        <v>467</v>
      </c>
      <c r="D651" s="66" t="s">
        <v>472</v>
      </c>
      <c r="E651" s="66" t="s">
        <v>438</v>
      </c>
      <c r="F651" s="66" t="s">
        <v>351</v>
      </c>
      <c r="G651" s="44" t="s">
        <v>123</v>
      </c>
      <c r="H651" s="44" t="s">
        <v>98</v>
      </c>
      <c r="I651" s="44" t="s">
        <v>15</v>
      </c>
      <c r="J651" s="44" t="s">
        <v>470</v>
      </c>
      <c r="K651" s="87" t="s">
        <v>475</v>
      </c>
      <c r="L651" s="49" t="s">
        <v>462</v>
      </c>
      <c r="M651" s="108">
        <v>2184</v>
      </c>
      <c r="N651" s="108">
        <v>436.8</v>
      </c>
      <c r="O651" s="91">
        <v>300</v>
      </c>
      <c r="P651" s="44" t="s">
        <v>458</v>
      </c>
      <c r="Q651" s="67"/>
      <c r="R651" s="67"/>
      <c r="S651" s="87" t="s">
        <v>17</v>
      </c>
      <c r="T65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51" s="91">
        <v>2006</v>
      </c>
      <c r="V651" s="91">
        <v>4</v>
      </c>
      <c r="W651" s="91">
        <v>1</v>
      </c>
      <c r="X651" s="92">
        <v>2007</v>
      </c>
      <c r="Y651" s="108">
        <v>0</v>
      </c>
      <c r="Z651" s="108">
        <v>0</v>
      </c>
      <c r="AA651" s="214">
        <v>2007</v>
      </c>
      <c r="AB651" s="67">
        <v>1</v>
      </c>
      <c r="AC651" s="115"/>
      <c r="AD651" s="115"/>
      <c r="AE651" s="109">
        <f>IFERROR(Table1[[#This Row],[ExpenditureDetails5]]*HLOOKUP([AssumedValue2],'Curr conv'!$B$17:$BF$56,16,FALSE), "No data")</f>
        <v>0</v>
      </c>
      <c r="AF651" s="108">
        <f>IFERROR([AssumedValue1]*HLOOKUP([AssumedValue2],'Curr conv'!$B$17:$BF$56,16,FALSE), "No data")</f>
        <v>0</v>
      </c>
      <c r="AG651" s="110">
        <f>IFERROR(Table1[[#This Row],[Calculation2]]/Exchange,"No data")</f>
        <v>0</v>
      </c>
      <c r="AH651" s="113">
        <f>IFERROR([AssumedValue1]*HLOOKUP([AssumedValue2],'Curr conv'!$B$17:$BF$56,16,FALSE)/Table1[[#This Row],[ExpenditureDetails3]], "No data")</f>
        <v>0</v>
      </c>
      <c r="AI651" s="114">
        <f>IFERROR(Table1[[#This Row],[Calculation4]]/Exchange,"No data")</f>
        <v>0</v>
      </c>
      <c r="AJ65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51" s="110">
        <f>IFERROR(Table1[[#This Row],[Calculation6]]/Exchange,"No data")</f>
        <v>0</v>
      </c>
      <c r="AL651" s="49" t="s">
        <v>465</v>
      </c>
      <c r="AM651" s="45"/>
      <c r="AN651" s="45"/>
      <c r="AO651" s="45"/>
      <c r="AP651" s="45"/>
      <c r="AQ651" s="45"/>
    </row>
    <row r="652" spans="2:43">
      <c r="B652" s="44" t="s">
        <v>122</v>
      </c>
      <c r="C652" s="66" t="s">
        <v>467</v>
      </c>
      <c r="D652" s="66" t="s">
        <v>472</v>
      </c>
      <c r="E652" s="66" t="s">
        <v>438</v>
      </c>
      <c r="F652" s="66" t="s">
        <v>351</v>
      </c>
      <c r="G652" s="44" t="s">
        <v>123</v>
      </c>
      <c r="H652" s="44" t="s">
        <v>98</v>
      </c>
      <c r="I652" s="44" t="s">
        <v>15</v>
      </c>
      <c r="J652" s="44" t="s">
        <v>470</v>
      </c>
      <c r="K652" s="87" t="s">
        <v>475</v>
      </c>
      <c r="L652" s="49" t="s">
        <v>462</v>
      </c>
      <c r="M652" s="108">
        <v>2184</v>
      </c>
      <c r="N652" s="108">
        <v>436.8</v>
      </c>
      <c r="O652" s="91">
        <v>300</v>
      </c>
      <c r="P652" s="44" t="s">
        <v>458</v>
      </c>
      <c r="Q652" s="67"/>
      <c r="R652" s="67"/>
      <c r="S652" s="87" t="s">
        <v>17</v>
      </c>
      <c r="T65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52" s="91">
        <v>2006</v>
      </c>
      <c r="V652" s="91">
        <v>4</v>
      </c>
      <c r="W652" s="91">
        <v>1</v>
      </c>
      <c r="X652" s="92">
        <v>2008</v>
      </c>
      <c r="Y652" s="108">
        <v>0</v>
      </c>
      <c r="Z652" s="108">
        <v>0</v>
      </c>
      <c r="AA652" s="214">
        <v>2008</v>
      </c>
      <c r="AB652" s="67">
        <v>1</v>
      </c>
      <c r="AC652" s="115"/>
      <c r="AD652" s="115"/>
      <c r="AE652" s="109">
        <f>IFERROR(Table1[[#This Row],[ExpenditureDetails5]]*HLOOKUP([AssumedValue2],'Curr conv'!$B$17:$BF$56,16,FALSE), "No data")</f>
        <v>0</v>
      </c>
      <c r="AF652" s="108">
        <f>IFERROR([AssumedValue1]*HLOOKUP([AssumedValue2],'Curr conv'!$B$17:$BF$56,16,FALSE), "No data")</f>
        <v>0</v>
      </c>
      <c r="AG652" s="110">
        <f>IFERROR(Table1[[#This Row],[Calculation2]]/Exchange,"No data")</f>
        <v>0</v>
      </c>
      <c r="AH652" s="113">
        <f>IFERROR([AssumedValue1]*HLOOKUP([AssumedValue2],'Curr conv'!$B$17:$BF$56,16,FALSE)/Table1[[#This Row],[ExpenditureDetails3]], "No data")</f>
        <v>0</v>
      </c>
      <c r="AI652" s="114">
        <f>IFERROR(Table1[[#This Row],[Calculation4]]/Exchange,"No data")</f>
        <v>0</v>
      </c>
      <c r="AJ65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52" s="110">
        <f>IFERROR(Table1[[#This Row],[Calculation6]]/Exchange,"No data")</f>
        <v>0</v>
      </c>
      <c r="AL652" s="49" t="s">
        <v>465</v>
      </c>
      <c r="AM652" s="45"/>
      <c r="AN652" s="45"/>
      <c r="AO652" s="45"/>
      <c r="AP652" s="45"/>
      <c r="AQ652" s="45"/>
    </row>
    <row r="653" spans="2:43">
      <c r="B653" s="44" t="s">
        <v>122</v>
      </c>
      <c r="C653" s="66" t="s">
        <v>467</v>
      </c>
      <c r="D653" s="66" t="s">
        <v>472</v>
      </c>
      <c r="E653" s="66" t="s">
        <v>438</v>
      </c>
      <c r="F653" s="66" t="s">
        <v>351</v>
      </c>
      <c r="G653" s="44" t="s">
        <v>123</v>
      </c>
      <c r="H653" s="44" t="s">
        <v>98</v>
      </c>
      <c r="I653" s="44" t="s">
        <v>15</v>
      </c>
      <c r="J653" s="44" t="s">
        <v>470</v>
      </c>
      <c r="K653" s="87" t="s">
        <v>475</v>
      </c>
      <c r="L653" s="49" t="s">
        <v>462</v>
      </c>
      <c r="M653" s="108">
        <v>2184</v>
      </c>
      <c r="N653" s="108">
        <v>436.8</v>
      </c>
      <c r="O653" s="91">
        <v>300</v>
      </c>
      <c r="P653" s="44" t="s">
        <v>458</v>
      </c>
      <c r="Q653" s="67"/>
      <c r="R653" s="67"/>
      <c r="S653" s="87" t="s">
        <v>17</v>
      </c>
      <c r="T65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53" s="91">
        <v>2006</v>
      </c>
      <c r="V653" s="91">
        <v>4</v>
      </c>
      <c r="W653" s="91">
        <v>1</v>
      </c>
      <c r="X653" s="92">
        <v>2009</v>
      </c>
      <c r="Y653" s="108">
        <v>0</v>
      </c>
      <c r="Z653" s="108">
        <v>0</v>
      </c>
      <c r="AA653" s="214">
        <v>2009</v>
      </c>
      <c r="AB653" s="67">
        <v>1</v>
      </c>
      <c r="AC653" s="115"/>
      <c r="AD653" s="115"/>
      <c r="AE653" s="109">
        <f>IFERROR(Table1[[#This Row],[ExpenditureDetails5]]*HLOOKUP([AssumedValue2],'Curr conv'!$B$17:$BF$56,16,FALSE), "No data")</f>
        <v>0</v>
      </c>
      <c r="AF653" s="108">
        <f>IFERROR([AssumedValue1]*HLOOKUP([AssumedValue2],'Curr conv'!$B$17:$BF$56,16,FALSE), "No data")</f>
        <v>0</v>
      </c>
      <c r="AG653" s="110">
        <f>IFERROR(Table1[[#This Row],[Calculation2]]/Exchange,"No data")</f>
        <v>0</v>
      </c>
      <c r="AH653" s="113">
        <f>IFERROR([AssumedValue1]*HLOOKUP([AssumedValue2],'Curr conv'!$B$17:$BF$56,16,FALSE)/Table1[[#This Row],[ExpenditureDetails3]], "No data")</f>
        <v>0</v>
      </c>
      <c r="AI653" s="114">
        <f>IFERROR(Table1[[#This Row],[Calculation4]]/Exchange,"No data")</f>
        <v>0</v>
      </c>
      <c r="AJ65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53" s="110">
        <f>IFERROR(Table1[[#This Row],[Calculation6]]/Exchange,"No data")</f>
        <v>0</v>
      </c>
      <c r="AL653" s="49" t="s">
        <v>465</v>
      </c>
      <c r="AM653" s="45"/>
      <c r="AN653" s="45"/>
      <c r="AO653" s="45"/>
      <c r="AP653" s="45"/>
      <c r="AQ653" s="45"/>
    </row>
    <row r="654" spans="2:43">
      <c r="B654" s="44" t="s">
        <v>124</v>
      </c>
      <c r="C654" s="66" t="s">
        <v>467</v>
      </c>
      <c r="D654" s="66" t="s">
        <v>472</v>
      </c>
      <c r="E654" s="66" t="s">
        <v>438</v>
      </c>
      <c r="F654" s="66" t="s">
        <v>351</v>
      </c>
      <c r="G654" s="44" t="s">
        <v>123</v>
      </c>
      <c r="H654" s="44" t="s">
        <v>111</v>
      </c>
      <c r="I654" s="44" t="s">
        <v>15</v>
      </c>
      <c r="J654" s="44" t="s">
        <v>470</v>
      </c>
      <c r="K654" s="87" t="s">
        <v>475</v>
      </c>
      <c r="L654" s="49" t="s">
        <v>462</v>
      </c>
      <c r="M654" s="108">
        <v>2184</v>
      </c>
      <c r="N654" s="108">
        <v>436.8</v>
      </c>
      <c r="O654" s="91">
        <v>300</v>
      </c>
      <c r="P654" s="44" t="s">
        <v>458</v>
      </c>
      <c r="Q654" s="67"/>
      <c r="R654" s="67"/>
      <c r="S654" s="87" t="s">
        <v>17</v>
      </c>
      <c r="T65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54" s="91">
        <v>2005</v>
      </c>
      <c r="V654" s="91">
        <v>5</v>
      </c>
      <c r="W654" s="91">
        <v>1</v>
      </c>
      <c r="X654" s="92" t="s">
        <v>96</v>
      </c>
      <c r="Y654" s="109" t="s">
        <v>96</v>
      </c>
      <c r="Z654" s="108" t="s">
        <v>96</v>
      </c>
      <c r="AA654" s="214" t="s">
        <v>96</v>
      </c>
      <c r="AB654" s="67">
        <v>1</v>
      </c>
      <c r="AC654" s="115" t="s">
        <v>96</v>
      </c>
      <c r="AD654" s="115"/>
      <c r="AE654" s="109" t="str">
        <f>IFERROR(Table1[[#This Row],[ExpenditureDetails5]]*HLOOKUP([AssumedValue2],'Curr conv'!$B$17:$BF$56,16,FALSE), "No data")</f>
        <v>No data</v>
      </c>
      <c r="AF654" s="108" t="str">
        <f>IFERROR([AssumedValue1]*HLOOKUP([AssumedValue2],'Curr conv'!$B$17:$BF$56,16,FALSE), "No data")</f>
        <v>No data</v>
      </c>
      <c r="AG654" s="110" t="str">
        <f>IFERROR(Table1[[#This Row],[Calculation2]]/Exchange,"No data")</f>
        <v>No data</v>
      </c>
      <c r="AH654" s="113" t="str">
        <f>IFERROR([AssumedValue1]*HLOOKUP([AssumedValue2],'Curr conv'!$B$17:$BF$56,16,FALSE)/Table1[[#This Row],[ExpenditureDetails3]], "No data")</f>
        <v>No data</v>
      </c>
      <c r="AI654" s="114" t="str">
        <f>IFERROR(Table1[[#This Row],[Calculation4]]/Exchange,"No data")</f>
        <v>No data</v>
      </c>
      <c r="AJ65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654" s="110" t="str">
        <f>IFERROR(Table1[[#This Row],[Calculation6]]/Exchange,"No data")</f>
        <v>No data</v>
      </c>
      <c r="AL654" s="49" t="s">
        <v>465</v>
      </c>
      <c r="AM654" s="45"/>
      <c r="AN654" s="45"/>
      <c r="AO654" s="45"/>
      <c r="AP654" s="45"/>
      <c r="AQ654" s="45"/>
    </row>
    <row r="655" spans="2:43">
      <c r="B655" s="44" t="s">
        <v>125</v>
      </c>
      <c r="C655" s="66" t="s">
        <v>467</v>
      </c>
      <c r="D655" s="66" t="s">
        <v>472</v>
      </c>
      <c r="E655" s="66" t="s">
        <v>438</v>
      </c>
      <c r="F655" s="66" t="s">
        <v>351</v>
      </c>
      <c r="G655" s="44" t="s">
        <v>123</v>
      </c>
      <c r="H655" s="44" t="s">
        <v>101</v>
      </c>
      <c r="I655" s="44" t="s">
        <v>15</v>
      </c>
      <c r="J655" s="44" t="s">
        <v>470</v>
      </c>
      <c r="K655" s="87" t="s">
        <v>475</v>
      </c>
      <c r="L655" s="49" t="s">
        <v>462</v>
      </c>
      <c r="M655" s="108">
        <v>2184</v>
      </c>
      <c r="N655" s="108">
        <v>436.8</v>
      </c>
      <c r="O655" s="91">
        <v>300</v>
      </c>
      <c r="P655" s="44" t="s">
        <v>458</v>
      </c>
      <c r="Q655" s="67"/>
      <c r="R655" s="67" t="s">
        <v>431</v>
      </c>
      <c r="S655" s="87" t="s">
        <v>17</v>
      </c>
      <c r="T65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55" s="91">
        <v>1984</v>
      </c>
      <c r="V655" s="91">
        <v>26</v>
      </c>
      <c r="W655" s="91">
        <v>1</v>
      </c>
      <c r="X655" s="92">
        <v>2007</v>
      </c>
      <c r="Y655" s="108">
        <v>0</v>
      </c>
      <c r="Z655" s="108">
        <v>0</v>
      </c>
      <c r="AA655" s="214">
        <v>2007</v>
      </c>
      <c r="AB655" s="67">
        <v>1</v>
      </c>
      <c r="AC655" s="115" t="s">
        <v>96</v>
      </c>
      <c r="AD655" s="115"/>
      <c r="AE655" s="109">
        <f>IFERROR(Table1[[#This Row],[ExpenditureDetails5]]*HLOOKUP([AssumedValue2],'Curr conv'!$B$17:$BF$56,16,FALSE), "No data")</f>
        <v>0</v>
      </c>
      <c r="AF655" s="108">
        <f>IFERROR([AssumedValue1]*HLOOKUP([AssumedValue2],'Curr conv'!$B$17:$BF$56,16,FALSE), "No data")</f>
        <v>0</v>
      </c>
      <c r="AG655" s="110">
        <f>IFERROR(Table1[[#This Row],[Calculation2]]/Exchange,"No data")</f>
        <v>0</v>
      </c>
      <c r="AH655" s="113">
        <f>IFERROR([AssumedValue1]*HLOOKUP([AssumedValue2],'Curr conv'!$B$17:$BF$56,16,FALSE)/Table1[[#This Row],[ExpenditureDetails3]], "No data")</f>
        <v>0</v>
      </c>
      <c r="AI655" s="114">
        <f>IFERROR(Table1[[#This Row],[Calculation4]]/Exchange,"No data")</f>
        <v>0</v>
      </c>
      <c r="AJ65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55" s="110">
        <f>IFERROR(Table1[[#This Row],[Calculation6]]/Exchange,"No data")</f>
        <v>0</v>
      </c>
      <c r="AL655" s="49" t="s">
        <v>465</v>
      </c>
      <c r="AM655" s="45"/>
      <c r="AN655" s="45"/>
      <c r="AO655" s="45"/>
      <c r="AP655" s="45"/>
      <c r="AQ655" s="45"/>
    </row>
    <row r="656" spans="2:43">
      <c r="B656" s="44" t="s">
        <v>125</v>
      </c>
      <c r="C656" s="66" t="s">
        <v>467</v>
      </c>
      <c r="D656" s="66" t="s">
        <v>472</v>
      </c>
      <c r="E656" s="66" t="s">
        <v>438</v>
      </c>
      <c r="F656" s="66" t="s">
        <v>351</v>
      </c>
      <c r="G656" s="44" t="s">
        <v>123</v>
      </c>
      <c r="H656" s="44" t="s">
        <v>101</v>
      </c>
      <c r="I656" s="44" t="s">
        <v>15</v>
      </c>
      <c r="J656" s="44" t="s">
        <v>470</v>
      </c>
      <c r="K656" s="87" t="s">
        <v>475</v>
      </c>
      <c r="L656" s="49" t="s">
        <v>462</v>
      </c>
      <c r="M656" s="108">
        <v>2184</v>
      </c>
      <c r="N656" s="108">
        <v>436.8</v>
      </c>
      <c r="O656" s="91">
        <v>300</v>
      </c>
      <c r="P656" s="44" t="s">
        <v>458</v>
      </c>
      <c r="Q656" s="67"/>
      <c r="R656" s="67"/>
      <c r="S656" s="87" t="s">
        <v>17</v>
      </c>
      <c r="T65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56" s="91">
        <v>1984</v>
      </c>
      <c r="V656" s="91">
        <v>26</v>
      </c>
      <c r="W656" s="91">
        <v>1</v>
      </c>
      <c r="X656" s="92">
        <v>2008</v>
      </c>
      <c r="Y656" s="108">
        <v>0</v>
      </c>
      <c r="Z656" s="108">
        <v>0</v>
      </c>
      <c r="AA656" s="214">
        <v>2008</v>
      </c>
      <c r="AB656" s="67">
        <v>1</v>
      </c>
      <c r="AC656" s="115"/>
      <c r="AD656" s="115"/>
      <c r="AE656" s="109">
        <f>IFERROR(Table1[[#This Row],[ExpenditureDetails5]]*HLOOKUP([AssumedValue2],'Curr conv'!$B$17:$BF$56,16,FALSE), "No data")</f>
        <v>0</v>
      </c>
      <c r="AF656" s="108">
        <f>IFERROR([AssumedValue1]*HLOOKUP([AssumedValue2],'Curr conv'!$B$17:$BF$56,16,FALSE), "No data")</f>
        <v>0</v>
      </c>
      <c r="AG656" s="110">
        <f>IFERROR(Table1[[#This Row],[Calculation2]]/Exchange,"No data")</f>
        <v>0</v>
      </c>
      <c r="AH656" s="113">
        <f>IFERROR([AssumedValue1]*HLOOKUP([AssumedValue2],'Curr conv'!$B$17:$BF$56,16,FALSE)/Table1[[#This Row],[ExpenditureDetails3]], "No data")</f>
        <v>0</v>
      </c>
      <c r="AI656" s="114">
        <f>IFERROR(Table1[[#This Row],[Calculation4]]/Exchange,"No data")</f>
        <v>0</v>
      </c>
      <c r="AJ65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56" s="110">
        <f>IFERROR(Table1[[#This Row],[Calculation6]]/Exchange,"No data")</f>
        <v>0</v>
      </c>
      <c r="AL656" s="49" t="s">
        <v>465</v>
      </c>
      <c r="AM656" s="45"/>
      <c r="AN656" s="45"/>
      <c r="AO656" s="45"/>
      <c r="AP656" s="45"/>
      <c r="AQ656" s="45"/>
    </row>
    <row r="657" spans="2:43">
      <c r="B657" s="44" t="s">
        <v>125</v>
      </c>
      <c r="C657" s="66" t="s">
        <v>467</v>
      </c>
      <c r="D657" s="66" t="s">
        <v>472</v>
      </c>
      <c r="E657" s="66" t="s">
        <v>438</v>
      </c>
      <c r="F657" s="66" t="s">
        <v>351</v>
      </c>
      <c r="G657" s="44" t="s">
        <v>123</v>
      </c>
      <c r="H657" s="44" t="s">
        <v>101</v>
      </c>
      <c r="I657" s="44" t="s">
        <v>15</v>
      </c>
      <c r="J657" s="44" t="s">
        <v>470</v>
      </c>
      <c r="K657" s="87" t="s">
        <v>475</v>
      </c>
      <c r="L657" s="49" t="s">
        <v>462</v>
      </c>
      <c r="M657" s="108">
        <v>2184</v>
      </c>
      <c r="N657" s="108">
        <v>436.8</v>
      </c>
      <c r="O657" s="91">
        <v>300</v>
      </c>
      <c r="P657" s="44" t="s">
        <v>458</v>
      </c>
      <c r="Q657" s="67"/>
      <c r="R657" s="67"/>
      <c r="S657" s="87" t="s">
        <v>17</v>
      </c>
      <c r="T65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57" s="91">
        <v>1984</v>
      </c>
      <c r="V657" s="91">
        <v>26</v>
      </c>
      <c r="W657" s="91">
        <v>1</v>
      </c>
      <c r="X657" s="92">
        <v>2009</v>
      </c>
      <c r="Y657" s="108">
        <v>0</v>
      </c>
      <c r="Z657" s="108">
        <v>0</v>
      </c>
      <c r="AA657" s="214">
        <v>2009</v>
      </c>
      <c r="AB657" s="67">
        <v>1</v>
      </c>
      <c r="AC657" s="115"/>
      <c r="AD657" s="115"/>
      <c r="AE657" s="109">
        <f>IFERROR(Table1[[#This Row],[ExpenditureDetails5]]*HLOOKUP([AssumedValue2],'Curr conv'!$B$17:$BF$56,16,FALSE), "No data")</f>
        <v>0</v>
      </c>
      <c r="AF657" s="108">
        <f>IFERROR([AssumedValue1]*HLOOKUP([AssumedValue2],'Curr conv'!$B$17:$BF$56,16,FALSE), "No data")</f>
        <v>0</v>
      </c>
      <c r="AG657" s="110">
        <f>IFERROR(Table1[[#This Row],[Calculation2]]/Exchange,"No data")</f>
        <v>0</v>
      </c>
      <c r="AH657" s="113">
        <f>IFERROR([AssumedValue1]*HLOOKUP([AssumedValue2],'Curr conv'!$B$17:$BF$56,16,FALSE)/Table1[[#This Row],[ExpenditureDetails3]], "No data")</f>
        <v>0</v>
      </c>
      <c r="AI657" s="114">
        <f>IFERROR(Table1[[#This Row],[Calculation4]]/Exchange,"No data")</f>
        <v>0</v>
      </c>
      <c r="AJ65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57" s="110">
        <f>IFERROR(Table1[[#This Row],[Calculation6]]/Exchange,"No data")</f>
        <v>0</v>
      </c>
      <c r="AL657" s="49" t="s">
        <v>465</v>
      </c>
      <c r="AM657" s="45"/>
      <c r="AN657" s="45"/>
      <c r="AO657" s="45"/>
      <c r="AP657" s="45"/>
      <c r="AQ657" s="45"/>
    </row>
    <row r="658" spans="2:43">
      <c r="B658" s="44" t="s">
        <v>126</v>
      </c>
      <c r="C658" s="66" t="s">
        <v>467</v>
      </c>
      <c r="D658" s="66" t="s">
        <v>472</v>
      </c>
      <c r="E658" s="66" t="s">
        <v>438</v>
      </c>
      <c r="F658" s="66" t="s">
        <v>351</v>
      </c>
      <c r="G658" s="44" t="s">
        <v>123</v>
      </c>
      <c r="H658" s="44" t="s">
        <v>103</v>
      </c>
      <c r="I658" s="44" t="s">
        <v>15</v>
      </c>
      <c r="J658" s="44" t="s">
        <v>470</v>
      </c>
      <c r="K658" s="87" t="s">
        <v>475</v>
      </c>
      <c r="L658" s="49" t="s">
        <v>462</v>
      </c>
      <c r="M658" s="108">
        <v>2184</v>
      </c>
      <c r="N658" s="108">
        <v>436.8</v>
      </c>
      <c r="O658" s="91">
        <v>300</v>
      </c>
      <c r="P658" s="44" t="s">
        <v>458</v>
      </c>
      <c r="Q658" s="67"/>
      <c r="R658" s="67"/>
      <c r="S658" s="87" t="s">
        <v>17</v>
      </c>
      <c r="T65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58" s="91">
        <v>1993</v>
      </c>
      <c r="V658" s="91">
        <v>17</v>
      </c>
      <c r="W658" s="91">
        <v>1</v>
      </c>
      <c r="X658" s="92">
        <v>2003</v>
      </c>
      <c r="Y658" s="108">
        <v>0</v>
      </c>
      <c r="Z658" s="108">
        <v>0</v>
      </c>
      <c r="AA658" s="214">
        <v>2003</v>
      </c>
      <c r="AB658" s="67">
        <v>1</v>
      </c>
      <c r="AC658" s="115" t="s">
        <v>96</v>
      </c>
      <c r="AD658" s="115"/>
      <c r="AE658" s="109">
        <f>IFERROR(Table1[[#This Row],[ExpenditureDetails5]]*HLOOKUP([AssumedValue2],'Curr conv'!$B$17:$BF$56,16,FALSE), "No data")</f>
        <v>0</v>
      </c>
      <c r="AF658" s="108">
        <f>IFERROR([AssumedValue1]*HLOOKUP([AssumedValue2],'Curr conv'!$B$17:$BF$56,16,FALSE), "No data")</f>
        <v>0</v>
      </c>
      <c r="AG658" s="110">
        <f>IFERROR(Table1[[#This Row],[Calculation2]]/Exchange,"No data")</f>
        <v>0</v>
      </c>
      <c r="AH658" s="113">
        <f>IFERROR([AssumedValue1]*HLOOKUP([AssumedValue2],'Curr conv'!$B$17:$BF$56,16,FALSE)/Table1[[#This Row],[ExpenditureDetails3]], "No data")</f>
        <v>0</v>
      </c>
      <c r="AI658" s="114">
        <f>IFERROR(Table1[[#This Row],[Calculation4]]/Exchange,"No data")</f>
        <v>0</v>
      </c>
      <c r="AJ65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58" s="110">
        <f>IFERROR(Table1[[#This Row],[Calculation6]]/Exchange,"No data")</f>
        <v>0</v>
      </c>
      <c r="AL658" s="49" t="s">
        <v>465</v>
      </c>
      <c r="AM658" s="45"/>
      <c r="AN658" s="45"/>
      <c r="AO658" s="45"/>
      <c r="AP658" s="45"/>
      <c r="AQ658" s="45"/>
    </row>
    <row r="659" spans="2:43">
      <c r="B659" s="44" t="s">
        <v>126</v>
      </c>
      <c r="C659" s="66" t="s">
        <v>467</v>
      </c>
      <c r="D659" s="66" t="s">
        <v>472</v>
      </c>
      <c r="E659" s="66" t="s">
        <v>438</v>
      </c>
      <c r="F659" s="66" t="s">
        <v>351</v>
      </c>
      <c r="G659" s="44" t="s">
        <v>123</v>
      </c>
      <c r="H659" s="44" t="s">
        <v>103</v>
      </c>
      <c r="I659" s="44" t="s">
        <v>15</v>
      </c>
      <c r="J659" s="44" t="s">
        <v>470</v>
      </c>
      <c r="K659" s="87" t="s">
        <v>475</v>
      </c>
      <c r="L659" s="49" t="s">
        <v>462</v>
      </c>
      <c r="M659" s="108">
        <v>2184</v>
      </c>
      <c r="N659" s="108">
        <v>436.8</v>
      </c>
      <c r="O659" s="91">
        <v>300</v>
      </c>
      <c r="P659" s="44" t="s">
        <v>458</v>
      </c>
      <c r="Q659" s="67"/>
      <c r="R659" s="67"/>
      <c r="S659" s="87" t="s">
        <v>17</v>
      </c>
      <c r="T65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59" s="91">
        <v>1993</v>
      </c>
      <c r="V659" s="91">
        <v>17</v>
      </c>
      <c r="W659" s="91">
        <v>1</v>
      </c>
      <c r="X659" s="92">
        <v>2004</v>
      </c>
      <c r="Y659" s="108">
        <v>0</v>
      </c>
      <c r="Z659" s="108">
        <v>0</v>
      </c>
      <c r="AA659" s="214">
        <v>2004</v>
      </c>
      <c r="AB659" s="67">
        <v>1</v>
      </c>
      <c r="AC659" s="115"/>
      <c r="AD659" s="115"/>
      <c r="AE659" s="109">
        <f>IFERROR(Table1[[#This Row],[ExpenditureDetails5]]*HLOOKUP([AssumedValue2],'Curr conv'!$B$17:$BF$56,16,FALSE), "No data")</f>
        <v>0</v>
      </c>
      <c r="AF659" s="108">
        <f>IFERROR([AssumedValue1]*HLOOKUP([AssumedValue2],'Curr conv'!$B$17:$BF$56,16,FALSE), "No data")</f>
        <v>0</v>
      </c>
      <c r="AG659" s="110">
        <f>IFERROR(Table1[[#This Row],[Calculation2]]/Exchange,"No data")</f>
        <v>0</v>
      </c>
      <c r="AH659" s="113">
        <f>IFERROR([AssumedValue1]*HLOOKUP([AssumedValue2],'Curr conv'!$B$17:$BF$56,16,FALSE)/Table1[[#This Row],[ExpenditureDetails3]], "No data")</f>
        <v>0</v>
      </c>
      <c r="AI659" s="114">
        <f>IFERROR(Table1[[#This Row],[Calculation4]]/Exchange,"No data")</f>
        <v>0</v>
      </c>
      <c r="AJ65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59" s="110">
        <f>IFERROR(Table1[[#This Row],[Calculation6]]/Exchange,"No data")</f>
        <v>0</v>
      </c>
      <c r="AL659" s="49" t="s">
        <v>465</v>
      </c>
      <c r="AM659" s="45"/>
      <c r="AN659" s="45"/>
      <c r="AO659" s="45"/>
      <c r="AP659" s="45"/>
      <c r="AQ659" s="45"/>
    </row>
    <row r="660" spans="2:43">
      <c r="B660" s="44" t="s">
        <v>126</v>
      </c>
      <c r="C660" s="66" t="s">
        <v>467</v>
      </c>
      <c r="D660" s="66" t="s">
        <v>472</v>
      </c>
      <c r="E660" s="66" t="s">
        <v>438</v>
      </c>
      <c r="F660" s="66" t="s">
        <v>351</v>
      </c>
      <c r="G660" s="44" t="s">
        <v>123</v>
      </c>
      <c r="H660" s="44" t="s">
        <v>103</v>
      </c>
      <c r="I660" s="44" t="s">
        <v>15</v>
      </c>
      <c r="J660" s="44" t="s">
        <v>470</v>
      </c>
      <c r="K660" s="87" t="s">
        <v>475</v>
      </c>
      <c r="L660" s="49" t="s">
        <v>462</v>
      </c>
      <c r="M660" s="108">
        <v>2184</v>
      </c>
      <c r="N660" s="108">
        <v>436.8</v>
      </c>
      <c r="O660" s="91">
        <v>300</v>
      </c>
      <c r="P660" s="44" t="s">
        <v>458</v>
      </c>
      <c r="Q660" s="67"/>
      <c r="R660" s="67"/>
      <c r="S660" s="87" t="s">
        <v>17</v>
      </c>
      <c r="T66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60" s="91">
        <v>1993</v>
      </c>
      <c r="V660" s="91">
        <v>17</v>
      </c>
      <c r="W660" s="91">
        <v>1</v>
      </c>
      <c r="X660" s="92">
        <v>2005</v>
      </c>
      <c r="Y660" s="108">
        <v>0</v>
      </c>
      <c r="Z660" s="108">
        <v>0</v>
      </c>
      <c r="AA660" s="214">
        <v>2005</v>
      </c>
      <c r="AB660" s="67">
        <v>1</v>
      </c>
      <c r="AC660" s="115"/>
      <c r="AD660" s="115"/>
      <c r="AE660" s="109">
        <f>IFERROR(Table1[[#This Row],[ExpenditureDetails5]]*HLOOKUP([AssumedValue2],'Curr conv'!$B$17:$BF$56,16,FALSE), "No data")</f>
        <v>0</v>
      </c>
      <c r="AF660" s="108">
        <f>IFERROR([AssumedValue1]*HLOOKUP([AssumedValue2],'Curr conv'!$B$17:$BF$56,16,FALSE), "No data")</f>
        <v>0</v>
      </c>
      <c r="AG660" s="110">
        <f>IFERROR(Table1[[#This Row],[Calculation2]]/Exchange,"No data")</f>
        <v>0</v>
      </c>
      <c r="AH660" s="113">
        <f>IFERROR([AssumedValue1]*HLOOKUP([AssumedValue2],'Curr conv'!$B$17:$BF$56,16,FALSE)/Table1[[#This Row],[ExpenditureDetails3]], "No data")</f>
        <v>0</v>
      </c>
      <c r="AI660" s="114">
        <f>IFERROR(Table1[[#This Row],[Calculation4]]/Exchange,"No data")</f>
        <v>0</v>
      </c>
      <c r="AJ66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60" s="110">
        <f>IFERROR(Table1[[#This Row],[Calculation6]]/Exchange,"No data")</f>
        <v>0</v>
      </c>
      <c r="AL660" s="49" t="s">
        <v>465</v>
      </c>
      <c r="AM660" s="45"/>
      <c r="AN660" s="45"/>
      <c r="AO660" s="45"/>
      <c r="AP660" s="45"/>
      <c r="AQ660" s="45"/>
    </row>
    <row r="661" spans="2:43">
      <c r="B661" s="44" t="s">
        <v>126</v>
      </c>
      <c r="C661" s="66" t="s">
        <v>467</v>
      </c>
      <c r="D661" s="66" t="s">
        <v>472</v>
      </c>
      <c r="E661" s="66" t="s">
        <v>438</v>
      </c>
      <c r="F661" s="66" t="s">
        <v>351</v>
      </c>
      <c r="G661" s="44" t="s">
        <v>123</v>
      </c>
      <c r="H661" s="44" t="s">
        <v>103</v>
      </c>
      <c r="I661" s="44" t="s">
        <v>15</v>
      </c>
      <c r="J661" s="44" t="s">
        <v>470</v>
      </c>
      <c r="K661" s="87" t="s">
        <v>475</v>
      </c>
      <c r="L661" s="49" t="s">
        <v>462</v>
      </c>
      <c r="M661" s="108">
        <v>2184</v>
      </c>
      <c r="N661" s="108">
        <v>436.8</v>
      </c>
      <c r="O661" s="91">
        <v>300</v>
      </c>
      <c r="P661" s="44" t="s">
        <v>458</v>
      </c>
      <c r="Q661" s="67"/>
      <c r="R661" s="67"/>
      <c r="S661" s="87" t="s">
        <v>17</v>
      </c>
      <c r="T66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61" s="91">
        <v>1993</v>
      </c>
      <c r="V661" s="91">
        <v>17</v>
      </c>
      <c r="W661" s="91">
        <v>1</v>
      </c>
      <c r="X661" s="92">
        <v>2006</v>
      </c>
      <c r="Y661" s="108">
        <v>0</v>
      </c>
      <c r="Z661" s="108">
        <v>0</v>
      </c>
      <c r="AA661" s="214">
        <v>2006</v>
      </c>
      <c r="AB661" s="67">
        <v>1</v>
      </c>
      <c r="AC661" s="115"/>
      <c r="AD661" s="115"/>
      <c r="AE661" s="109">
        <f>IFERROR(Table1[[#This Row],[ExpenditureDetails5]]*HLOOKUP([AssumedValue2],'Curr conv'!$B$17:$BF$56,16,FALSE), "No data")</f>
        <v>0</v>
      </c>
      <c r="AF661" s="108">
        <f>IFERROR([AssumedValue1]*HLOOKUP([AssumedValue2],'Curr conv'!$B$17:$BF$56,16,FALSE), "No data")</f>
        <v>0</v>
      </c>
      <c r="AG661" s="110">
        <f>IFERROR(Table1[[#This Row],[Calculation2]]/Exchange,"No data")</f>
        <v>0</v>
      </c>
      <c r="AH661" s="113">
        <f>IFERROR([AssumedValue1]*HLOOKUP([AssumedValue2],'Curr conv'!$B$17:$BF$56,16,FALSE)/Table1[[#This Row],[ExpenditureDetails3]], "No data")</f>
        <v>0</v>
      </c>
      <c r="AI661" s="114">
        <f>IFERROR(Table1[[#This Row],[Calculation4]]/Exchange,"No data")</f>
        <v>0</v>
      </c>
      <c r="AJ66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61" s="110">
        <f>IFERROR(Table1[[#This Row],[Calculation6]]/Exchange,"No data")</f>
        <v>0</v>
      </c>
      <c r="AL661" s="49" t="s">
        <v>465</v>
      </c>
      <c r="AM661" s="45"/>
      <c r="AN661" s="45"/>
      <c r="AO661" s="45"/>
      <c r="AP661" s="45"/>
      <c r="AQ661" s="45"/>
    </row>
    <row r="662" spans="2:43">
      <c r="B662" s="44" t="s">
        <v>126</v>
      </c>
      <c r="C662" s="66" t="s">
        <v>467</v>
      </c>
      <c r="D662" s="66" t="s">
        <v>472</v>
      </c>
      <c r="E662" s="66" t="s">
        <v>438</v>
      </c>
      <c r="F662" s="66" t="s">
        <v>351</v>
      </c>
      <c r="G662" s="44" t="s">
        <v>123</v>
      </c>
      <c r="H662" s="44" t="s">
        <v>103</v>
      </c>
      <c r="I662" s="44" t="s">
        <v>15</v>
      </c>
      <c r="J662" s="44" t="s">
        <v>470</v>
      </c>
      <c r="K662" s="87" t="s">
        <v>475</v>
      </c>
      <c r="L662" s="49" t="s">
        <v>462</v>
      </c>
      <c r="M662" s="108">
        <v>2184</v>
      </c>
      <c r="N662" s="108">
        <v>436.8</v>
      </c>
      <c r="O662" s="91">
        <v>300</v>
      </c>
      <c r="P662" s="44" t="s">
        <v>458</v>
      </c>
      <c r="Q662" s="67"/>
      <c r="R662" s="67"/>
      <c r="S662" s="87" t="s">
        <v>17</v>
      </c>
      <c r="T66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62" s="91">
        <v>1993</v>
      </c>
      <c r="V662" s="91">
        <v>17</v>
      </c>
      <c r="W662" s="91">
        <v>1</v>
      </c>
      <c r="X662" s="92">
        <v>2007</v>
      </c>
      <c r="Y662" s="108">
        <v>0</v>
      </c>
      <c r="Z662" s="108">
        <v>0</v>
      </c>
      <c r="AA662" s="214">
        <v>2007</v>
      </c>
      <c r="AB662" s="67">
        <v>1</v>
      </c>
      <c r="AC662" s="115"/>
      <c r="AD662" s="115"/>
      <c r="AE662" s="109">
        <f>IFERROR(Table1[[#This Row],[ExpenditureDetails5]]*HLOOKUP([AssumedValue2],'Curr conv'!$B$17:$BF$56,16,FALSE), "No data")</f>
        <v>0</v>
      </c>
      <c r="AF662" s="108">
        <f>IFERROR([AssumedValue1]*HLOOKUP([AssumedValue2],'Curr conv'!$B$17:$BF$56,16,FALSE), "No data")</f>
        <v>0</v>
      </c>
      <c r="AG662" s="110">
        <f>IFERROR(Table1[[#This Row],[Calculation2]]/Exchange,"No data")</f>
        <v>0</v>
      </c>
      <c r="AH662" s="113">
        <f>IFERROR([AssumedValue1]*HLOOKUP([AssumedValue2],'Curr conv'!$B$17:$BF$56,16,FALSE)/Table1[[#This Row],[ExpenditureDetails3]], "No data")</f>
        <v>0</v>
      </c>
      <c r="AI662" s="114">
        <f>IFERROR(Table1[[#This Row],[Calculation4]]/Exchange,"No data")</f>
        <v>0</v>
      </c>
      <c r="AJ66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62" s="110">
        <f>IFERROR(Table1[[#This Row],[Calculation6]]/Exchange,"No data")</f>
        <v>0</v>
      </c>
      <c r="AL662" s="49" t="s">
        <v>465</v>
      </c>
      <c r="AM662" s="45"/>
      <c r="AN662" s="45"/>
      <c r="AO662" s="45"/>
      <c r="AP662" s="45"/>
      <c r="AQ662" s="45"/>
    </row>
    <row r="663" spans="2:43">
      <c r="B663" s="44" t="s">
        <v>126</v>
      </c>
      <c r="C663" s="66" t="s">
        <v>467</v>
      </c>
      <c r="D663" s="66" t="s">
        <v>472</v>
      </c>
      <c r="E663" s="66" t="s">
        <v>438</v>
      </c>
      <c r="F663" s="66" t="s">
        <v>351</v>
      </c>
      <c r="G663" s="44" t="s">
        <v>123</v>
      </c>
      <c r="H663" s="44" t="s">
        <v>103</v>
      </c>
      <c r="I663" s="44" t="s">
        <v>15</v>
      </c>
      <c r="J663" s="44" t="s">
        <v>470</v>
      </c>
      <c r="K663" s="87" t="s">
        <v>475</v>
      </c>
      <c r="L663" s="49" t="s">
        <v>462</v>
      </c>
      <c r="M663" s="108">
        <v>2184</v>
      </c>
      <c r="N663" s="108">
        <v>436.8</v>
      </c>
      <c r="O663" s="91">
        <v>300</v>
      </c>
      <c r="P663" s="44" t="s">
        <v>458</v>
      </c>
      <c r="Q663" s="67"/>
      <c r="R663" s="67" t="s">
        <v>431</v>
      </c>
      <c r="S663" s="87" t="s">
        <v>17</v>
      </c>
      <c r="T66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63" s="91">
        <v>1993</v>
      </c>
      <c r="V663" s="91">
        <v>17</v>
      </c>
      <c r="W663" s="91">
        <v>1</v>
      </c>
      <c r="X663" s="92">
        <v>2008</v>
      </c>
      <c r="Y663" s="108">
        <v>0</v>
      </c>
      <c r="Z663" s="108">
        <v>0</v>
      </c>
      <c r="AA663" s="214">
        <v>2008</v>
      </c>
      <c r="AB663" s="67">
        <v>1</v>
      </c>
      <c r="AC663" s="115"/>
      <c r="AD663" s="115"/>
      <c r="AE663" s="109">
        <f>IFERROR(Table1[[#This Row],[ExpenditureDetails5]]*HLOOKUP([AssumedValue2],'Curr conv'!$B$17:$BF$56,16,FALSE), "No data")</f>
        <v>0</v>
      </c>
      <c r="AF663" s="108">
        <f>IFERROR([AssumedValue1]*HLOOKUP([AssumedValue2],'Curr conv'!$B$17:$BF$56,16,FALSE), "No data")</f>
        <v>0</v>
      </c>
      <c r="AG663" s="110">
        <f>IFERROR(Table1[[#This Row],[Calculation2]]/Exchange,"No data")</f>
        <v>0</v>
      </c>
      <c r="AH663" s="113">
        <f>IFERROR([AssumedValue1]*HLOOKUP([AssumedValue2],'Curr conv'!$B$17:$BF$56,16,FALSE)/Table1[[#This Row],[ExpenditureDetails3]], "No data")</f>
        <v>0</v>
      </c>
      <c r="AI663" s="114">
        <f>IFERROR(Table1[[#This Row],[Calculation4]]/Exchange,"No data")</f>
        <v>0</v>
      </c>
      <c r="AJ66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63" s="110">
        <f>IFERROR(Table1[[#This Row],[Calculation6]]/Exchange,"No data")</f>
        <v>0</v>
      </c>
      <c r="AL663" s="49" t="s">
        <v>465</v>
      </c>
      <c r="AM663" s="45"/>
      <c r="AN663" s="45"/>
      <c r="AO663" s="45"/>
      <c r="AP663" s="45"/>
      <c r="AQ663" s="45"/>
    </row>
    <row r="664" spans="2:43">
      <c r="B664" s="44" t="s">
        <v>126</v>
      </c>
      <c r="C664" s="66" t="s">
        <v>467</v>
      </c>
      <c r="D664" s="66" t="s">
        <v>472</v>
      </c>
      <c r="E664" s="66" t="s">
        <v>438</v>
      </c>
      <c r="F664" s="66" t="s">
        <v>351</v>
      </c>
      <c r="G664" s="44" t="s">
        <v>123</v>
      </c>
      <c r="H664" s="44" t="s">
        <v>103</v>
      </c>
      <c r="I664" s="44" t="s">
        <v>15</v>
      </c>
      <c r="J664" s="44" t="s">
        <v>470</v>
      </c>
      <c r="K664" s="87" t="s">
        <v>475</v>
      </c>
      <c r="L664" s="49" t="s">
        <v>462</v>
      </c>
      <c r="M664" s="108">
        <v>2184</v>
      </c>
      <c r="N664" s="108">
        <v>436.8</v>
      </c>
      <c r="O664" s="91">
        <v>300</v>
      </c>
      <c r="P664" s="44" t="s">
        <v>458</v>
      </c>
      <c r="Q664" s="67"/>
      <c r="R664" s="67"/>
      <c r="S664" s="87" t="s">
        <v>17</v>
      </c>
      <c r="T66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64" s="91">
        <v>1993</v>
      </c>
      <c r="V664" s="91">
        <v>17</v>
      </c>
      <c r="W664" s="91">
        <v>1</v>
      </c>
      <c r="X664" s="92">
        <v>2009</v>
      </c>
      <c r="Y664" s="108">
        <v>0</v>
      </c>
      <c r="Z664" s="108">
        <v>0</v>
      </c>
      <c r="AA664" s="214">
        <v>2009</v>
      </c>
      <c r="AB664" s="67">
        <v>1</v>
      </c>
      <c r="AC664" s="115"/>
      <c r="AD664" s="115"/>
      <c r="AE664" s="109">
        <f>IFERROR(Table1[[#This Row],[ExpenditureDetails5]]*HLOOKUP([AssumedValue2],'Curr conv'!$B$17:$BF$56,16,FALSE), "No data")</f>
        <v>0</v>
      </c>
      <c r="AF664" s="108">
        <f>IFERROR([AssumedValue1]*HLOOKUP([AssumedValue2],'Curr conv'!$B$17:$BF$56,16,FALSE), "No data")</f>
        <v>0</v>
      </c>
      <c r="AG664" s="110">
        <f>IFERROR(Table1[[#This Row],[Calculation2]]/Exchange,"No data")</f>
        <v>0</v>
      </c>
      <c r="AH664" s="113">
        <f>IFERROR([AssumedValue1]*HLOOKUP([AssumedValue2],'Curr conv'!$B$17:$BF$56,16,FALSE)/Table1[[#This Row],[ExpenditureDetails3]], "No data")</f>
        <v>0</v>
      </c>
      <c r="AI664" s="114">
        <f>IFERROR(Table1[[#This Row],[Calculation4]]/Exchange,"No data")</f>
        <v>0</v>
      </c>
      <c r="AJ66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64" s="110">
        <f>IFERROR(Table1[[#This Row],[Calculation6]]/Exchange,"No data")</f>
        <v>0</v>
      </c>
      <c r="AL664" s="49" t="s">
        <v>465</v>
      </c>
      <c r="AM664" s="45"/>
      <c r="AN664" s="45"/>
      <c r="AO664" s="45"/>
      <c r="AP664" s="45"/>
      <c r="AQ664" s="45"/>
    </row>
    <row r="665" spans="2:43">
      <c r="B665" s="44" t="s">
        <v>127</v>
      </c>
      <c r="C665" s="66" t="s">
        <v>467</v>
      </c>
      <c r="D665" s="66" t="s">
        <v>472</v>
      </c>
      <c r="E665" s="66" t="s">
        <v>438</v>
      </c>
      <c r="F665" s="66" t="s">
        <v>351</v>
      </c>
      <c r="G665" s="44" t="s">
        <v>123</v>
      </c>
      <c r="H665" s="44" t="s">
        <v>128</v>
      </c>
      <c r="I665" s="44" t="s">
        <v>15</v>
      </c>
      <c r="J665" s="44" t="s">
        <v>470</v>
      </c>
      <c r="K665" s="87" t="s">
        <v>475</v>
      </c>
      <c r="L665" s="49" t="s">
        <v>462</v>
      </c>
      <c r="M665" s="108">
        <v>2184</v>
      </c>
      <c r="N665" s="108">
        <v>436.8</v>
      </c>
      <c r="O665" s="91">
        <v>300</v>
      </c>
      <c r="P665" s="44" t="s">
        <v>458</v>
      </c>
      <c r="Q665" s="67"/>
      <c r="R665" s="67" t="s">
        <v>431</v>
      </c>
      <c r="S665" s="87" t="s">
        <v>17</v>
      </c>
      <c r="T66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65" s="91">
        <v>1993</v>
      </c>
      <c r="V665" s="91">
        <v>17</v>
      </c>
      <c r="W665" s="91">
        <v>1</v>
      </c>
      <c r="X665" s="92">
        <v>2003</v>
      </c>
      <c r="Y665" s="108">
        <v>0</v>
      </c>
      <c r="Z665" s="108">
        <v>0</v>
      </c>
      <c r="AA665" s="214">
        <v>2003</v>
      </c>
      <c r="AB665" s="67">
        <v>1</v>
      </c>
      <c r="AC665" s="115" t="s">
        <v>96</v>
      </c>
      <c r="AD665" s="115"/>
      <c r="AE665" s="109">
        <f>IFERROR(Table1[[#This Row],[ExpenditureDetails5]]*HLOOKUP([AssumedValue2],'Curr conv'!$B$17:$BF$56,16,FALSE), "No data")</f>
        <v>0</v>
      </c>
      <c r="AF665" s="108">
        <f>IFERROR([AssumedValue1]*HLOOKUP([AssumedValue2],'Curr conv'!$B$17:$BF$56,16,FALSE), "No data")</f>
        <v>0</v>
      </c>
      <c r="AG665" s="110">
        <f>IFERROR(Table1[[#This Row],[Calculation2]]/Exchange,"No data")</f>
        <v>0</v>
      </c>
      <c r="AH665" s="113">
        <f>IFERROR([AssumedValue1]*HLOOKUP([AssumedValue2],'Curr conv'!$B$17:$BF$56,16,FALSE)/Table1[[#This Row],[ExpenditureDetails3]], "No data")</f>
        <v>0</v>
      </c>
      <c r="AI665" s="114">
        <f>IFERROR(Table1[[#This Row],[Calculation4]]/Exchange,"No data")</f>
        <v>0</v>
      </c>
      <c r="AJ66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65" s="110">
        <f>IFERROR(Table1[[#This Row],[Calculation6]]/Exchange,"No data")</f>
        <v>0</v>
      </c>
      <c r="AL665" s="49" t="s">
        <v>465</v>
      </c>
      <c r="AM665" s="45"/>
      <c r="AN665" s="45"/>
      <c r="AO665" s="45"/>
      <c r="AP665" s="45"/>
      <c r="AQ665" s="45"/>
    </row>
    <row r="666" spans="2:43">
      <c r="B666" s="44" t="s">
        <v>127</v>
      </c>
      <c r="C666" s="66" t="s">
        <v>467</v>
      </c>
      <c r="D666" s="66" t="s">
        <v>472</v>
      </c>
      <c r="E666" s="66" t="s">
        <v>438</v>
      </c>
      <c r="F666" s="66" t="s">
        <v>351</v>
      </c>
      <c r="G666" s="44" t="s">
        <v>123</v>
      </c>
      <c r="H666" s="44" t="s">
        <v>128</v>
      </c>
      <c r="I666" s="44" t="s">
        <v>15</v>
      </c>
      <c r="J666" s="44" t="s">
        <v>470</v>
      </c>
      <c r="K666" s="87" t="s">
        <v>475</v>
      </c>
      <c r="L666" s="49" t="s">
        <v>462</v>
      </c>
      <c r="M666" s="108">
        <v>2184</v>
      </c>
      <c r="N666" s="108">
        <v>436.8</v>
      </c>
      <c r="O666" s="91">
        <v>300</v>
      </c>
      <c r="P666" s="44" t="s">
        <v>458</v>
      </c>
      <c r="Q666" s="67"/>
      <c r="R666" s="67"/>
      <c r="S666" s="87" t="s">
        <v>17</v>
      </c>
      <c r="T66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66" s="91">
        <v>1993</v>
      </c>
      <c r="V666" s="91">
        <v>17</v>
      </c>
      <c r="W666" s="91">
        <v>1</v>
      </c>
      <c r="X666" s="92">
        <v>2004</v>
      </c>
      <c r="Y666" s="108">
        <v>0</v>
      </c>
      <c r="Z666" s="108">
        <v>0</v>
      </c>
      <c r="AA666" s="214">
        <v>2004</v>
      </c>
      <c r="AB666" s="67">
        <v>1</v>
      </c>
      <c r="AC666" s="115"/>
      <c r="AD666" s="115"/>
      <c r="AE666" s="109">
        <f>IFERROR(Table1[[#This Row],[ExpenditureDetails5]]*HLOOKUP([AssumedValue2],'Curr conv'!$B$17:$BF$56,16,FALSE), "No data")</f>
        <v>0</v>
      </c>
      <c r="AF666" s="108">
        <f>IFERROR([AssumedValue1]*HLOOKUP([AssumedValue2],'Curr conv'!$B$17:$BF$56,16,FALSE), "No data")</f>
        <v>0</v>
      </c>
      <c r="AG666" s="110">
        <f>IFERROR(Table1[[#This Row],[Calculation2]]/Exchange,"No data")</f>
        <v>0</v>
      </c>
      <c r="AH666" s="113">
        <f>IFERROR([AssumedValue1]*HLOOKUP([AssumedValue2],'Curr conv'!$B$17:$BF$56,16,FALSE)/Table1[[#This Row],[ExpenditureDetails3]], "No data")</f>
        <v>0</v>
      </c>
      <c r="AI666" s="114">
        <f>IFERROR(Table1[[#This Row],[Calculation4]]/Exchange,"No data")</f>
        <v>0</v>
      </c>
      <c r="AJ66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66" s="110">
        <f>IFERROR(Table1[[#This Row],[Calculation6]]/Exchange,"No data")</f>
        <v>0</v>
      </c>
      <c r="AL666" s="49" t="s">
        <v>465</v>
      </c>
      <c r="AM666" s="45"/>
      <c r="AN666" s="45"/>
      <c r="AO666" s="45"/>
      <c r="AP666" s="45"/>
      <c r="AQ666" s="45"/>
    </row>
    <row r="667" spans="2:43">
      <c r="B667" s="44" t="s">
        <v>127</v>
      </c>
      <c r="C667" s="66" t="s">
        <v>467</v>
      </c>
      <c r="D667" s="66" t="s">
        <v>472</v>
      </c>
      <c r="E667" s="66" t="s">
        <v>438</v>
      </c>
      <c r="F667" s="66" t="s">
        <v>351</v>
      </c>
      <c r="G667" s="44" t="s">
        <v>123</v>
      </c>
      <c r="H667" s="44" t="s">
        <v>128</v>
      </c>
      <c r="I667" s="44" t="s">
        <v>15</v>
      </c>
      <c r="J667" s="44" t="s">
        <v>470</v>
      </c>
      <c r="K667" s="87" t="s">
        <v>475</v>
      </c>
      <c r="L667" s="49" t="s">
        <v>462</v>
      </c>
      <c r="M667" s="108">
        <v>2184</v>
      </c>
      <c r="N667" s="108">
        <v>436.8</v>
      </c>
      <c r="O667" s="91">
        <v>300</v>
      </c>
      <c r="P667" s="44" t="s">
        <v>458</v>
      </c>
      <c r="Q667" s="67"/>
      <c r="R667" s="67"/>
      <c r="S667" s="87" t="s">
        <v>17</v>
      </c>
      <c r="T66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67" s="91">
        <v>1993</v>
      </c>
      <c r="V667" s="91">
        <v>17</v>
      </c>
      <c r="W667" s="91">
        <v>1</v>
      </c>
      <c r="X667" s="92">
        <v>2005</v>
      </c>
      <c r="Y667" s="108">
        <v>0</v>
      </c>
      <c r="Z667" s="108">
        <v>0</v>
      </c>
      <c r="AA667" s="214">
        <v>2005</v>
      </c>
      <c r="AB667" s="67">
        <v>1</v>
      </c>
      <c r="AC667" s="115"/>
      <c r="AD667" s="115"/>
      <c r="AE667" s="109">
        <f>IFERROR(Table1[[#This Row],[ExpenditureDetails5]]*HLOOKUP([AssumedValue2],'Curr conv'!$B$17:$BF$56,16,FALSE), "No data")</f>
        <v>0</v>
      </c>
      <c r="AF667" s="108">
        <f>IFERROR([AssumedValue1]*HLOOKUP([AssumedValue2],'Curr conv'!$B$17:$BF$56,16,FALSE), "No data")</f>
        <v>0</v>
      </c>
      <c r="AG667" s="110">
        <f>IFERROR(Table1[[#This Row],[Calculation2]]/Exchange,"No data")</f>
        <v>0</v>
      </c>
      <c r="AH667" s="113">
        <f>IFERROR([AssumedValue1]*HLOOKUP([AssumedValue2],'Curr conv'!$B$17:$BF$56,16,FALSE)/Table1[[#This Row],[ExpenditureDetails3]], "No data")</f>
        <v>0</v>
      </c>
      <c r="AI667" s="114">
        <f>IFERROR(Table1[[#This Row],[Calculation4]]/Exchange,"No data")</f>
        <v>0</v>
      </c>
      <c r="AJ66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67" s="110">
        <f>IFERROR(Table1[[#This Row],[Calculation6]]/Exchange,"No data")</f>
        <v>0</v>
      </c>
      <c r="AL667" s="49" t="s">
        <v>465</v>
      </c>
      <c r="AM667" s="45"/>
      <c r="AN667" s="45"/>
      <c r="AO667" s="45"/>
      <c r="AP667" s="45"/>
      <c r="AQ667" s="45"/>
    </row>
    <row r="668" spans="2:43">
      <c r="B668" s="44" t="s">
        <v>127</v>
      </c>
      <c r="C668" s="66" t="s">
        <v>467</v>
      </c>
      <c r="D668" s="66" t="s">
        <v>472</v>
      </c>
      <c r="E668" s="66" t="s">
        <v>438</v>
      </c>
      <c r="F668" s="66" t="s">
        <v>351</v>
      </c>
      <c r="G668" s="44" t="s">
        <v>123</v>
      </c>
      <c r="H668" s="44" t="s">
        <v>128</v>
      </c>
      <c r="I668" s="44" t="s">
        <v>15</v>
      </c>
      <c r="J668" s="44" t="s">
        <v>470</v>
      </c>
      <c r="K668" s="87" t="s">
        <v>475</v>
      </c>
      <c r="L668" s="49" t="s">
        <v>462</v>
      </c>
      <c r="M668" s="108">
        <v>2184</v>
      </c>
      <c r="N668" s="108">
        <v>436.8</v>
      </c>
      <c r="O668" s="91">
        <v>300</v>
      </c>
      <c r="P668" s="44" t="s">
        <v>458</v>
      </c>
      <c r="Q668" s="67"/>
      <c r="R668" s="67"/>
      <c r="S668" s="87" t="s">
        <v>17</v>
      </c>
      <c r="T66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68" s="91">
        <v>1993</v>
      </c>
      <c r="V668" s="91">
        <v>17</v>
      </c>
      <c r="W668" s="91">
        <v>1</v>
      </c>
      <c r="X668" s="92">
        <v>2006</v>
      </c>
      <c r="Y668" s="108">
        <v>0</v>
      </c>
      <c r="Z668" s="108">
        <v>0</v>
      </c>
      <c r="AA668" s="214">
        <v>2006</v>
      </c>
      <c r="AB668" s="67">
        <v>1</v>
      </c>
      <c r="AC668" s="115"/>
      <c r="AD668" s="115"/>
      <c r="AE668" s="109">
        <f>IFERROR(Table1[[#This Row],[ExpenditureDetails5]]*HLOOKUP([AssumedValue2],'Curr conv'!$B$17:$BF$56,16,FALSE), "No data")</f>
        <v>0</v>
      </c>
      <c r="AF668" s="108">
        <f>IFERROR([AssumedValue1]*HLOOKUP([AssumedValue2],'Curr conv'!$B$17:$BF$56,16,FALSE), "No data")</f>
        <v>0</v>
      </c>
      <c r="AG668" s="110">
        <f>IFERROR(Table1[[#This Row],[Calculation2]]/Exchange,"No data")</f>
        <v>0</v>
      </c>
      <c r="AH668" s="113">
        <f>IFERROR([AssumedValue1]*HLOOKUP([AssumedValue2],'Curr conv'!$B$17:$BF$56,16,FALSE)/Table1[[#This Row],[ExpenditureDetails3]], "No data")</f>
        <v>0</v>
      </c>
      <c r="AI668" s="114">
        <f>IFERROR(Table1[[#This Row],[Calculation4]]/Exchange,"No data")</f>
        <v>0</v>
      </c>
      <c r="AJ66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68" s="110">
        <f>IFERROR(Table1[[#This Row],[Calculation6]]/Exchange,"No data")</f>
        <v>0</v>
      </c>
      <c r="AL668" s="49" t="s">
        <v>465</v>
      </c>
      <c r="AM668" s="45"/>
      <c r="AN668" s="45"/>
      <c r="AO668" s="45"/>
      <c r="AP668" s="45"/>
      <c r="AQ668" s="45"/>
    </row>
    <row r="669" spans="2:43">
      <c r="B669" s="44" t="s">
        <v>127</v>
      </c>
      <c r="C669" s="66" t="s">
        <v>467</v>
      </c>
      <c r="D669" s="66" t="s">
        <v>472</v>
      </c>
      <c r="E669" s="66" t="s">
        <v>438</v>
      </c>
      <c r="F669" s="66" t="s">
        <v>351</v>
      </c>
      <c r="G669" s="44" t="s">
        <v>123</v>
      </c>
      <c r="H669" s="44" t="s">
        <v>128</v>
      </c>
      <c r="I669" s="44" t="s">
        <v>15</v>
      </c>
      <c r="J669" s="44" t="s">
        <v>470</v>
      </c>
      <c r="K669" s="87" t="s">
        <v>475</v>
      </c>
      <c r="L669" s="49" t="s">
        <v>462</v>
      </c>
      <c r="M669" s="108">
        <v>2184</v>
      </c>
      <c r="N669" s="108">
        <v>436.8</v>
      </c>
      <c r="O669" s="91">
        <v>300</v>
      </c>
      <c r="P669" s="44" t="s">
        <v>458</v>
      </c>
      <c r="Q669" s="67"/>
      <c r="R669" s="67"/>
      <c r="S669" s="87" t="s">
        <v>17</v>
      </c>
      <c r="T66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69" s="91">
        <v>1993</v>
      </c>
      <c r="V669" s="91">
        <v>17</v>
      </c>
      <c r="W669" s="91">
        <v>1</v>
      </c>
      <c r="X669" s="92">
        <v>2007</v>
      </c>
      <c r="Y669" s="108">
        <v>0</v>
      </c>
      <c r="Z669" s="108">
        <v>0</v>
      </c>
      <c r="AA669" s="214">
        <v>2007</v>
      </c>
      <c r="AB669" s="67">
        <v>1</v>
      </c>
      <c r="AC669" s="115"/>
      <c r="AD669" s="115"/>
      <c r="AE669" s="109">
        <f>IFERROR(Table1[[#This Row],[ExpenditureDetails5]]*HLOOKUP([AssumedValue2],'Curr conv'!$B$17:$BF$56,16,FALSE), "No data")</f>
        <v>0</v>
      </c>
      <c r="AF669" s="108">
        <f>IFERROR([AssumedValue1]*HLOOKUP([AssumedValue2],'Curr conv'!$B$17:$BF$56,16,FALSE), "No data")</f>
        <v>0</v>
      </c>
      <c r="AG669" s="110">
        <f>IFERROR(Table1[[#This Row],[Calculation2]]/Exchange,"No data")</f>
        <v>0</v>
      </c>
      <c r="AH669" s="113">
        <f>IFERROR([AssumedValue1]*HLOOKUP([AssumedValue2],'Curr conv'!$B$17:$BF$56,16,FALSE)/Table1[[#This Row],[ExpenditureDetails3]], "No data")</f>
        <v>0</v>
      </c>
      <c r="AI669" s="114">
        <f>IFERROR(Table1[[#This Row],[Calculation4]]/Exchange,"No data")</f>
        <v>0</v>
      </c>
      <c r="AJ66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69" s="110">
        <f>IFERROR(Table1[[#This Row],[Calculation6]]/Exchange,"No data")</f>
        <v>0</v>
      </c>
      <c r="AL669" s="49" t="s">
        <v>465</v>
      </c>
      <c r="AM669" s="45"/>
      <c r="AN669" s="45"/>
      <c r="AO669" s="45"/>
      <c r="AP669" s="45"/>
      <c r="AQ669" s="45"/>
    </row>
    <row r="670" spans="2:43">
      <c r="B670" s="44" t="s">
        <v>127</v>
      </c>
      <c r="C670" s="66" t="s">
        <v>467</v>
      </c>
      <c r="D670" s="66" t="s">
        <v>472</v>
      </c>
      <c r="E670" s="66" t="s">
        <v>438</v>
      </c>
      <c r="F670" s="66" t="s">
        <v>351</v>
      </c>
      <c r="G670" s="44" t="s">
        <v>123</v>
      </c>
      <c r="H670" s="44" t="s">
        <v>128</v>
      </c>
      <c r="I670" s="44" t="s">
        <v>15</v>
      </c>
      <c r="J670" s="44" t="s">
        <v>470</v>
      </c>
      <c r="K670" s="87" t="s">
        <v>475</v>
      </c>
      <c r="L670" s="49" t="s">
        <v>462</v>
      </c>
      <c r="M670" s="108">
        <v>2184</v>
      </c>
      <c r="N670" s="108">
        <v>436.8</v>
      </c>
      <c r="O670" s="91">
        <v>300</v>
      </c>
      <c r="P670" s="44" t="s">
        <v>458</v>
      </c>
      <c r="Q670" s="67"/>
      <c r="R670" s="67"/>
      <c r="S670" s="87" t="s">
        <v>17</v>
      </c>
      <c r="T67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70" s="91">
        <v>1993</v>
      </c>
      <c r="V670" s="91">
        <v>17</v>
      </c>
      <c r="W670" s="91">
        <v>1</v>
      </c>
      <c r="X670" s="92">
        <v>2008</v>
      </c>
      <c r="Y670" s="108">
        <v>0</v>
      </c>
      <c r="Z670" s="108">
        <v>0</v>
      </c>
      <c r="AA670" s="214">
        <v>2008</v>
      </c>
      <c r="AB670" s="67">
        <v>1</v>
      </c>
      <c r="AC670" s="115"/>
      <c r="AD670" s="115"/>
      <c r="AE670" s="109">
        <f>IFERROR(Table1[[#This Row],[ExpenditureDetails5]]*HLOOKUP([AssumedValue2],'Curr conv'!$B$17:$BF$56,16,FALSE), "No data")</f>
        <v>0</v>
      </c>
      <c r="AF670" s="108">
        <f>IFERROR([AssumedValue1]*HLOOKUP([AssumedValue2],'Curr conv'!$B$17:$BF$56,16,FALSE), "No data")</f>
        <v>0</v>
      </c>
      <c r="AG670" s="110">
        <f>IFERROR(Table1[[#This Row],[Calculation2]]/Exchange,"No data")</f>
        <v>0</v>
      </c>
      <c r="AH670" s="113">
        <f>IFERROR([AssumedValue1]*HLOOKUP([AssumedValue2],'Curr conv'!$B$17:$BF$56,16,FALSE)/Table1[[#This Row],[ExpenditureDetails3]], "No data")</f>
        <v>0</v>
      </c>
      <c r="AI670" s="114">
        <f>IFERROR(Table1[[#This Row],[Calculation4]]/Exchange,"No data")</f>
        <v>0</v>
      </c>
      <c r="AJ67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70" s="110">
        <f>IFERROR(Table1[[#This Row],[Calculation6]]/Exchange,"No data")</f>
        <v>0</v>
      </c>
      <c r="AL670" s="49" t="s">
        <v>465</v>
      </c>
      <c r="AM670" s="45"/>
      <c r="AN670" s="45"/>
      <c r="AO670" s="45"/>
      <c r="AP670" s="45"/>
      <c r="AQ670" s="45"/>
    </row>
    <row r="671" spans="2:43">
      <c r="B671" s="44" t="s">
        <v>127</v>
      </c>
      <c r="C671" s="66" t="s">
        <v>467</v>
      </c>
      <c r="D671" s="66" t="s">
        <v>472</v>
      </c>
      <c r="E671" s="66" t="s">
        <v>438</v>
      </c>
      <c r="F671" s="66" t="s">
        <v>351</v>
      </c>
      <c r="G671" s="44" t="s">
        <v>123</v>
      </c>
      <c r="H671" s="44" t="s">
        <v>128</v>
      </c>
      <c r="I671" s="44" t="s">
        <v>15</v>
      </c>
      <c r="J671" s="44" t="s">
        <v>470</v>
      </c>
      <c r="K671" s="87" t="s">
        <v>475</v>
      </c>
      <c r="L671" s="49" t="s">
        <v>462</v>
      </c>
      <c r="M671" s="108">
        <v>2184</v>
      </c>
      <c r="N671" s="108">
        <v>436.8</v>
      </c>
      <c r="O671" s="91">
        <v>300</v>
      </c>
      <c r="P671" s="44" t="s">
        <v>458</v>
      </c>
      <c r="Q671" s="67"/>
      <c r="R671" s="67"/>
      <c r="S671" s="87" t="s">
        <v>17</v>
      </c>
      <c r="T67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71" s="91">
        <v>1993</v>
      </c>
      <c r="V671" s="91">
        <v>17</v>
      </c>
      <c r="W671" s="91">
        <v>1</v>
      </c>
      <c r="X671" s="92">
        <v>2009</v>
      </c>
      <c r="Y671" s="108">
        <v>0</v>
      </c>
      <c r="Z671" s="108">
        <v>0</v>
      </c>
      <c r="AA671" s="214">
        <v>2009</v>
      </c>
      <c r="AB671" s="67">
        <v>1</v>
      </c>
      <c r="AC671" s="115"/>
      <c r="AD671" s="115"/>
      <c r="AE671" s="109">
        <f>IFERROR(Table1[[#This Row],[ExpenditureDetails5]]*HLOOKUP([AssumedValue2],'Curr conv'!$B$17:$BF$56,16,FALSE), "No data")</f>
        <v>0</v>
      </c>
      <c r="AF671" s="108">
        <f>IFERROR([AssumedValue1]*HLOOKUP([AssumedValue2],'Curr conv'!$B$17:$BF$56,16,FALSE), "No data")</f>
        <v>0</v>
      </c>
      <c r="AG671" s="110">
        <f>IFERROR(Table1[[#This Row],[Calculation2]]/Exchange,"No data")</f>
        <v>0</v>
      </c>
      <c r="AH671" s="113">
        <f>IFERROR([AssumedValue1]*HLOOKUP([AssumedValue2],'Curr conv'!$B$17:$BF$56,16,FALSE)/Table1[[#This Row],[ExpenditureDetails3]], "No data")</f>
        <v>0</v>
      </c>
      <c r="AI671" s="114">
        <f>IFERROR(Table1[[#This Row],[Calculation4]]/Exchange,"No data")</f>
        <v>0</v>
      </c>
      <c r="AJ67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71" s="110">
        <f>IFERROR(Table1[[#This Row],[Calculation6]]/Exchange,"No data")</f>
        <v>0</v>
      </c>
      <c r="AL671" s="49" t="s">
        <v>465</v>
      </c>
      <c r="AM671" s="45"/>
      <c r="AN671" s="45"/>
      <c r="AO671" s="45"/>
      <c r="AP671" s="45"/>
      <c r="AQ671" s="45"/>
    </row>
    <row r="672" spans="2:43">
      <c r="B672" s="44" t="s">
        <v>129</v>
      </c>
      <c r="C672" s="66" t="s">
        <v>467</v>
      </c>
      <c r="D672" s="66" t="s">
        <v>473</v>
      </c>
      <c r="E672" s="66" t="s">
        <v>445</v>
      </c>
      <c r="F672" s="66" t="s">
        <v>358</v>
      </c>
      <c r="G672" s="44" t="s">
        <v>130</v>
      </c>
      <c r="H672" s="44" t="s">
        <v>98</v>
      </c>
      <c r="I672" s="44" t="s">
        <v>15</v>
      </c>
      <c r="J672" s="44" t="s">
        <v>470</v>
      </c>
      <c r="K672" s="87" t="s">
        <v>475</v>
      </c>
      <c r="L672" s="49" t="s">
        <v>462</v>
      </c>
      <c r="M672" s="108">
        <v>1240</v>
      </c>
      <c r="N672" s="108">
        <v>413.33333333333331</v>
      </c>
      <c r="O672" s="91">
        <v>300</v>
      </c>
      <c r="P672" s="44" t="s">
        <v>458</v>
      </c>
      <c r="Q672" s="67"/>
      <c r="R672" s="67"/>
      <c r="S672" s="87" t="s">
        <v>17</v>
      </c>
      <c r="T67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72" s="91">
        <v>2009</v>
      </c>
      <c r="V672" s="91">
        <v>1</v>
      </c>
      <c r="W672" s="91">
        <v>1</v>
      </c>
      <c r="X672" s="92">
        <v>2009</v>
      </c>
      <c r="Y672" s="108">
        <v>0</v>
      </c>
      <c r="Z672" s="108">
        <v>0</v>
      </c>
      <c r="AA672" s="214">
        <v>2009</v>
      </c>
      <c r="AB672" s="67">
        <v>1</v>
      </c>
      <c r="AC672" s="115" t="s">
        <v>96</v>
      </c>
      <c r="AD672" s="115"/>
      <c r="AE672" s="109">
        <f>IFERROR(Table1[[#This Row],[ExpenditureDetails5]]*HLOOKUP([AssumedValue2],'Curr conv'!$B$17:$BF$56,16,FALSE), "No data")</f>
        <v>0</v>
      </c>
      <c r="AF672" s="108">
        <f>IFERROR([AssumedValue1]*HLOOKUP([AssumedValue2],'Curr conv'!$B$17:$BF$56,16,FALSE), "No data")</f>
        <v>0</v>
      </c>
      <c r="AG672" s="110">
        <f>IFERROR(Table1[[#This Row],[Calculation2]]/Exchange,"No data")</f>
        <v>0</v>
      </c>
      <c r="AH672" s="113">
        <f>IFERROR([AssumedValue1]*HLOOKUP([AssumedValue2],'Curr conv'!$B$17:$BF$56,16,FALSE)/Table1[[#This Row],[ExpenditureDetails3]], "No data")</f>
        <v>0</v>
      </c>
      <c r="AI672" s="114">
        <f>IFERROR(Table1[[#This Row],[Calculation4]]/Exchange,"No data")</f>
        <v>0</v>
      </c>
      <c r="AJ67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72" s="110">
        <f>IFERROR(Table1[[#This Row],[Calculation6]]/Exchange,"No data")</f>
        <v>0</v>
      </c>
      <c r="AL672" s="49" t="s">
        <v>465</v>
      </c>
      <c r="AM672" s="45"/>
      <c r="AN672" s="45"/>
      <c r="AO672" s="45"/>
      <c r="AP672" s="45"/>
      <c r="AQ672" s="45"/>
    </row>
    <row r="673" spans="2:43">
      <c r="B673" s="44" t="s">
        <v>132</v>
      </c>
      <c r="C673" s="66" t="s">
        <v>467</v>
      </c>
      <c r="D673" s="66" t="s">
        <v>473</v>
      </c>
      <c r="E673" s="66" t="s">
        <v>445</v>
      </c>
      <c r="F673" s="66" t="s">
        <v>358</v>
      </c>
      <c r="G673" s="44" t="s">
        <v>130</v>
      </c>
      <c r="H673" s="44" t="s">
        <v>111</v>
      </c>
      <c r="I673" s="44" t="s">
        <v>15</v>
      </c>
      <c r="J673" s="44" t="s">
        <v>470</v>
      </c>
      <c r="K673" s="87" t="s">
        <v>475</v>
      </c>
      <c r="L673" s="49" t="s">
        <v>462</v>
      </c>
      <c r="M673" s="108">
        <v>1240</v>
      </c>
      <c r="N673" s="108">
        <v>413.33333333333331</v>
      </c>
      <c r="O673" s="91">
        <v>300</v>
      </c>
      <c r="P673" s="44" t="s">
        <v>458</v>
      </c>
      <c r="Q673" s="67"/>
      <c r="R673" s="67"/>
      <c r="S673" s="87" t="s">
        <v>17</v>
      </c>
      <c r="T67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73" s="91">
        <v>2004</v>
      </c>
      <c r="V673" s="91">
        <v>6</v>
      </c>
      <c r="W673" s="91">
        <v>1</v>
      </c>
      <c r="X673" s="92">
        <v>2004</v>
      </c>
      <c r="Y673" s="108">
        <v>0</v>
      </c>
      <c r="Z673" s="108">
        <v>0</v>
      </c>
      <c r="AA673" s="214">
        <v>2004</v>
      </c>
      <c r="AB673" s="67">
        <v>1</v>
      </c>
      <c r="AC673" s="115" t="s">
        <v>96</v>
      </c>
      <c r="AD673" s="115"/>
      <c r="AE673" s="109">
        <f>IFERROR(Table1[[#This Row],[ExpenditureDetails5]]*HLOOKUP([AssumedValue2],'Curr conv'!$B$17:$BF$56,16,FALSE), "No data")</f>
        <v>0</v>
      </c>
      <c r="AF673" s="108">
        <f>IFERROR([AssumedValue1]*HLOOKUP([AssumedValue2],'Curr conv'!$B$17:$BF$56,16,FALSE), "No data")</f>
        <v>0</v>
      </c>
      <c r="AG673" s="110">
        <f>IFERROR(Table1[[#This Row],[Calculation2]]/Exchange,"No data")</f>
        <v>0</v>
      </c>
      <c r="AH673" s="113">
        <f>IFERROR([AssumedValue1]*HLOOKUP([AssumedValue2],'Curr conv'!$B$17:$BF$56,16,FALSE)/Table1[[#This Row],[ExpenditureDetails3]], "No data")</f>
        <v>0</v>
      </c>
      <c r="AI673" s="114">
        <f>IFERROR(Table1[[#This Row],[Calculation4]]/Exchange,"No data")</f>
        <v>0</v>
      </c>
      <c r="AJ67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73" s="110">
        <f>IFERROR(Table1[[#This Row],[Calculation6]]/Exchange,"No data")</f>
        <v>0</v>
      </c>
      <c r="AL673" s="49" t="s">
        <v>465</v>
      </c>
      <c r="AM673" s="45"/>
      <c r="AN673" s="45"/>
      <c r="AO673" s="45"/>
      <c r="AP673" s="45"/>
      <c r="AQ673" s="45"/>
    </row>
    <row r="674" spans="2:43">
      <c r="B674" s="44" t="s">
        <v>132</v>
      </c>
      <c r="C674" s="66" t="s">
        <v>467</v>
      </c>
      <c r="D674" s="66" t="s">
        <v>473</v>
      </c>
      <c r="E674" s="66" t="s">
        <v>445</v>
      </c>
      <c r="F674" s="66" t="s">
        <v>358</v>
      </c>
      <c r="G674" s="44" t="s">
        <v>130</v>
      </c>
      <c r="H674" s="44" t="s">
        <v>111</v>
      </c>
      <c r="I674" s="44" t="s">
        <v>15</v>
      </c>
      <c r="J674" s="44" t="s">
        <v>470</v>
      </c>
      <c r="K674" s="87" t="s">
        <v>475</v>
      </c>
      <c r="L674" s="49" t="s">
        <v>462</v>
      </c>
      <c r="M674" s="108">
        <v>1240</v>
      </c>
      <c r="N674" s="108">
        <v>413.33333333333331</v>
      </c>
      <c r="O674" s="91">
        <v>300</v>
      </c>
      <c r="P674" s="44" t="s">
        <v>458</v>
      </c>
      <c r="Q674" s="67"/>
      <c r="R674" s="67"/>
      <c r="S674" s="87" t="s">
        <v>17</v>
      </c>
      <c r="T67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74" s="91">
        <v>2004</v>
      </c>
      <c r="V674" s="91">
        <v>6</v>
      </c>
      <c r="W674" s="91">
        <v>1</v>
      </c>
      <c r="X674" s="92">
        <v>2005</v>
      </c>
      <c r="Y674" s="108">
        <v>0</v>
      </c>
      <c r="Z674" s="108">
        <v>0</v>
      </c>
      <c r="AA674" s="214">
        <v>2005</v>
      </c>
      <c r="AB674" s="67">
        <v>1</v>
      </c>
      <c r="AC674" s="115"/>
      <c r="AD674" s="115"/>
      <c r="AE674" s="109">
        <f>IFERROR(Table1[[#This Row],[ExpenditureDetails5]]*HLOOKUP([AssumedValue2],'Curr conv'!$B$17:$BF$56,16,FALSE), "No data")</f>
        <v>0</v>
      </c>
      <c r="AF674" s="108">
        <f>IFERROR([AssumedValue1]*HLOOKUP([AssumedValue2],'Curr conv'!$B$17:$BF$56,16,FALSE), "No data")</f>
        <v>0</v>
      </c>
      <c r="AG674" s="110">
        <f>IFERROR(Table1[[#This Row],[Calculation2]]/Exchange,"No data")</f>
        <v>0</v>
      </c>
      <c r="AH674" s="113">
        <f>IFERROR([AssumedValue1]*HLOOKUP([AssumedValue2],'Curr conv'!$B$17:$BF$56,16,FALSE)/Table1[[#This Row],[ExpenditureDetails3]], "No data")</f>
        <v>0</v>
      </c>
      <c r="AI674" s="114">
        <f>IFERROR(Table1[[#This Row],[Calculation4]]/Exchange,"No data")</f>
        <v>0</v>
      </c>
      <c r="AJ67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74" s="110">
        <f>IFERROR(Table1[[#This Row],[Calculation6]]/Exchange,"No data")</f>
        <v>0</v>
      </c>
      <c r="AL674" s="49" t="s">
        <v>465</v>
      </c>
      <c r="AM674" s="45"/>
      <c r="AN674" s="45"/>
      <c r="AO674" s="45"/>
      <c r="AP674" s="45"/>
      <c r="AQ674" s="45"/>
    </row>
    <row r="675" spans="2:43">
      <c r="B675" s="44" t="s">
        <v>132</v>
      </c>
      <c r="C675" s="66" t="s">
        <v>467</v>
      </c>
      <c r="D675" s="66" t="s">
        <v>473</v>
      </c>
      <c r="E675" s="66" t="s">
        <v>445</v>
      </c>
      <c r="F675" s="66" t="s">
        <v>358</v>
      </c>
      <c r="G675" s="44" t="s">
        <v>130</v>
      </c>
      <c r="H675" s="44" t="s">
        <v>111</v>
      </c>
      <c r="I675" s="44" t="s">
        <v>15</v>
      </c>
      <c r="J675" s="44" t="s">
        <v>470</v>
      </c>
      <c r="K675" s="87" t="s">
        <v>475</v>
      </c>
      <c r="L675" s="49" t="s">
        <v>462</v>
      </c>
      <c r="M675" s="108">
        <v>1240</v>
      </c>
      <c r="N675" s="108">
        <v>413.33333333333331</v>
      </c>
      <c r="O675" s="91">
        <v>300</v>
      </c>
      <c r="P675" s="44" t="s">
        <v>458</v>
      </c>
      <c r="Q675" s="67"/>
      <c r="R675" s="67"/>
      <c r="S675" s="87" t="s">
        <v>17</v>
      </c>
      <c r="T67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75" s="91">
        <v>2004</v>
      </c>
      <c r="V675" s="91">
        <v>6</v>
      </c>
      <c r="W675" s="91">
        <v>1</v>
      </c>
      <c r="X675" s="92">
        <v>2006</v>
      </c>
      <c r="Y675" s="108">
        <v>0</v>
      </c>
      <c r="Z675" s="108">
        <v>0</v>
      </c>
      <c r="AA675" s="214">
        <v>2006</v>
      </c>
      <c r="AB675" s="67">
        <v>1</v>
      </c>
      <c r="AC675" s="115"/>
      <c r="AD675" s="115"/>
      <c r="AE675" s="109">
        <f>IFERROR(Table1[[#This Row],[ExpenditureDetails5]]*HLOOKUP([AssumedValue2],'Curr conv'!$B$17:$BF$56,16,FALSE), "No data")</f>
        <v>0</v>
      </c>
      <c r="AF675" s="108">
        <f>IFERROR([AssumedValue1]*HLOOKUP([AssumedValue2],'Curr conv'!$B$17:$BF$56,16,FALSE), "No data")</f>
        <v>0</v>
      </c>
      <c r="AG675" s="110">
        <f>IFERROR(Table1[[#This Row],[Calculation2]]/Exchange,"No data")</f>
        <v>0</v>
      </c>
      <c r="AH675" s="113">
        <f>IFERROR([AssumedValue1]*HLOOKUP([AssumedValue2],'Curr conv'!$B$17:$BF$56,16,FALSE)/Table1[[#This Row],[ExpenditureDetails3]], "No data")</f>
        <v>0</v>
      </c>
      <c r="AI675" s="114">
        <f>IFERROR(Table1[[#This Row],[Calculation4]]/Exchange,"No data")</f>
        <v>0</v>
      </c>
      <c r="AJ67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75" s="110">
        <f>IFERROR(Table1[[#This Row],[Calculation6]]/Exchange,"No data")</f>
        <v>0</v>
      </c>
      <c r="AL675" s="49" t="s">
        <v>465</v>
      </c>
      <c r="AM675" s="45"/>
      <c r="AN675" s="45"/>
      <c r="AO675" s="45"/>
      <c r="AP675" s="45"/>
      <c r="AQ675" s="45"/>
    </row>
    <row r="676" spans="2:43">
      <c r="B676" s="44" t="s">
        <v>133</v>
      </c>
      <c r="C676" s="66" t="s">
        <v>467</v>
      </c>
      <c r="D676" s="66" t="s">
        <v>473</v>
      </c>
      <c r="E676" s="66" t="s">
        <v>445</v>
      </c>
      <c r="F676" s="66" t="s">
        <v>358</v>
      </c>
      <c r="G676" s="44" t="s">
        <v>130</v>
      </c>
      <c r="H676" s="44" t="s">
        <v>101</v>
      </c>
      <c r="I676" s="44" t="s">
        <v>15</v>
      </c>
      <c r="J676" s="44" t="s">
        <v>470</v>
      </c>
      <c r="K676" s="87" t="s">
        <v>475</v>
      </c>
      <c r="L676" s="49" t="s">
        <v>462</v>
      </c>
      <c r="M676" s="108">
        <v>1240</v>
      </c>
      <c r="N676" s="108">
        <v>413.33333333333331</v>
      </c>
      <c r="O676" s="91">
        <v>300</v>
      </c>
      <c r="P676" s="44" t="s">
        <v>458</v>
      </c>
      <c r="Q676" s="67"/>
      <c r="R676" s="67"/>
      <c r="S676" s="87" t="s">
        <v>17</v>
      </c>
      <c r="T67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76" s="91">
        <v>2007</v>
      </c>
      <c r="V676" s="91">
        <v>3</v>
      </c>
      <c r="W676" s="91">
        <v>1</v>
      </c>
      <c r="X676" s="92">
        <v>2004</v>
      </c>
      <c r="Y676" s="108">
        <v>0</v>
      </c>
      <c r="Z676" s="108">
        <v>0</v>
      </c>
      <c r="AA676" s="214">
        <v>2004</v>
      </c>
      <c r="AB676" s="67">
        <v>2</v>
      </c>
      <c r="AC676" s="115" t="s">
        <v>96</v>
      </c>
      <c r="AD676" s="115"/>
      <c r="AE676" s="109">
        <f>IFERROR(Table1[[#This Row],[ExpenditureDetails5]]*HLOOKUP([AssumedValue2],'Curr conv'!$B$17:$BF$56,16,FALSE), "No data")</f>
        <v>0</v>
      </c>
      <c r="AF676" s="108">
        <f>IFERROR([AssumedValue1]*HLOOKUP([AssumedValue2],'Curr conv'!$B$17:$BF$56,16,FALSE), "No data")</f>
        <v>0</v>
      </c>
      <c r="AG676" s="110">
        <f>IFERROR(Table1[[#This Row],[Calculation2]]/Exchange,"No data")</f>
        <v>0</v>
      </c>
      <c r="AH676" s="113">
        <f>IFERROR([AssumedValue1]*HLOOKUP([AssumedValue2],'Curr conv'!$B$17:$BF$56,16,FALSE)/Table1[[#This Row],[ExpenditureDetails3]], "No data")</f>
        <v>0</v>
      </c>
      <c r="AI676" s="114">
        <f>IFERROR(Table1[[#This Row],[Calculation4]]/Exchange,"No data")</f>
        <v>0</v>
      </c>
      <c r="AJ67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76" s="110">
        <f>IFERROR(Table1[[#This Row],[Calculation6]]/Exchange,"No data")</f>
        <v>0</v>
      </c>
      <c r="AL676" s="49" t="s">
        <v>465</v>
      </c>
      <c r="AM676" s="45"/>
      <c r="AN676" s="45"/>
      <c r="AO676" s="45"/>
      <c r="AP676" s="45"/>
      <c r="AQ676" s="45"/>
    </row>
    <row r="677" spans="2:43">
      <c r="B677" s="44" t="s">
        <v>133</v>
      </c>
      <c r="C677" s="66" t="s">
        <v>467</v>
      </c>
      <c r="D677" s="66" t="s">
        <v>473</v>
      </c>
      <c r="E677" s="66" t="s">
        <v>445</v>
      </c>
      <c r="F677" s="66" t="s">
        <v>358</v>
      </c>
      <c r="G677" s="44" t="s">
        <v>130</v>
      </c>
      <c r="H677" s="44" t="s">
        <v>101</v>
      </c>
      <c r="I677" s="44" t="s">
        <v>15</v>
      </c>
      <c r="J677" s="44" t="s">
        <v>470</v>
      </c>
      <c r="K677" s="87" t="s">
        <v>475</v>
      </c>
      <c r="L677" s="49" t="s">
        <v>462</v>
      </c>
      <c r="M677" s="108">
        <v>1240</v>
      </c>
      <c r="N677" s="108">
        <v>413.33333333333331</v>
      </c>
      <c r="O677" s="91">
        <v>300</v>
      </c>
      <c r="P677" s="44" t="s">
        <v>458</v>
      </c>
      <c r="Q677" s="67"/>
      <c r="R677" s="67"/>
      <c r="S677" s="87" t="s">
        <v>17</v>
      </c>
      <c r="T67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77" s="91">
        <v>2007</v>
      </c>
      <c r="V677" s="91">
        <v>3</v>
      </c>
      <c r="W677" s="91">
        <v>1</v>
      </c>
      <c r="X677" s="92">
        <v>2005</v>
      </c>
      <c r="Y677" s="108">
        <v>0</v>
      </c>
      <c r="Z677" s="108">
        <v>0</v>
      </c>
      <c r="AA677" s="214">
        <v>2005</v>
      </c>
      <c r="AB677" s="67">
        <v>2</v>
      </c>
      <c r="AC677" s="115"/>
      <c r="AD677" s="115"/>
      <c r="AE677" s="109">
        <f>IFERROR(Table1[[#This Row],[ExpenditureDetails5]]*HLOOKUP([AssumedValue2],'Curr conv'!$B$17:$BF$56,16,FALSE), "No data")</f>
        <v>0</v>
      </c>
      <c r="AF677" s="108">
        <f>IFERROR([AssumedValue1]*HLOOKUP([AssumedValue2],'Curr conv'!$B$17:$BF$56,16,FALSE), "No data")</f>
        <v>0</v>
      </c>
      <c r="AG677" s="110">
        <f>IFERROR(Table1[[#This Row],[Calculation2]]/Exchange,"No data")</f>
        <v>0</v>
      </c>
      <c r="AH677" s="113">
        <f>IFERROR([AssumedValue1]*HLOOKUP([AssumedValue2],'Curr conv'!$B$17:$BF$56,16,FALSE)/Table1[[#This Row],[ExpenditureDetails3]], "No data")</f>
        <v>0</v>
      </c>
      <c r="AI677" s="114">
        <f>IFERROR(Table1[[#This Row],[Calculation4]]/Exchange,"No data")</f>
        <v>0</v>
      </c>
      <c r="AJ67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77" s="110">
        <f>IFERROR(Table1[[#This Row],[Calculation6]]/Exchange,"No data")</f>
        <v>0</v>
      </c>
      <c r="AL677" s="49" t="s">
        <v>465</v>
      </c>
      <c r="AM677" s="45"/>
      <c r="AN677" s="45"/>
      <c r="AO677" s="45"/>
      <c r="AP677" s="45"/>
      <c r="AQ677" s="45"/>
    </row>
    <row r="678" spans="2:43">
      <c r="B678" s="44" t="s">
        <v>133</v>
      </c>
      <c r="C678" s="66" t="s">
        <v>467</v>
      </c>
      <c r="D678" s="66" t="s">
        <v>473</v>
      </c>
      <c r="E678" s="66" t="s">
        <v>445</v>
      </c>
      <c r="F678" s="66" t="s">
        <v>358</v>
      </c>
      <c r="G678" s="44" t="s">
        <v>130</v>
      </c>
      <c r="H678" s="44" t="s">
        <v>101</v>
      </c>
      <c r="I678" s="44" t="s">
        <v>15</v>
      </c>
      <c r="J678" s="44" t="s">
        <v>470</v>
      </c>
      <c r="K678" s="87" t="s">
        <v>475</v>
      </c>
      <c r="L678" s="49" t="s">
        <v>462</v>
      </c>
      <c r="M678" s="108">
        <v>1240</v>
      </c>
      <c r="N678" s="108">
        <v>413.33333333333331</v>
      </c>
      <c r="O678" s="91">
        <v>300</v>
      </c>
      <c r="P678" s="44" t="s">
        <v>458</v>
      </c>
      <c r="Q678" s="67"/>
      <c r="R678" s="67"/>
      <c r="S678" s="87" t="s">
        <v>17</v>
      </c>
      <c r="T67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78" s="91">
        <v>2007</v>
      </c>
      <c r="V678" s="91">
        <v>3</v>
      </c>
      <c r="W678" s="91">
        <v>1</v>
      </c>
      <c r="X678" s="92">
        <v>2006</v>
      </c>
      <c r="Y678" s="108">
        <v>0</v>
      </c>
      <c r="Z678" s="108">
        <v>0</v>
      </c>
      <c r="AA678" s="214">
        <v>2006</v>
      </c>
      <c r="AB678" s="67">
        <v>2</v>
      </c>
      <c r="AC678" s="115"/>
      <c r="AD678" s="115"/>
      <c r="AE678" s="109">
        <f>IFERROR(Table1[[#This Row],[ExpenditureDetails5]]*HLOOKUP([AssumedValue2],'Curr conv'!$B$17:$BF$56,16,FALSE), "No data")</f>
        <v>0</v>
      </c>
      <c r="AF678" s="108">
        <f>IFERROR([AssumedValue1]*HLOOKUP([AssumedValue2],'Curr conv'!$B$17:$BF$56,16,FALSE), "No data")</f>
        <v>0</v>
      </c>
      <c r="AG678" s="110">
        <f>IFERROR(Table1[[#This Row],[Calculation2]]/Exchange,"No data")</f>
        <v>0</v>
      </c>
      <c r="AH678" s="113">
        <f>IFERROR([AssumedValue1]*HLOOKUP([AssumedValue2],'Curr conv'!$B$17:$BF$56,16,FALSE)/Table1[[#This Row],[ExpenditureDetails3]], "No data")</f>
        <v>0</v>
      </c>
      <c r="AI678" s="114">
        <f>IFERROR(Table1[[#This Row],[Calculation4]]/Exchange,"No data")</f>
        <v>0</v>
      </c>
      <c r="AJ67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78" s="110">
        <f>IFERROR(Table1[[#This Row],[Calculation6]]/Exchange,"No data")</f>
        <v>0</v>
      </c>
      <c r="AL678" s="49" t="s">
        <v>465</v>
      </c>
      <c r="AM678" s="45"/>
      <c r="AN678" s="45"/>
      <c r="AO678" s="45"/>
      <c r="AP678" s="45"/>
      <c r="AQ678" s="45"/>
    </row>
    <row r="679" spans="2:43">
      <c r="B679" s="44" t="s">
        <v>134</v>
      </c>
      <c r="C679" s="66" t="s">
        <v>467</v>
      </c>
      <c r="D679" s="66" t="s">
        <v>473</v>
      </c>
      <c r="E679" s="66" t="s">
        <v>445</v>
      </c>
      <c r="F679" s="66" t="s">
        <v>358</v>
      </c>
      <c r="G679" s="44" t="s">
        <v>130</v>
      </c>
      <c r="H679" s="44" t="s">
        <v>103</v>
      </c>
      <c r="I679" s="44" t="s">
        <v>15</v>
      </c>
      <c r="J679" s="44" t="s">
        <v>470</v>
      </c>
      <c r="K679" s="87" t="s">
        <v>475</v>
      </c>
      <c r="L679" s="49" t="s">
        <v>462</v>
      </c>
      <c r="M679" s="108">
        <v>1240</v>
      </c>
      <c r="N679" s="108">
        <v>413.33333333333331</v>
      </c>
      <c r="O679" s="91">
        <v>300</v>
      </c>
      <c r="P679" s="44" t="s">
        <v>458</v>
      </c>
      <c r="Q679" s="67"/>
      <c r="R679" s="67"/>
      <c r="S679" s="87" t="s">
        <v>17</v>
      </c>
      <c r="T67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79" s="91">
        <v>2009</v>
      </c>
      <c r="V679" s="91">
        <v>1</v>
      </c>
      <c r="W679" s="91">
        <v>1</v>
      </c>
      <c r="X679" s="92" t="s">
        <v>96</v>
      </c>
      <c r="Y679" s="109" t="s">
        <v>96</v>
      </c>
      <c r="Z679" s="108" t="s">
        <v>96</v>
      </c>
      <c r="AA679" s="214" t="s">
        <v>96</v>
      </c>
      <c r="AB679" s="67">
        <v>1</v>
      </c>
      <c r="AC679" s="115" t="s">
        <v>96</v>
      </c>
      <c r="AD679" s="115"/>
      <c r="AE679" s="109" t="str">
        <f>IFERROR(Table1[[#This Row],[ExpenditureDetails5]]*HLOOKUP([AssumedValue2],'Curr conv'!$B$17:$BF$56,16,FALSE), "No data")</f>
        <v>No data</v>
      </c>
      <c r="AF679" s="108" t="str">
        <f>IFERROR([AssumedValue1]*HLOOKUP([AssumedValue2],'Curr conv'!$B$17:$BF$56,16,FALSE), "No data")</f>
        <v>No data</v>
      </c>
      <c r="AG679" s="110" t="str">
        <f>IFERROR(Table1[[#This Row],[Calculation2]]/Exchange,"No data")</f>
        <v>No data</v>
      </c>
      <c r="AH679" s="113" t="str">
        <f>IFERROR([AssumedValue1]*HLOOKUP([AssumedValue2],'Curr conv'!$B$17:$BF$56,16,FALSE)/Table1[[#This Row],[ExpenditureDetails3]], "No data")</f>
        <v>No data</v>
      </c>
      <c r="AI679" s="114" t="str">
        <f>IFERROR(Table1[[#This Row],[Calculation4]]/Exchange,"No data")</f>
        <v>No data</v>
      </c>
      <c r="AJ67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679" s="110" t="str">
        <f>IFERROR(Table1[[#This Row],[Calculation6]]/Exchange,"No data")</f>
        <v>No data</v>
      </c>
      <c r="AL679" s="49" t="s">
        <v>465</v>
      </c>
      <c r="AM679" s="45"/>
      <c r="AN679" s="45"/>
      <c r="AO679" s="45"/>
      <c r="AP679" s="45"/>
      <c r="AQ679" s="45"/>
    </row>
    <row r="680" spans="2:43">
      <c r="B680" s="44" t="s">
        <v>135</v>
      </c>
      <c r="C680" s="66" t="s">
        <v>467</v>
      </c>
      <c r="D680" s="66" t="s">
        <v>472</v>
      </c>
      <c r="E680" s="66" t="s">
        <v>438</v>
      </c>
      <c r="F680" s="66" t="s">
        <v>347</v>
      </c>
      <c r="G680" s="44" t="s">
        <v>136</v>
      </c>
      <c r="H680" s="44" t="s">
        <v>98</v>
      </c>
      <c r="I680" s="44" t="s">
        <v>15</v>
      </c>
      <c r="J680" s="44" t="s">
        <v>470</v>
      </c>
      <c r="K680" s="87" t="s">
        <v>475</v>
      </c>
      <c r="L680" s="49" t="s">
        <v>462</v>
      </c>
      <c r="M680" s="108">
        <v>498</v>
      </c>
      <c r="N680" s="108">
        <v>166</v>
      </c>
      <c r="O680" s="91">
        <v>300</v>
      </c>
      <c r="P680" s="44" t="s">
        <v>458</v>
      </c>
      <c r="Q680" s="67"/>
      <c r="R680" s="67"/>
      <c r="S680" s="87" t="s">
        <v>17</v>
      </c>
      <c r="T68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80" s="91">
        <v>2006</v>
      </c>
      <c r="V680" s="91">
        <v>4</v>
      </c>
      <c r="W680" s="91">
        <v>1</v>
      </c>
      <c r="X680" s="92" t="s">
        <v>96</v>
      </c>
      <c r="Y680" s="109" t="s">
        <v>96</v>
      </c>
      <c r="Z680" s="108" t="s">
        <v>96</v>
      </c>
      <c r="AA680" s="214" t="s">
        <v>96</v>
      </c>
      <c r="AB680" s="67">
        <v>1</v>
      </c>
      <c r="AC680" s="115" t="s">
        <v>96</v>
      </c>
      <c r="AD680" s="115"/>
      <c r="AE680" s="109" t="str">
        <f>IFERROR(Table1[[#This Row],[ExpenditureDetails5]]*HLOOKUP([AssumedValue2],'Curr conv'!$B$17:$BF$56,16,FALSE), "No data")</f>
        <v>No data</v>
      </c>
      <c r="AF680" s="108" t="str">
        <f>IFERROR([AssumedValue1]*HLOOKUP([AssumedValue2],'Curr conv'!$B$17:$BF$56,16,FALSE), "No data")</f>
        <v>No data</v>
      </c>
      <c r="AG680" s="110" t="str">
        <f>IFERROR(Table1[[#This Row],[Calculation2]]/Exchange,"No data")</f>
        <v>No data</v>
      </c>
      <c r="AH680" s="113" t="str">
        <f>IFERROR([AssumedValue1]*HLOOKUP([AssumedValue2],'Curr conv'!$B$17:$BF$56,16,FALSE)/Table1[[#This Row],[ExpenditureDetails3]], "No data")</f>
        <v>No data</v>
      </c>
      <c r="AI680" s="114" t="str">
        <f>IFERROR(Table1[[#This Row],[Calculation4]]/Exchange,"No data")</f>
        <v>No data</v>
      </c>
      <c r="AJ68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680" s="110" t="str">
        <f>IFERROR(Table1[[#This Row],[Calculation6]]/Exchange,"No data")</f>
        <v>No data</v>
      </c>
      <c r="AL680" s="49" t="s">
        <v>465</v>
      </c>
      <c r="AM680" s="45"/>
      <c r="AN680" s="45"/>
      <c r="AO680" s="45"/>
      <c r="AP680" s="45"/>
      <c r="AQ680" s="45"/>
    </row>
    <row r="681" spans="2:43">
      <c r="B681" s="44" t="s">
        <v>137</v>
      </c>
      <c r="C681" s="66" t="s">
        <v>467</v>
      </c>
      <c r="D681" s="66" t="s">
        <v>472</v>
      </c>
      <c r="E681" s="66" t="s">
        <v>438</v>
      </c>
      <c r="F681" s="66" t="s">
        <v>347</v>
      </c>
      <c r="G681" s="44" t="s">
        <v>136</v>
      </c>
      <c r="H681" s="44" t="s">
        <v>111</v>
      </c>
      <c r="I681" s="44" t="s">
        <v>15</v>
      </c>
      <c r="J681" s="44" t="s">
        <v>470</v>
      </c>
      <c r="K681" s="87" t="s">
        <v>475</v>
      </c>
      <c r="L681" s="49" t="s">
        <v>462</v>
      </c>
      <c r="M681" s="108">
        <v>498</v>
      </c>
      <c r="N681" s="108">
        <v>166</v>
      </c>
      <c r="O681" s="91">
        <v>300</v>
      </c>
      <c r="P681" s="44" t="s">
        <v>458</v>
      </c>
      <c r="Q681" s="67"/>
      <c r="R681" s="67"/>
      <c r="S681" s="87" t="s">
        <v>17</v>
      </c>
      <c r="T68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81" s="91">
        <v>2006</v>
      </c>
      <c r="V681" s="91">
        <v>4</v>
      </c>
      <c r="W681" s="91">
        <v>1</v>
      </c>
      <c r="X681" s="92" t="s">
        <v>96</v>
      </c>
      <c r="Y681" s="109" t="s">
        <v>96</v>
      </c>
      <c r="Z681" s="108" t="s">
        <v>96</v>
      </c>
      <c r="AA681" s="214" t="s">
        <v>96</v>
      </c>
      <c r="AB681" s="67">
        <v>1</v>
      </c>
      <c r="AC681" s="115" t="s">
        <v>96</v>
      </c>
      <c r="AD681" s="115"/>
      <c r="AE681" s="109" t="str">
        <f>IFERROR(Table1[[#This Row],[ExpenditureDetails5]]*HLOOKUP([AssumedValue2],'Curr conv'!$B$17:$BF$56,16,FALSE), "No data")</f>
        <v>No data</v>
      </c>
      <c r="AF681" s="108" t="str">
        <f>IFERROR([AssumedValue1]*HLOOKUP([AssumedValue2],'Curr conv'!$B$17:$BF$56,16,FALSE), "No data")</f>
        <v>No data</v>
      </c>
      <c r="AG681" s="110" t="str">
        <f>IFERROR(Table1[[#This Row],[Calculation2]]/Exchange,"No data")</f>
        <v>No data</v>
      </c>
      <c r="AH681" s="113" t="str">
        <f>IFERROR([AssumedValue1]*HLOOKUP([AssumedValue2],'Curr conv'!$B$17:$BF$56,16,FALSE)/Table1[[#This Row],[ExpenditureDetails3]], "No data")</f>
        <v>No data</v>
      </c>
      <c r="AI681" s="114" t="str">
        <f>IFERROR(Table1[[#This Row],[Calculation4]]/Exchange,"No data")</f>
        <v>No data</v>
      </c>
      <c r="AJ68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681" s="110" t="str">
        <f>IFERROR(Table1[[#This Row],[Calculation6]]/Exchange,"No data")</f>
        <v>No data</v>
      </c>
      <c r="AL681" s="49" t="s">
        <v>465</v>
      </c>
      <c r="AM681" s="45"/>
      <c r="AN681" s="45"/>
      <c r="AO681" s="45"/>
      <c r="AP681" s="45"/>
      <c r="AQ681" s="45"/>
    </row>
    <row r="682" spans="2:43">
      <c r="B682" s="44" t="s">
        <v>138</v>
      </c>
      <c r="C682" s="66" t="s">
        <v>467</v>
      </c>
      <c r="D682" s="66" t="s">
        <v>472</v>
      </c>
      <c r="E682" s="66" t="s">
        <v>438</v>
      </c>
      <c r="F682" s="66" t="s">
        <v>347</v>
      </c>
      <c r="G682" s="44" t="s">
        <v>136</v>
      </c>
      <c r="H682" s="44" t="s">
        <v>101</v>
      </c>
      <c r="I682" s="44" t="s">
        <v>15</v>
      </c>
      <c r="J682" s="44" t="s">
        <v>470</v>
      </c>
      <c r="K682" s="87" t="s">
        <v>475</v>
      </c>
      <c r="L682" s="49" t="s">
        <v>462</v>
      </c>
      <c r="M682" s="108">
        <v>498</v>
      </c>
      <c r="N682" s="108">
        <v>166</v>
      </c>
      <c r="O682" s="91">
        <v>300</v>
      </c>
      <c r="P682" s="44" t="s">
        <v>458</v>
      </c>
      <c r="Q682" s="67"/>
      <c r="R682" s="67"/>
      <c r="S682" s="87" t="s">
        <v>17</v>
      </c>
      <c r="T68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82" s="91">
        <v>2008</v>
      </c>
      <c r="V682" s="91">
        <v>2</v>
      </c>
      <c r="W682" s="91">
        <v>1</v>
      </c>
      <c r="X682" s="92" t="s">
        <v>96</v>
      </c>
      <c r="Y682" s="109" t="s">
        <v>96</v>
      </c>
      <c r="Z682" s="108" t="s">
        <v>96</v>
      </c>
      <c r="AA682" s="214" t="s">
        <v>96</v>
      </c>
      <c r="AB682" s="67">
        <v>1</v>
      </c>
      <c r="AC682" s="115" t="s">
        <v>96</v>
      </c>
      <c r="AD682" s="115"/>
      <c r="AE682" s="109" t="str">
        <f>IFERROR(Table1[[#This Row],[ExpenditureDetails5]]*HLOOKUP([AssumedValue2],'Curr conv'!$B$17:$BF$56,16,FALSE), "No data")</f>
        <v>No data</v>
      </c>
      <c r="AF682" s="108" t="str">
        <f>IFERROR([AssumedValue1]*HLOOKUP([AssumedValue2],'Curr conv'!$B$17:$BF$56,16,FALSE), "No data")</f>
        <v>No data</v>
      </c>
      <c r="AG682" s="110" t="str">
        <f>IFERROR(Table1[[#This Row],[Calculation2]]/Exchange,"No data")</f>
        <v>No data</v>
      </c>
      <c r="AH682" s="113" t="str">
        <f>IFERROR([AssumedValue1]*HLOOKUP([AssumedValue2],'Curr conv'!$B$17:$BF$56,16,FALSE)/Table1[[#This Row],[ExpenditureDetails3]], "No data")</f>
        <v>No data</v>
      </c>
      <c r="AI682" s="114" t="str">
        <f>IFERROR(Table1[[#This Row],[Calculation4]]/Exchange,"No data")</f>
        <v>No data</v>
      </c>
      <c r="AJ68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682" s="110" t="str">
        <f>IFERROR(Table1[[#This Row],[Calculation6]]/Exchange,"No data")</f>
        <v>No data</v>
      </c>
      <c r="AL682" s="49" t="s">
        <v>465</v>
      </c>
      <c r="AM682" s="45"/>
      <c r="AN682" s="45"/>
      <c r="AO682" s="45"/>
      <c r="AP682" s="45"/>
      <c r="AQ682" s="45"/>
    </row>
    <row r="683" spans="2:43">
      <c r="B683" s="44" t="s">
        <v>139</v>
      </c>
      <c r="C683" s="66" t="s">
        <v>467</v>
      </c>
      <c r="D683" s="66" t="s">
        <v>472</v>
      </c>
      <c r="E683" s="66" t="s">
        <v>438</v>
      </c>
      <c r="F683" s="66" t="s">
        <v>348</v>
      </c>
      <c r="G683" s="44" t="s">
        <v>140</v>
      </c>
      <c r="H683" s="44" t="s">
        <v>98</v>
      </c>
      <c r="I683" s="44" t="s">
        <v>15</v>
      </c>
      <c r="J683" s="44" t="s">
        <v>470</v>
      </c>
      <c r="K683" s="87" t="s">
        <v>475</v>
      </c>
      <c r="L683" s="49" t="s">
        <v>462</v>
      </c>
      <c r="M683" s="108">
        <v>1812</v>
      </c>
      <c r="N683" s="108">
        <v>1812</v>
      </c>
      <c r="O683" s="91">
        <v>300</v>
      </c>
      <c r="P683" s="44" t="s">
        <v>458</v>
      </c>
      <c r="Q683" s="67"/>
      <c r="R683" s="67"/>
      <c r="S683" s="87" t="s">
        <v>17</v>
      </c>
      <c r="T68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83" s="91">
        <v>2007</v>
      </c>
      <c r="V683" s="91">
        <v>3</v>
      </c>
      <c r="W683" s="91">
        <v>1</v>
      </c>
      <c r="X683" s="92" t="s">
        <v>96</v>
      </c>
      <c r="Y683" s="109" t="s">
        <v>96</v>
      </c>
      <c r="Z683" s="108" t="s">
        <v>96</v>
      </c>
      <c r="AA683" s="214" t="s">
        <v>96</v>
      </c>
      <c r="AB683" s="67">
        <v>1</v>
      </c>
      <c r="AC683" s="115" t="s">
        <v>96</v>
      </c>
      <c r="AD683" s="115"/>
      <c r="AE683" s="109" t="str">
        <f>IFERROR(Table1[[#This Row],[ExpenditureDetails5]]*HLOOKUP([AssumedValue2],'Curr conv'!$B$17:$BF$56,16,FALSE), "No data")</f>
        <v>No data</v>
      </c>
      <c r="AF683" s="108" t="str">
        <f>IFERROR([AssumedValue1]*HLOOKUP([AssumedValue2],'Curr conv'!$B$17:$BF$56,16,FALSE), "No data")</f>
        <v>No data</v>
      </c>
      <c r="AG683" s="110" t="str">
        <f>IFERROR(Table1[[#This Row],[Calculation2]]/Exchange,"No data")</f>
        <v>No data</v>
      </c>
      <c r="AH683" s="113" t="str">
        <f>IFERROR([AssumedValue1]*HLOOKUP([AssumedValue2],'Curr conv'!$B$17:$BF$56,16,FALSE)/Table1[[#This Row],[ExpenditureDetails3]], "No data")</f>
        <v>No data</v>
      </c>
      <c r="AI683" s="114" t="str">
        <f>IFERROR(Table1[[#This Row],[Calculation4]]/Exchange,"No data")</f>
        <v>No data</v>
      </c>
      <c r="AJ683"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683" s="110" t="str">
        <f>IFERROR(Table1[[#This Row],[Calculation6]]/Exchange,"No data")</f>
        <v>No data</v>
      </c>
      <c r="AL683" s="49" t="s">
        <v>465</v>
      </c>
      <c r="AM683" s="45"/>
      <c r="AN683" s="45"/>
      <c r="AO683" s="45"/>
      <c r="AP683" s="45"/>
      <c r="AQ683" s="45"/>
    </row>
    <row r="684" spans="2:43">
      <c r="B684" s="44" t="s">
        <v>141</v>
      </c>
      <c r="C684" s="66" t="s">
        <v>467</v>
      </c>
      <c r="D684" s="66" t="s">
        <v>473</v>
      </c>
      <c r="E684" s="66" t="s">
        <v>445</v>
      </c>
      <c r="F684" s="66" t="s">
        <v>357</v>
      </c>
      <c r="G684" s="44" t="s">
        <v>142</v>
      </c>
      <c r="H684" s="44" t="s">
        <v>101</v>
      </c>
      <c r="I684" s="44" t="s">
        <v>15</v>
      </c>
      <c r="J684" s="44" t="s">
        <v>470</v>
      </c>
      <c r="K684" s="87" t="s">
        <v>475</v>
      </c>
      <c r="L684" s="49" t="s">
        <v>462</v>
      </c>
      <c r="M684" s="108">
        <v>136</v>
      </c>
      <c r="N684" s="108">
        <v>136</v>
      </c>
      <c r="O684" s="91">
        <v>300</v>
      </c>
      <c r="P684" s="44" t="s">
        <v>458</v>
      </c>
      <c r="Q684" s="67"/>
      <c r="R684" s="67"/>
      <c r="S684" s="87" t="s">
        <v>17</v>
      </c>
      <c r="T68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84" s="91">
        <v>2009</v>
      </c>
      <c r="V684" s="91">
        <v>1</v>
      </c>
      <c r="W684" s="91">
        <v>1</v>
      </c>
      <c r="X684" s="92" t="s">
        <v>96</v>
      </c>
      <c r="Y684" s="109" t="s">
        <v>96</v>
      </c>
      <c r="Z684" s="108" t="s">
        <v>96</v>
      </c>
      <c r="AA684" s="214" t="s">
        <v>96</v>
      </c>
      <c r="AB684" s="67">
        <v>1</v>
      </c>
      <c r="AC684" s="115" t="s">
        <v>96</v>
      </c>
      <c r="AD684" s="115"/>
      <c r="AE684" s="109" t="str">
        <f>IFERROR(Table1[[#This Row],[ExpenditureDetails5]]*HLOOKUP([AssumedValue2],'Curr conv'!$B$17:$BF$56,16,FALSE), "No data")</f>
        <v>No data</v>
      </c>
      <c r="AF684" s="108" t="str">
        <f>IFERROR([AssumedValue1]*HLOOKUP([AssumedValue2],'Curr conv'!$B$17:$BF$56,16,FALSE), "No data")</f>
        <v>No data</v>
      </c>
      <c r="AG684" s="110" t="str">
        <f>IFERROR(Table1[[#This Row],[Calculation2]]/Exchange,"No data")</f>
        <v>No data</v>
      </c>
      <c r="AH684" s="113" t="str">
        <f>IFERROR([AssumedValue1]*HLOOKUP([AssumedValue2],'Curr conv'!$B$17:$BF$56,16,FALSE)/Table1[[#This Row],[ExpenditureDetails3]], "No data")</f>
        <v>No data</v>
      </c>
      <c r="AI684" s="114" t="str">
        <f>IFERROR(Table1[[#This Row],[Calculation4]]/Exchange,"No data")</f>
        <v>No data</v>
      </c>
      <c r="AJ68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684" s="110" t="str">
        <f>IFERROR(Table1[[#This Row],[Calculation6]]/Exchange,"No data")</f>
        <v>No data</v>
      </c>
      <c r="AL684" s="49" t="s">
        <v>465</v>
      </c>
      <c r="AM684" s="45"/>
      <c r="AN684" s="45"/>
      <c r="AO684" s="45"/>
      <c r="AP684" s="45"/>
      <c r="AQ684" s="45"/>
    </row>
    <row r="685" spans="2:43">
      <c r="B685" s="44" t="s">
        <v>143</v>
      </c>
      <c r="C685" s="66" t="s">
        <v>467</v>
      </c>
      <c r="D685" s="87" t="s">
        <v>439</v>
      </c>
      <c r="E685" s="87" t="s">
        <v>437</v>
      </c>
      <c r="F685" s="66" t="s">
        <v>339</v>
      </c>
      <c r="G685" s="44" t="s">
        <v>144</v>
      </c>
      <c r="H685" s="44" t="s">
        <v>98</v>
      </c>
      <c r="I685" s="44" t="s">
        <v>15</v>
      </c>
      <c r="J685" s="44" t="s">
        <v>470</v>
      </c>
      <c r="K685" s="87" t="s">
        <v>475</v>
      </c>
      <c r="L685" s="49" t="s">
        <v>462</v>
      </c>
      <c r="M685" s="108">
        <v>1050</v>
      </c>
      <c r="N685" s="108">
        <v>525</v>
      </c>
      <c r="O685" s="91">
        <v>300</v>
      </c>
      <c r="P685" s="44" t="s">
        <v>458</v>
      </c>
      <c r="Q685" s="67"/>
      <c r="R685" s="67"/>
      <c r="S685" s="87" t="s">
        <v>17</v>
      </c>
      <c r="T68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85" s="91">
        <v>2006</v>
      </c>
      <c r="V685" s="91">
        <v>4</v>
      </c>
      <c r="W685" s="91">
        <v>1</v>
      </c>
      <c r="X685" s="92">
        <v>2007</v>
      </c>
      <c r="Y685" s="108">
        <v>0</v>
      </c>
      <c r="Z685" s="108">
        <v>0</v>
      </c>
      <c r="AA685" s="214">
        <v>2007</v>
      </c>
      <c r="AB685" s="67">
        <v>1</v>
      </c>
      <c r="AC685" s="115" t="s">
        <v>96</v>
      </c>
      <c r="AD685" s="115"/>
      <c r="AE685" s="109">
        <f>IFERROR(Table1[[#This Row],[ExpenditureDetails5]]*HLOOKUP([AssumedValue2],'Curr conv'!$B$17:$BF$56,16,FALSE), "No data")</f>
        <v>0</v>
      </c>
      <c r="AF685" s="108">
        <f>IFERROR([AssumedValue1]*HLOOKUP([AssumedValue2],'Curr conv'!$B$17:$BF$56,16,FALSE), "No data")</f>
        <v>0</v>
      </c>
      <c r="AG685" s="110">
        <f>IFERROR(Table1[[#This Row],[Calculation2]]/Exchange,"No data")</f>
        <v>0</v>
      </c>
      <c r="AH685" s="113">
        <f>IFERROR([AssumedValue1]*HLOOKUP([AssumedValue2],'Curr conv'!$B$17:$BF$56,16,FALSE)/Table1[[#This Row],[ExpenditureDetails3]], "No data")</f>
        <v>0</v>
      </c>
      <c r="AI685" s="114">
        <f>IFERROR(Table1[[#This Row],[Calculation4]]/Exchange,"No data")</f>
        <v>0</v>
      </c>
      <c r="AJ68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85" s="110">
        <f>IFERROR(Table1[[#This Row],[Calculation6]]/Exchange,"No data")</f>
        <v>0</v>
      </c>
      <c r="AL685" s="49" t="s">
        <v>465</v>
      </c>
      <c r="AM685" s="45"/>
      <c r="AN685" s="45"/>
      <c r="AO685" s="45"/>
      <c r="AP685" s="45"/>
      <c r="AQ685" s="45"/>
    </row>
    <row r="686" spans="2:43">
      <c r="B686" s="44" t="s">
        <v>143</v>
      </c>
      <c r="C686" s="66" t="s">
        <v>467</v>
      </c>
      <c r="D686" s="87" t="s">
        <v>439</v>
      </c>
      <c r="E686" s="87" t="s">
        <v>437</v>
      </c>
      <c r="F686" s="66" t="s">
        <v>339</v>
      </c>
      <c r="G686" s="44" t="s">
        <v>144</v>
      </c>
      <c r="H686" s="44" t="s">
        <v>98</v>
      </c>
      <c r="I686" s="44" t="s">
        <v>15</v>
      </c>
      <c r="J686" s="44" t="s">
        <v>470</v>
      </c>
      <c r="K686" s="87" t="s">
        <v>475</v>
      </c>
      <c r="L686" s="49" t="s">
        <v>462</v>
      </c>
      <c r="M686" s="108">
        <v>1050</v>
      </c>
      <c r="N686" s="108">
        <v>525</v>
      </c>
      <c r="O686" s="91">
        <v>300</v>
      </c>
      <c r="P686" s="44" t="s">
        <v>458</v>
      </c>
      <c r="Q686" s="67"/>
      <c r="R686" s="67"/>
      <c r="S686" s="87" t="s">
        <v>17</v>
      </c>
      <c r="T68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86" s="91">
        <v>2006</v>
      </c>
      <c r="V686" s="91">
        <v>4</v>
      </c>
      <c r="W686" s="91">
        <v>1</v>
      </c>
      <c r="X686" s="92">
        <v>2008</v>
      </c>
      <c r="Y686" s="108">
        <v>0</v>
      </c>
      <c r="Z686" s="108">
        <v>0</v>
      </c>
      <c r="AA686" s="214">
        <v>2008</v>
      </c>
      <c r="AB686" s="67">
        <v>1</v>
      </c>
      <c r="AC686" s="115"/>
      <c r="AD686" s="115"/>
      <c r="AE686" s="109">
        <f>IFERROR(Table1[[#This Row],[ExpenditureDetails5]]*HLOOKUP([AssumedValue2],'Curr conv'!$B$17:$BF$56,16,FALSE), "No data")</f>
        <v>0</v>
      </c>
      <c r="AF686" s="108">
        <f>IFERROR([AssumedValue1]*HLOOKUP([AssumedValue2],'Curr conv'!$B$17:$BF$56,16,FALSE), "No data")</f>
        <v>0</v>
      </c>
      <c r="AG686" s="110">
        <f>IFERROR(Table1[[#This Row],[Calculation2]]/Exchange,"No data")</f>
        <v>0</v>
      </c>
      <c r="AH686" s="113">
        <f>IFERROR([AssumedValue1]*HLOOKUP([AssumedValue2],'Curr conv'!$B$17:$BF$56,16,FALSE)/Table1[[#This Row],[ExpenditureDetails3]], "No data")</f>
        <v>0</v>
      </c>
      <c r="AI686" s="114">
        <f>IFERROR(Table1[[#This Row],[Calculation4]]/Exchange,"No data")</f>
        <v>0</v>
      </c>
      <c r="AJ68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86" s="110">
        <f>IFERROR(Table1[[#This Row],[Calculation6]]/Exchange,"No data")</f>
        <v>0</v>
      </c>
      <c r="AL686" s="49" t="s">
        <v>465</v>
      </c>
      <c r="AM686" s="45"/>
      <c r="AN686" s="45"/>
      <c r="AO686" s="45"/>
      <c r="AP686" s="45"/>
      <c r="AQ686" s="45"/>
    </row>
    <row r="687" spans="2:43">
      <c r="B687" s="44" t="s">
        <v>143</v>
      </c>
      <c r="C687" s="66" t="s">
        <v>467</v>
      </c>
      <c r="D687" s="87" t="s">
        <v>439</v>
      </c>
      <c r="E687" s="87" t="s">
        <v>437</v>
      </c>
      <c r="F687" s="66" t="s">
        <v>339</v>
      </c>
      <c r="G687" s="44" t="s">
        <v>144</v>
      </c>
      <c r="H687" s="44" t="s">
        <v>98</v>
      </c>
      <c r="I687" s="44" t="s">
        <v>15</v>
      </c>
      <c r="J687" s="44" t="s">
        <v>470</v>
      </c>
      <c r="K687" s="87" t="s">
        <v>475</v>
      </c>
      <c r="L687" s="49" t="s">
        <v>462</v>
      </c>
      <c r="M687" s="108">
        <v>1050</v>
      </c>
      <c r="N687" s="108">
        <v>525</v>
      </c>
      <c r="O687" s="91">
        <v>300</v>
      </c>
      <c r="P687" s="44" t="s">
        <v>458</v>
      </c>
      <c r="Q687" s="67"/>
      <c r="R687" s="67"/>
      <c r="S687" s="87" t="s">
        <v>17</v>
      </c>
      <c r="T68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87" s="91">
        <v>2006</v>
      </c>
      <c r="V687" s="91">
        <v>4</v>
      </c>
      <c r="W687" s="91">
        <v>1</v>
      </c>
      <c r="X687" s="92">
        <v>2009</v>
      </c>
      <c r="Y687" s="108">
        <v>0</v>
      </c>
      <c r="Z687" s="108">
        <v>0</v>
      </c>
      <c r="AA687" s="214">
        <v>2009</v>
      </c>
      <c r="AB687" s="67">
        <v>1</v>
      </c>
      <c r="AC687" s="115"/>
      <c r="AD687" s="115"/>
      <c r="AE687" s="109">
        <f>IFERROR(Table1[[#This Row],[ExpenditureDetails5]]*HLOOKUP([AssumedValue2],'Curr conv'!$B$17:$BF$56,16,FALSE), "No data")</f>
        <v>0</v>
      </c>
      <c r="AF687" s="108">
        <f>IFERROR([AssumedValue1]*HLOOKUP([AssumedValue2],'Curr conv'!$B$17:$BF$56,16,FALSE), "No data")</f>
        <v>0</v>
      </c>
      <c r="AG687" s="110">
        <f>IFERROR(Table1[[#This Row],[Calculation2]]/Exchange,"No data")</f>
        <v>0</v>
      </c>
      <c r="AH687" s="113">
        <f>IFERROR([AssumedValue1]*HLOOKUP([AssumedValue2],'Curr conv'!$B$17:$BF$56,16,FALSE)/Table1[[#This Row],[ExpenditureDetails3]], "No data")</f>
        <v>0</v>
      </c>
      <c r="AI687" s="114">
        <f>IFERROR(Table1[[#This Row],[Calculation4]]/Exchange,"No data")</f>
        <v>0</v>
      </c>
      <c r="AJ68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87" s="110">
        <f>IFERROR(Table1[[#This Row],[Calculation6]]/Exchange,"No data")</f>
        <v>0</v>
      </c>
      <c r="AL687" s="49" t="s">
        <v>465</v>
      </c>
      <c r="AM687" s="45"/>
      <c r="AN687" s="45"/>
      <c r="AO687" s="45"/>
      <c r="AP687" s="45"/>
      <c r="AQ687" s="45"/>
    </row>
    <row r="688" spans="2:43">
      <c r="B688" s="44" t="s">
        <v>145</v>
      </c>
      <c r="C688" s="66" t="s">
        <v>467</v>
      </c>
      <c r="D688" s="87" t="s">
        <v>439</v>
      </c>
      <c r="E688" s="87" t="s">
        <v>437</v>
      </c>
      <c r="F688" s="66" t="s">
        <v>339</v>
      </c>
      <c r="G688" s="44" t="s">
        <v>144</v>
      </c>
      <c r="H688" s="44" t="s">
        <v>111</v>
      </c>
      <c r="I688" s="44" t="s">
        <v>15</v>
      </c>
      <c r="J688" s="44" t="s">
        <v>470</v>
      </c>
      <c r="K688" s="87" t="s">
        <v>475</v>
      </c>
      <c r="L688" s="49" t="s">
        <v>462</v>
      </c>
      <c r="M688" s="108">
        <v>1050</v>
      </c>
      <c r="N688" s="108">
        <v>525</v>
      </c>
      <c r="O688" s="91">
        <v>300</v>
      </c>
      <c r="P688" s="44" t="s">
        <v>458</v>
      </c>
      <c r="Q688" s="67"/>
      <c r="R688" s="67"/>
      <c r="S688" s="87" t="s">
        <v>17</v>
      </c>
      <c r="T68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88" s="91">
        <v>2003</v>
      </c>
      <c r="V688" s="91">
        <v>7</v>
      </c>
      <c r="W688" s="91">
        <v>1</v>
      </c>
      <c r="X688" s="92">
        <v>2003</v>
      </c>
      <c r="Y688" s="108">
        <v>0</v>
      </c>
      <c r="Z688" s="108">
        <v>0</v>
      </c>
      <c r="AA688" s="214">
        <v>2003</v>
      </c>
      <c r="AB688" s="67">
        <v>1</v>
      </c>
      <c r="AC688" s="115" t="s">
        <v>96</v>
      </c>
      <c r="AD688" s="115"/>
      <c r="AE688" s="109">
        <f>IFERROR(Table1[[#This Row],[ExpenditureDetails5]]*HLOOKUP([AssumedValue2],'Curr conv'!$B$17:$BF$56,16,FALSE), "No data")</f>
        <v>0</v>
      </c>
      <c r="AF688" s="108">
        <f>IFERROR([AssumedValue1]*HLOOKUP([AssumedValue2],'Curr conv'!$B$17:$BF$56,16,FALSE), "No data")</f>
        <v>0</v>
      </c>
      <c r="AG688" s="110">
        <f>IFERROR(Table1[[#This Row],[Calculation2]]/Exchange,"No data")</f>
        <v>0</v>
      </c>
      <c r="AH688" s="113">
        <f>IFERROR([AssumedValue1]*HLOOKUP([AssumedValue2],'Curr conv'!$B$17:$BF$56,16,FALSE)/Table1[[#This Row],[ExpenditureDetails3]], "No data")</f>
        <v>0</v>
      </c>
      <c r="AI688" s="114">
        <f>IFERROR(Table1[[#This Row],[Calculation4]]/Exchange,"No data")</f>
        <v>0</v>
      </c>
      <c r="AJ68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88" s="110">
        <f>IFERROR(Table1[[#This Row],[Calculation6]]/Exchange,"No data")</f>
        <v>0</v>
      </c>
      <c r="AL688" s="49" t="s">
        <v>465</v>
      </c>
      <c r="AM688" s="45"/>
      <c r="AN688" s="45"/>
      <c r="AO688" s="45"/>
      <c r="AP688" s="45"/>
      <c r="AQ688" s="45"/>
    </row>
    <row r="689" spans="2:43">
      <c r="B689" s="44" t="s">
        <v>145</v>
      </c>
      <c r="C689" s="66" t="s">
        <v>467</v>
      </c>
      <c r="D689" s="87" t="s">
        <v>439</v>
      </c>
      <c r="E689" s="87" t="s">
        <v>437</v>
      </c>
      <c r="F689" s="66" t="s">
        <v>339</v>
      </c>
      <c r="G689" s="44" t="s">
        <v>144</v>
      </c>
      <c r="H689" s="44" t="s">
        <v>111</v>
      </c>
      <c r="I689" s="44" t="s">
        <v>15</v>
      </c>
      <c r="J689" s="44" t="s">
        <v>470</v>
      </c>
      <c r="K689" s="87" t="s">
        <v>475</v>
      </c>
      <c r="L689" s="49" t="s">
        <v>462</v>
      </c>
      <c r="M689" s="108">
        <v>1050</v>
      </c>
      <c r="N689" s="108">
        <v>525</v>
      </c>
      <c r="O689" s="91">
        <v>300</v>
      </c>
      <c r="P689" s="44" t="s">
        <v>458</v>
      </c>
      <c r="Q689" s="67"/>
      <c r="R689" s="67"/>
      <c r="S689" s="87" t="s">
        <v>17</v>
      </c>
      <c r="T68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89" s="91">
        <v>2003</v>
      </c>
      <c r="V689" s="91">
        <v>7</v>
      </c>
      <c r="W689" s="91">
        <v>1</v>
      </c>
      <c r="X689" s="92">
        <v>2004</v>
      </c>
      <c r="Y689" s="108">
        <v>0</v>
      </c>
      <c r="Z689" s="108">
        <v>0</v>
      </c>
      <c r="AA689" s="214">
        <v>2004</v>
      </c>
      <c r="AB689" s="67">
        <v>1</v>
      </c>
      <c r="AC689" s="115"/>
      <c r="AD689" s="115"/>
      <c r="AE689" s="109">
        <f>IFERROR(Table1[[#This Row],[ExpenditureDetails5]]*HLOOKUP([AssumedValue2],'Curr conv'!$B$17:$BF$56,16,FALSE), "No data")</f>
        <v>0</v>
      </c>
      <c r="AF689" s="108">
        <f>IFERROR([AssumedValue1]*HLOOKUP([AssumedValue2],'Curr conv'!$B$17:$BF$56,16,FALSE), "No data")</f>
        <v>0</v>
      </c>
      <c r="AG689" s="110">
        <f>IFERROR(Table1[[#This Row],[Calculation2]]/Exchange,"No data")</f>
        <v>0</v>
      </c>
      <c r="AH689" s="113">
        <f>IFERROR([AssumedValue1]*HLOOKUP([AssumedValue2],'Curr conv'!$B$17:$BF$56,16,FALSE)/Table1[[#This Row],[ExpenditureDetails3]], "No data")</f>
        <v>0</v>
      </c>
      <c r="AI689" s="114">
        <f>IFERROR(Table1[[#This Row],[Calculation4]]/Exchange,"No data")</f>
        <v>0</v>
      </c>
      <c r="AJ68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89" s="110">
        <f>IFERROR(Table1[[#This Row],[Calculation6]]/Exchange,"No data")</f>
        <v>0</v>
      </c>
      <c r="AL689" s="49" t="s">
        <v>465</v>
      </c>
      <c r="AM689" s="45"/>
      <c r="AN689" s="45"/>
      <c r="AO689" s="45"/>
      <c r="AP689" s="45"/>
      <c r="AQ689" s="45"/>
    </row>
    <row r="690" spans="2:43">
      <c r="B690" s="44" t="s">
        <v>145</v>
      </c>
      <c r="C690" s="66" t="s">
        <v>467</v>
      </c>
      <c r="D690" s="87" t="s">
        <v>439</v>
      </c>
      <c r="E690" s="87" t="s">
        <v>437</v>
      </c>
      <c r="F690" s="66" t="s">
        <v>339</v>
      </c>
      <c r="G690" s="44" t="s">
        <v>144</v>
      </c>
      <c r="H690" s="44" t="s">
        <v>111</v>
      </c>
      <c r="I690" s="44" t="s">
        <v>15</v>
      </c>
      <c r="J690" s="44" t="s">
        <v>470</v>
      </c>
      <c r="K690" s="87" t="s">
        <v>475</v>
      </c>
      <c r="L690" s="49" t="s">
        <v>462</v>
      </c>
      <c r="M690" s="108">
        <v>1050</v>
      </c>
      <c r="N690" s="108">
        <v>525</v>
      </c>
      <c r="O690" s="91">
        <v>300</v>
      </c>
      <c r="P690" s="44" t="s">
        <v>458</v>
      </c>
      <c r="Q690" s="67"/>
      <c r="R690" s="67"/>
      <c r="S690" s="87" t="s">
        <v>17</v>
      </c>
      <c r="T69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90" s="91">
        <v>2003</v>
      </c>
      <c r="V690" s="91">
        <v>7</v>
      </c>
      <c r="W690" s="91">
        <v>1</v>
      </c>
      <c r="X690" s="92">
        <v>2005</v>
      </c>
      <c r="Y690" s="108">
        <v>0</v>
      </c>
      <c r="Z690" s="108">
        <v>0</v>
      </c>
      <c r="AA690" s="214">
        <v>2005</v>
      </c>
      <c r="AB690" s="67">
        <v>1</v>
      </c>
      <c r="AC690" s="115"/>
      <c r="AD690" s="115"/>
      <c r="AE690" s="109">
        <f>IFERROR(Table1[[#This Row],[ExpenditureDetails5]]*HLOOKUP([AssumedValue2],'Curr conv'!$B$17:$BF$56,16,FALSE), "No data")</f>
        <v>0</v>
      </c>
      <c r="AF690" s="108">
        <f>IFERROR([AssumedValue1]*HLOOKUP([AssumedValue2],'Curr conv'!$B$17:$BF$56,16,FALSE), "No data")</f>
        <v>0</v>
      </c>
      <c r="AG690" s="110">
        <f>IFERROR(Table1[[#This Row],[Calculation2]]/Exchange,"No data")</f>
        <v>0</v>
      </c>
      <c r="AH690" s="113">
        <f>IFERROR([AssumedValue1]*HLOOKUP([AssumedValue2],'Curr conv'!$B$17:$BF$56,16,FALSE)/Table1[[#This Row],[ExpenditureDetails3]], "No data")</f>
        <v>0</v>
      </c>
      <c r="AI690" s="114">
        <f>IFERROR(Table1[[#This Row],[Calculation4]]/Exchange,"No data")</f>
        <v>0</v>
      </c>
      <c r="AJ69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90" s="110">
        <f>IFERROR(Table1[[#This Row],[Calculation6]]/Exchange,"No data")</f>
        <v>0</v>
      </c>
      <c r="AL690" s="49" t="s">
        <v>465</v>
      </c>
      <c r="AM690" s="45"/>
      <c r="AN690" s="45"/>
      <c r="AO690" s="45"/>
      <c r="AP690" s="45"/>
      <c r="AQ690" s="45"/>
    </row>
    <row r="691" spans="2:43">
      <c r="B691" s="44" t="s">
        <v>145</v>
      </c>
      <c r="C691" s="66" t="s">
        <v>467</v>
      </c>
      <c r="D691" s="87" t="s">
        <v>439</v>
      </c>
      <c r="E691" s="87" t="s">
        <v>437</v>
      </c>
      <c r="F691" s="66" t="s">
        <v>339</v>
      </c>
      <c r="G691" s="44" t="s">
        <v>144</v>
      </c>
      <c r="H691" s="44" t="s">
        <v>111</v>
      </c>
      <c r="I691" s="44" t="s">
        <v>15</v>
      </c>
      <c r="J691" s="44" t="s">
        <v>470</v>
      </c>
      <c r="K691" s="87" t="s">
        <v>475</v>
      </c>
      <c r="L691" s="49" t="s">
        <v>462</v>
      </c>
      <c r="M691" s="108">
        <v>1050</v>
      </c>
      <c r="N691" s="108">
        <v>525</v>
      </c>
      <c r="O691" s="91">
        <v>300</v>
      </c>
      <c r="P691" s="44" t="s">
        <v>458</v>
      </c>
      <c r="Q691" s="67"/>
      <c r="R691" s="67"/>
      <c r="S691" s="87" t="s">
        <v>17</v>
      </c>
      <c r="T69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91" s="91">
        <v>2003</v>
      </c>
      <c r="V691" s="91">
        <v>7</v>
      </c>
      <c r="W691" s="91">
        <v>1</v>
      </c>
      <c r="X691" s="92">
        <v>2006</v>
      </c>
      <c r="Y691" s="108">
        <v>0</v>
      </c>
      <c r="Z691" s="108">
        <v>0</v>
      </c>
      <c r="AA691" s="214">
        <v>2006</v>
      </c>
      <c r="AB691" s="67">
        <v>1</v>
      </c>
      <c r="AC691" s="115"/>
      <c r="AD691" s="115"/>
      <c r="AE691" s="109">
        <f>IFERROR(Table1[[#This Row],[ExpenditureDetails5]]*HLOOKUP([AssumedValue2],'Curr conv'!$B$17:$BF$56,16,FALSE), "No data")</f>
        <v>0</v>
      </c>
      <c r="AF691" s="108">
        <f>IFERROR([AssumedValue1]*HLOOKUP([AssumedValue2],'Curr conv'!$B$17:$BF$56,16,FALSE), "No data")</f>
        <v>0</v>
      </c>
      <c r="AG691" s="110">
        <f>IFERROR(Table1[[#This Row],[Calculation2]]/Exchange,"No data")</f>
        <v>0</v>
      </c>
      <c r="AH691" s="113">
        <f>IFERROR([AssumedValue1]*HLOOKUP([AssumedValue2],'Curr conv'!$B$17:$BF$56,16,FALSE)/Table1[[#This Row],[ExpenditureDetails3]], "No data")</f>
        <v>0</v>
      </c>
      <c r="AI691" s="114">
        <f>IFERROR(Table1[[#This Row],[Calculation4]]/Exchange,"No data")</f>
        <v>0</v>
      </c>
      <c r="AJ69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91" s="110">
        <f>IFERROR(Table1[[#This Row],[Calculation6]]/Exchange,"No data")</f>
        <v>0</v>
      </c>
      <c r="AL691" s="49" t="s">
        <v>465</v>
      </c>
      <c r="AM691" s="45"/>
      <c r="AN691" s="45"/>
      <c r="AO691" s="45"/>
      <c r="AP691" s="45"/>
      <c r="AQ691" s="45"/>
    </row>
    <row r="692" spans="2:43">
      <c r="B692" s="44" t="s">
        <v>145</v>
      </c>
      <c r="C692" s="66" t="s">
        <v>467</v>
      </c>
      <c r="D692" s="87" t="s">
        <v>439</v>
      </c>
      <c r="E692" s="87" t="s">
        <v>437</v>
      </c>
      <c r="F692" s="66" t="s">
        <v>339</v>
      </c>
      <c r="G692" s="44" t="s">
        <v>144</v>
      </c>
      <c r="H692" s="44" t="s">
        <v>111</v>
      </c>
      <c r="I692" s="44" t="s">
        <v>15</v>
      </c>
      <c r="J692" s="44" t="s">
        <v>470</v>
      </c>
      <c r="K692" s="87" t="s">
        <v>475</v>
      </c>
      <c r="L692" s="49" t="s">
        <v>462</v>
      </c>
      <c r="M692" s="108">
        <v>1050</v>
      </c>
      <c r="N692" s="108">
        <v>525</v>
      </c>
      <c r="O692" s="91">
        <v>300</v>
      </c>
      <c r="P692" s="44" t="s">
        <v>458</v>
      </c>
      <c r="Q692" s="67"/>
      <c r="R692" s="67"/>
      <c r="S692" s="87" t="s">
        <v>17</v>
      </c>
      <c r="T69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92" s="91">
        <v>2003</v>
      </c>
      <c r="V692" s="91">
        <v>7</v>
      </c>
      <c r="W692" s="91">
        <v>1</v>
      </c>
      <c r="X692" s="92">
        <v>2007</v>
      </c>
      <c r="Y692" s="108">
        <v>0</v>
      </c>
      <c r="Z692" s="108">
        <v>0</v>
      </c>
      <c r="AA692" s="214">
        <v>2007</v>
      </c>
      <c r="AB692" s="67">
        <v>1</v>
      </c>
      <c r="AC692" s="115"/>
      <c r="AD692" s="115"/>
      <c r="AE692" s="109">
        <f>IFERROR(Table1[[#This Row],[ExpenditureDetails5]]*HLOOKUP([AssumedValue2],'Curr conv'!$B$17:$BF$56,16,FALSE), "No data")</f>
        <v>0</v>
      </c>
      <c r="AF692" s="108">
        <f>IFERROR([AssumedValue1]*HLOOKUP([AssumedValue2],'Curr conv'!$B$17:$BF$56,16,FALSE), "No data")</f>
        <v>0</v>
      </c>
      <c r="AG692" s="110">
        <f>IFERROR(Table1[[#This Row],[Calculation2]]/Exchange,"No data")</f>
        <v>0</v>
      </c>
      <c r="AH692" s="113">
        <f>IFERROR([AssumedValue1]*HLOOKUP([AssumedValue2],'Curr conv'!$B$17:$BF$56,16,FALSE)/Table1[[#This Row],[ExpenditureDetails3]], "No data")</f>
        <v>0</v>
      </c>
      <c r="AI692" s="114">
        <f>IFERROR(Table1[[#This Row],[Calculation4]]/Exchange,"No data")</f>
        <v>0</v>
      </c>
      <c r="AJ69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92" s="110">
        <f>IFERROR(Table1[[#This Row],[Calculation6]]/Exchange,"No data")</f>
        <v>0</v>
      </c>
      <c r="AL692" s="49" t="s">
        <v>465</v>
      </c>
      <c r="AM692" s="45"/>
      <c r="AN692" s="45"/>
      <c r="AO692" s="45"/>
      <c r="AP692" s="45"/>
      <c r="AQ692" s="45"/>
    </row>
    <row r="693" spans="2:43">
      <c r="B693" s="44" t="s">
        <v>145</v>
      </c>
      <c r="C693" s="66" t="s">
        <v>467</v>
      </c>
      <c r="D693" s="87" t="s">
        <v>439</v>
      </c>
      <c r="E693" s="87" t="s">
        <v>437</v>
      </c>
      <c r="F693" s="66" t="s">
        <v>339</v>
      </c>
      <c r="G693" s="44" t="s">
        <v>144</v>
      </c>
      <c r="H693" s="44" t="s">
        <v>111</v>
      </c>
      <c r="I693" s="44" t="s">
        <v>15</v>
      </c>
      <c r="J693" s="44" t="s">
        <v>470</v>
      </c>
      <c r="K693" s="87" t="s">
        <v>475</v>
      </c>
      <c r="L693" s="49" t="s">
        <v>462</v>
      </c>
      <c r="M693" s="108">
        <v>1050</v>
      </c>
      <c r="N693" s="108">
        <v>525</v>
      </c>
      <c r="O693" s="91">
        <v>300</v>
      </c>
      <c r="P693" s="44" t="s">
        <v>458</v>
      </c>
      <c r="Q693" s="67"/>
      <c r="R693" s="67"/>
      <c r="S693" s="87" t="s">
        <v>17</v>
      </c>
      <c r="T69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93" s="91">
        <v>2003</v>
      </c>
      <c r="V693" s="91">
        <v>7</v>
      </c>
      <c r="W693" s="91">
        <v>1</v>
      </c>
      <c r="X693" s="92">
        <v>2008</v>
      </c>
      <c r="Y693" s="108">
        <v>0</v>
      </c>
      <c r="Z693" s="108">
        <v>0</v>
      </c>
      <c r="AA693" s="214">
        <v>2008</v>
      </c>
      <c r="AB693" s="67">
        <v>1</v>
      </c>
      <c r="AC693" s="115"/>
      <c r="AD693" s="115"/>
      <c r="AE693" s="109">
        <f>IFERROR(Table1[[#This Row],[ExpenditureDetails5]]*HLOOKUP([AssumedValue2],'Curr conv'!$B$17:$BF$56,16,FALSE), "No data")</f>
        <v>0</v>
      </c>
      <c r="AF693" s="108">
        <f>IFERROR([AssumedValue1]*HLOOKUP([AssumedValue2],'Curr conv'!$B$17:$BF$56,16,FALSE), "No data")</f>
        <v>0</v>
      </c>
      <c r="AG693" s="110">
        <f>IFERROR(Table1[[#This Row],[Calculation2]]/Exchange,"No data")</f>
        <v>0</v>
      </c>
      <c r="AH693" s="113">
        <f>IFERROR([AssumedValue1]*HLOOKUP([AssumedValue2],'Curr conv'!$B$17:$BF$56,16,FALSE)/Table1[[#This Row],[ExpenditureDetails3]], "No data")</f>
        <v>0</v>
      </c>
      <c r="AI693" s="114">
        <f>IFERROR(Table1[[#This Row],[Calculation4]]/Exchange,"No data")</f>
        <v>0</v>
      </c>
      <c r="AJ69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93" s="110">
        <f>IFERROR(Table1[[#This Row],[Calculation6]]/Exchange,"No data")</f>
        <v>0</v>
      </c>
      <c r="AL693" s="49" t="s">
        <v>465</v>
      </c>
      <c r="AM693" s="45"/>
      <c r="AN693" s="45"/>
      <c r="AO693" s="45"/>
      <c r="AP693" s="45"/>
      <c r="AQ693" s="45"/>
    </row>
    <row r="694" spans="2:43">
      <c r="B694" s="44" t="s">
        <v>145</v>
      </c>
      <c r="C694" s="66" t="s">
        <v>467</v>
      </c>
      <c r="D694" s="87" t="s">
        <v>439</v>
      </c>
      <c r="E694" s="87" t="s">
        <v>437</v>
      </c>
      <c r="F694" s="66" t="s">
        <v>339</v>
      </c>
      <c r="G694" s="44" t="s">
        <v>144</v>
      </c>
      <c r="H694" s="44" t="s">
        <v>111</v>
      </c>
      <c r="I694" s="44" t="s">
        <v>15</v>
      </c>
      <c r="J694" s="44" t="s">
        <v>470</v>
      </c>
      <c r="K694" s="87" t="s">
        <v>475</v>
      </c>
      <c r="L694" s="49" t="s">
        <v>462</v>
      </c>
      <c r="M694" s="108">
        <v>1050</v>
      </c>
      <c r="N694" s="108">
        <v>525</v>
      </c>
      <c r="O694" s="91">
        <v>300</v>
      </c>
      <c r="P694" s="44" t="s">
        <v>458</v>
      </c>
      <c r="Q694" s="67"/>
      <c r="R694" s="67"/>
      <c r="S694" s="87" t="s">
        <v>17</v>
      </c>
      <c r="T69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94" s="91">
        <v>2003</v>
      </c>
      <c r="V694" s="91">
        <v>7</v>
      </c>
      <c r="W694" s="91">
        <v>1</v>
      </c>
      <c r="X694" s="92">
        <v>2009</v>
      </c>
      <c r="Y694" s="108">
        <v>0</v>
      </c>
      <c r="Z694" s="108">
        <v>0</v>
      </c>
      <c r="AA694" s="214">
        <v>2009</v>
      </c>
      <c r="AB694" s="67">
        <v>1</v>
      </c>
      <c r="AC694" s="115"/>
      <c r="AD694" s="115"/>
      <c r="AE694" s="109">
        <f>IFERROR(Table1[[#This Row],[ExpenditureDetails5]]*HLOOKUP([AssumedValue2],'Curr conv'!$B$17:$BF$56,16,FALSE), "No data")</f>
        <v>0</v>
      </c>
      <c r="AF694" s="108">
        <f>IFERROR([AssumedValue1]*HLOOKUP([AssumedValue2],'Curr conv'!$B$17:$BF$56,16,FALSE), "No data")</f>
        <v>0</v>
      </c>
      <c r="AG694" s="110">
        <f>IFERROR(Table1[[#This Row],[Calculation2]]/Exchange,"No data")</f>
        <v>0</v>
      </c>
      <c r="AH694" s="113">
        <f>IFERROR([AssumedValue1]*HLOOKUP([AssumedValue2],'Curr conv'!$B$17:$BF$56,16,FALSE)/Table1[[#This Row],[ExpenditureDetails3]], "No data")</f>
        <v>0</v>
      </c>
      <c r="AI694" s="114">
        <f>IFERROR(Table1[[#This Row],[Calculation4]]/Exchange,"No data")</f>
        <v>0</v>
      </c>
      <c r="AJ69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94" s="110">
        <f>IFERROR(Table1[[#This Row],[Calculation6]]/Exchange,"No data")</f>
        <v>0</v>
      </c>
      <c r="AL694" s="49" t="s">
        <v>465</v>
      </c>
      <c r="AM694" s="45"/>
      <c r="AN694" s="45"/>
      <c r="AO694" s="45"/>
      <c r="AP694" s="45"/>
      <c r="AQ694" s="45"/>
    </row>
    <row r="695" spans="2:43">
      <c r="B695" s="44" t="s">
        <v>146</v>
      </c>
      <c r="C695" s="66" t="s">
        <v>467</v>
      </c>
      <c r="D695" s="87" t="s">
        <v>439</v>
      </c>
      <c r="E695" s="87" t="s">
        <v>437</v>
      </c>
      <c r="F695" s="66" t="s">
        <v>343</v>
      </c>
      <c r="G695" s="44" t="s">
        <v>147</v>
      </c>
      <c r="H695" s="44" t="s">
        <v>98</v>
      </c>
      <c r="I695" s="44" t="s">
        <v>15</v>
      </c>
      <c r="J695" s="44" t="s">
        <v>470</v>
      </c>
      <c r="K695" s="87" t="s">
        <v>475</v>
      </c>
      <c r="L695" s="49" t="s">
        <v>462</v>
      </c>
      <c r="M695" s="108">
        <v>897</v>
      </c>
      <c r="N695" s="108">
        <v>224.25</v>
      </c>
      <c r="O695" s="91">
        <v>300</v>
      </c>
      <c r="P695" s="44" t="s">
        <v>458</v>
      </c>
      <c r="Q695" s="67"/>
      <c r="R695" s="67" t="s">
        <v>428</v>
      </c>
      <c r="S695" s="87" t="s">
        <v>17</v>
      </c>
      <c r="T69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95" s="91">
        <v>2000</v>
      </c>
      <c r="V695" s="91">
        <v>10</v>
      </c>
      <c r="W695" s="91">
        <v>1</v>
      </c>
      <c r="X695" s="92">
        <v>2001</v>
      </c>
      <c r="Y695" s="108">
        <v>0</v>
      </c>
      <c r="Z695" s="108">
        <v>0</v>
      </c>
      <c r="AA695" s="214">
        <v>2001</v>
      </c>
      <c r="AB695" s="67">
        <v>1</v>
      </c>
      <c r="AC695" s="115" t="s">
        <v>96</v>
      </c>
      <c r="AD695" s="115"/>
      <c r="AE695" s="109">
        <f>IFERROR(Table1[[#This Row],[ExpenditureDetails5]]*HLOOKUP([AssumedValue2],'Curr conv'!$B$17:$BF$56,16,FALSE), "No data")</f>
        <v>0</v>
      </c>
      <c r="AF695" s="108">
        <f>IFERROR([AssumedValue1]*HLOOKUP([AssumedValue2],'Curr conv'!$B$17:$BF$56,16,FALSE), "No data")</f>
        <v>0</v>
      </c>
      <c r="AG695" s="110">
        <f>IFERROR(Table1[[#This Row],[Calculation2]]/Exchange,"No data")</f>
        <v>0</v>
      </c>
      <c r="AH695" s="113">
        <f>IFERROR([AssumedValue1]*HLOOKUP([AssumedValue2],'Curr conv'!$B$17:$BF$56,16,FALSE)/Table1[[#This Row],[ExpenditureDetails3]], "No data")</f>
        <v>0</v>
      </c>
      <c r="AI695" s="114">
        <f>IFERROR(Table1[[#This Row],[Calculation4]]/Exchange,"No data")</f>
        <v>0</v>
      </c>
      <c r="AJ69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95" s="110">
        <f>IFERROR(Table1[[#This Row],[Calculation6]]/Exchange,"No data")</f>
        <v>0</v>
      </c>
      <c r="AL695" s="49" t="s">
        <v>465</v>
      </c>
      <c r="AM695" s="45"/>
      <c r="AN695" s="45"/>
      <c r="AO695" s="45"/>
      <c r="AP695" s="45"/>
      <c r="AQ695" s="45"/>
    </row>
    <row r="696" spans="2:43">
      <c r="B696" s="44" t="s">
        <v>146</v>
      </c>
      <c r="C696" s="66" t="s">
        <v>467</v>
      </c>
      <c r="D696" s="87" t="s">
        <v>439</v>
      </c>
      <c r="E696" s="87" t="s">
        <v>437</v>
      </c>
      <c r="F696" s="66" t="s">
        <v>343</v>
      </c>
      <c r="G696" s="44" t="s">
        <v>147</v>
      </c>
      <c r="H696" s="44" t="s">
        <v>98</v>
      </c>
      <c r="I696" s="44" t="s">
        <v>15</v>
      </c>
      <c r="J696" s="44" t="s">
        <v>470</v>
      </c>
      <c r="K696" s="87" t="s">
        <v>475</v>
      </c>
      <c r="L696" s="49" t="s">
        <v>462</v>
      </c>
      <c r="M696" s="108">
        <v>897</v>
      </c>
      <c r="N696" s="108">
        <v>224.25</v>
      </c>
      <c r="O696" s="91">
        <v>300</v>
      </c>
      <c r="P696" s="44" t="s">
        <v>458</v>
      </c>
      <c r="Q696" s="67"/>
      <c r="R696" s="67"/>
      <c r="S696" s="87" t="s">
        <v>17</v>
      </c>
      <c r="T69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96" s="91">
        <v>2000</v>
      </c>
      <c r="V696" s="91">
        <v>10</v>
      </c>
      <c r="W696" s="91">
        <v>1</v>
      </c>
      <c r="X696" s="92">
        <v>2002</v>
      </c>
      <c r="Y696" s="108">
        <v>0</v>
      </c>
      <c r="Z696" s="108">
        <v>0</v>
      </c>
      <c r="AA696" s="214">
        <v>2002</v>
      </c>
      <c r="AB696" s="67">
        <v>1</v>
      </c>
      <c r="AC696" s="115"/>
      <c r="AD696" s="115"/>
      <c r="AE696" s="109">
        <f>IFERROR(Table1[[#This Row],[ExpenditureDetails5]]*HLOOKUP([AssumedValue2],'Curr conv'!$B$17:$BF$56,16,FALSE), "No data")</f>
        <v>0</v>
      </c>
      <c r="AF696" s="108">
        <f>IFERROR([AssumedValue1]*HLOOKUP([AssumedValue2],'Curr conv'!$B$17:$BF$56,16,FALSE), "No data")</f>
        <v>0</v>
      </c>
      <c r="AG696" s="110">
        <f>IFERROR(Table1[[#This Row],[Calculation2]]/Exchange,"No data")</f>
        <v>0</v>
      </c>
      <c r="AH696" s="113">
        <f>IFERROR([AssumedValue1]*HLOOKUP([AssumedValue2],'Curr conv'!$B$17:$BF$56,16,FALSE)/Table1[[#This Row],[ExpenditureDetails3]], "No data")</f>
        <v>0</v>
      </c>
      <c r="AI696" s="114">
        <f>IFERROR(Table1[[#This Row],[Calculation4]]/Exchange,"No data")</f>
        <v>0</v>
      </c>
      <c r="AJ69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96" s="110">
        <f>IFERROR(Table1[[#This Row],[Calculation6]]/Exchange,"No data")</f>
        <v>0</v>
      </c>
      <c r="AL696" s="49" t="s">
        <v>465</v>
      </c>
      <c r="AM696" s="45"/>
      <c r="AN696" s="45"/>
      <c r="AO696" s="45"/>
      <c r="AP696" s="45"/>
      <c r="AQ696" s="45"/>
    </row>
    <row r="697" spans="2:43">
      <c r="B697" s="44" t="s">
        <v>146</v>
      </c>
      <c r="C697" s="66" t="s">
        <v>467</v>
      </c>
      <c r="D697" s="87" t="s">
        <v>439</v>
      </c>
      <c r="E697" s="87" t="s">
        <v>437</v>
      </c>
      <c r="F697" s="66" t="s">
        <v>343</v>
      </c>
      <c r="G697" s="44" t="s">
        <v>147</v>
      </c>
      <c r="H697" s="44" t="s">
        <v>98</v>
      </c>
      <c r="I697" s="44" t="s">
        <v>15</v>
      </c>
      <c r="J697" s="44" t="s">
        <v>470</v>
      </c>
      <c r="K697" s="87" t="s">
        <v>475</v>
      </c>
      <c r="L697" s="49" t="s">
        <v>462</v>
      </c>
      <c r="M697" s="108">
        <v>897</v>
      </c>
      <c r="N697" s="108">
        <v>224.25</v>
      </c>
      <c r="O697" s="91">
        <v>300</v>
      </c>
      <c r="P697" s="44" t="s">
        <v>458</v>
      </c>
      <c r="Q697" s="67"/>
      <c r="R697" s="67"/>
      <c r="S697" s="87" t="s">
        <v>17</v>
      </c>
      <c r="T69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97" s="91">
        <v>2000</v>
      </c>
      <c r="V697" s="91">
        <v>10</v>
      </c>
      <c r="W697" s="91">
        <v>1</v>
      </c>
      <c r="X697" s="92">
        <v>2003</v>
      </c>
      <c r="Y697" s="108">
        <v>0</v>
      </c>
      <c r="Z697" s="108">
        <v>0</v>
      </c>
      <c r="AA697" s="214">
        <v>2003</v>
      </c>
      <c r="AB697" s="67">
        <v>1</v>
      </c>
      <c r="AC697" s="115"/>
      <c r="AD697" s="115"/>
      <c r="AE697" s="109">
        <f>IFERROR(Table1[[#This Row],[ExpenditureDetails5]]*HLOOKUP([AssumedValue2],'Curr conv'!$B$17:$BF$56,16,FALSE), "No data")</f>
        <v>0</v>
      </c>
      <c r="AF697" s="108">
        <f>IFERROR([AssumedValue1]*HLOOKUP([AssumedValue2],'Curr conv'!$B$17:$BF$56,16,FALSE), "No data")</f>
        <v>0</v>
      </c>
      <c r="AG697" s="110">
        <f>IFERROR(Table1[[#This Row],[Calculation2]]/Exchange,"No data")</f>
        <v>0</v>
      </c>
      <c r="AH697" s="113">
        <f>IFERROR([AssumedValue1]*HLOOKUP([AssumedValue2],'Curr conv'!$B$17:$BF$56,16,FALSE)/Table1[[#This Row],[ExpenditureDetails3]], "No data")</f>
        <v>0</v>
      </c>
      <c r="AI697" s="114">
        <f>IFERROR(Table1[[#This Row],[Calculation4]]/Exchange,"No data")</f>
        <v>0</v>
      </c>
      <c r="AJ69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97" s="110">
        <f>IFERROR(Table1[[#This Row],[Calculation6]]/Exchange,"No data")</f>
        <v>0</v>
      </c>
      <c r="AL697" s="49" t="s">
        <v>465</v>
      </c>
      <c r="AM697" s="45"/>
      <c r="AN697" s="45"/>
      <c r="AO697" s="45"/>
      <c r="AP697" s="45"/>
      <c r="AQ697" s="45"/>
    </row>
    <row r="698" spans="2:43">
      <c r="B698" s="44" t="s">
        <v>146</v>
      </c>
      <c r="C698" s="66" t="s">
        <v>467</v>
      </c>
      <c r="D698" s="87" t="s">
        <v>439</v>
      </c>
      <c r="E698" s="87" t="s">
        <v>437</v>
      </c>
      <c r="F698" s="66" t="s">
        <v>343</v>
      </c>
      <c r="G698" s="44" t="s">
        <v>147</v>
      </c>
      <c r="H698" s="44" t="s">
        <v>98</v>
      </c>
      <c r="I698" s="44" t="s">
        <v>15</v>
      </c>
      <c r="J698" s="44" t="s">
        <v>470</v>
      </c>
      <c r="K698" s="87" t="s">
        <v>475</v>
      </c>
      <c r="L698" s="49" t="s">
        <v>462</v>
      </c>
      <c r="M698" s="108">
        <v>897</v>
      </c>
      <c r="N698" s="108">
        <v>224.25</v>
      </c>
      <c r="O698" s="91">
        <v>300</v>
      </c>
      <c r="P698" s="44" t="s">
        <v>458</v>
      </c>
      <c r="Q698" s="67"/>
      <c r="R698" s="67"/>
      <c r="S698" s="87" t="s">
        <v>17</v>
      </c>
      <c r="T69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98" s="91">
        <v>2000</v>
      </c>
      <c r="V698" s="91">
        <v>10</v>
      </c>
      <c r="W698" s="91">
        <v>1</v>
      </c>
      <c r="X698" s="92">
        <v>2004</v>
      </c>
      <c r="Y698" s="108">
        <v>0</v>
      </c>
      <c r="Z698" s="108">
        <v>0</v>
      </c>
      <c r="AA698" s="214">
        <v>2004</v>
      </c>
      <c r="AB698" s="67">
        <v>1</v>
      </c>
      <c r="AC698" s="115"/>
      <c r="AD698" s="115"/>
      <c r="AE698" s="109">
        <f>IFERROR(Table1[[#This Row],[ExpenditureDetails5]]*HLOOKUP([AssumedValue2],'Curr conv'!$B$17:$BF$56,16,FALSE), "No data")</f>
        <v>0</v>
      </c>
      <c r="AF698" s="108">
        <f>IFERROR([AssumedValue1]*HLOOKUP([AssumedValue2],'Curr conv'!$B$17:$BF$56,16,FALSE), "No data")</f>
        <v>0</v>
      </c>
      <c r="AG698" s="110">
        <f>IFERROR(Table1[[#This Row],[Calculation2]]/Exchange,"No data")</f>
        <v>0</v>
      </c>
      <c r="AH698" s="113">
        <f>IFERROR([AssumedValue1]*HLOOKUP([AssumedValue2],'Curr conv'!$B$17:$BF$56,16,FALSE)/Table1[[#This Row],[ExpenditureDetails3]], "No data")</f>
        <v>0</v>
      </c>
      <c r="AI698" s="114">
        <f>IFERROR(Table1[[#This Row],[Calculation4]]/Exchange,"No data")</f>
        <v>0</v>
      </c>
      <c r="AJ69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98" s="110">
        <f>IFERROR(Table1[[#This Row],[Calculation6]]/Exchange,"No data")</f>
        <v>0</v>
      </c>
      <c r="AL698" s="49" t="s">
        <v>465</v>
      </c>
      <c r="AM698" s="45"/>
      <c r="AN698" s="45"/>
      <c r="AO698" s="45"/>
      <c r="AP698" s="45"/>
      <c r="AQ698" s="45"/>
    </row>
    <row r="699" spans="2:43">
      <c r="B699" s="44" t="s">
        <v>146</v>
      </c>
      <c r="C699" s="66" t="s">
        <v>467</v>
      </c>
      <c r="D699" s="87" t="s">
        <v>439</v>
      </c>
      <c r="E699" s="87" t="s">
        <v>437</v>
      </c>
      <c r="F699" s="66" t="s">
        <v>343</v>
      </c>
      <c r="G699" s="44" t="s">
        <v>147</v>
      </c>
      <c r="H699" s="44" t="s">
        <v>98</v>
      </c>
      <c r="I699" s="44" t="s">
        <v>15</v>
      </c>
      <c r="J699" s="44" t="s">
        <v>470</v>
      </c>
      <c r="K699" s="87" t="s">
        <v>475</v>
      </c>
      <c r="L699" s="49" t="s">
        <v>462</v>
      </c>
      <c r="M699" s="108">
        <v>897</v>
      </c>
      <c r="N699" s="108">
        <v>224.25</v>
      </c>
      <c r="O699" s="91">
        <v>300</v>
      </c>
      <c r="P699" s="44" t="s">
        <v>458</v>
      </c>
      <c r="Q699" s="67"/>
      <c r="R699" s="67"/>
      <c r="S699" s="87" t="s">
        <v>17</v>
      </c>
      <c r="T69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699" s="91">
        <v>2000</v>
      </c>
      <c r="V699" s="91">
        <v>10</v>
      </c>
      <c r="W699" s="91">
        <v>1</v>
      </c>
      <c r="X699" s="92">
        <v>2005</v>
      </c>
      <c r="Y699" s="108">
        <v>0</v>
      </c>
      <c r="Z699" s="108">
        <v>0</v>
      </c>
      <c r="AA699" s="214">
        <v>2005</v>
      </c>
      <c r="AB699" s="67">
        <v>1</v>
      </c>
      <c r="AC699" s="115"/>
      <c r="AD699" s="115"/>
      <c r="AE699" s="109">
        <f>IFERROR(Table1[[#This Row],[ExpenditureDetails5]]*HLOOKUP([AssumedValue2],'Curr conv'!$B$17:$BF$56,16,FALSE), "No data")</f>
        <v>0</v>
      </c>
      <c r="AF699" s="108">
        <f>IFERROR([AssumedValue1]*HLOOKUP([AssumedValue2],'Curr conv'!$B$17:$BF$56,16,FALSE), "No data")</f>
        <v>0</v>
      </c>
      <c r="AG699" s="110">
        <f>IFERROR(Table1[[#This Row],[Calculation2]]/Exchange,"No data")</f>
        <v>0</v>
      </c>
      <c r="AH699" s="113">
        <f>IFERROR([AssumedValue1]*HLOOKUP([AssumedValue2],'Curr conv'!$B$17:$BF$56,16,FALSE)/Table1[[#This Row],[ExpenditureDetails3]], "No data")</f>
        <v>0</v>
      </c>
      <c r="AI699" s="114">
        <f>IFERROR(Table1[[#This Row],[Calculation4]]/Exchange,"No data")</f>
        <v>0</v>
      </c>
      <c r="AJ69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699" s="110">
        <f>IFERROR(Table1[[#This Row],[Calculation6]]/Exchange,"No data")</f>
        <v>0</v>
      </c>
      <c r="AL699" s="49" t="s">
        <v>465</v>
      </c>
      <c r="AM699" s="45"/>
      <c r="AN699" s="45"/>
      <c r="AO699" s="45"/>
      <c r="AP699" s="45"/>
      <c r="AQ699" s="45"/>
    </row>
    <row r="700" spans="2:43">
      <c r="B700" s="44" t="s">
        <v>146</v>
      </c>
      <c r="C700" s="66" t="s">
        <v>467</v>
      </c>
      <c r="D700" s="87" t="s">
        <v>439</v>
      </c>
      <c r="E700" s="87" t="s">
        <v>437</v>
      </c>
      <c r="F700" s="66" t="s">
        <v>343</v>
      </c>
      <c r="G700" s="44" t="s">
        <v>147</v>
      </c>
      <c r="H700" s="44" t="s">
        <v>98</v>
      </c>
      <c r="I700" s="44" t="s">
        <v>15</v>
      </c>
      <c r="J700" s="44" t="s">
        <v>470</v>
      </c>
      <c r="K700" s="87" t="s">
        <v>475</v>
      </c>
      <c r="L700" s="49" t="s">
        <v>462</v>
      </c>
      <c r="M700" s="108">
        <v>897</v>
      </c>
      <c r="N700" s="108">
        <v>224.25</v>
      </c>
      <c r="O700" s="91">
        <v>300</v>
      </c>
      <c r="P700" s="44" t="s">
        <v>458</v>
      </c>
      <c r="Q700" s="67"/>
      <c r="R700" s="67"/>
      <c r="S700" s="87" t="s">
        <v>17</v>
      </c>
      <c r="T70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00" s="91">
        <v>2000</v>
      </c>
      <c r="V700" s="91">
        <v>10</v>
      </c>
      <c r="W700" s="91">
        <v>1</v>
      </c>
      <c r="X700" s="92">
        <v>2006</v>
      </c>
      <c r="Y700" s="108">
        <v>0</v>
      </c>
      <c r="Z700" s="108">
        <v>0</v>
      </c>
      <c r="AA700" s="214">
        <v>2006</v>
      </c>
      <c r="AB700" s="67">
        <v>1</v>
      </c>
      <c r="AC700" s="115"/>
      <c r="AD700" s="115"/>
      <c r="AE700" s="109">
        <f>IFERROR(Table1[[#This Row],[ExpenditureDetails5]]*HLOOKUP([AssumedValue2],'Curr conv'!$B$17:$BF$56,16,FALSE), "No data")</f>
        <v>0</v>
      </c>
      <c r="AF700" s="108">
        <f>IFERROR([AssumedValue1]*HLOOKUP([AssumedValue2],'Curr conv'!$B$17:$BF$56,16,FALSE), "No data")</f>
        <v>0</v>
      </c>
      <c r="AG700" s="110">
        <f>IFERROR(Table1[[#This Row],[Calculation2]]/Exchange,"No data")</f>
        <v>0</v>
      </c>
      <c r="AH700" s="113">
        <f>IFERROR([AssumedValue1]*HLOOKUP([AssumedValue2],'Curr conv'!$B$17:$BF$56,16,FALSE)/Table1[[#This Row],[ExpenditureDetails3]], "No data")</f>
        <v>0</v>
      </c>
      <c r="AI700" s="114">
        <f>IFERROR(Table1[[#This Row],[Calculation4]]/Exchange,"No data")</f>
        <v>0</v>
      </c>
      <c r="AJ70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00" s="110">
        <f>IFERROR(Table1[[#This Row],[Calculation6]]/Exchange,"No data")</f>
        <v>0</v>
      </c>
      <c r="AL700" s="49" t="s">
        <v>465</v>
      </c>
      <c r="AM700" s="45"/>
      <c r="AN700" s="45"/>
      <c r="AO700" s="45"/>
      <c r="AP700" s="45"/>
      <c r="AQ700" s="45"/>
    </row>
    <row r="701" spans="2:43">
      <c r="B701" s="44" t="s">
        <v>146</v>
      </c>
      <c r="C701" s="66" t="s">
        <v>467</v>
      </c>
      <c r="D701" s="87" t="s">
        <v>439</v>
      </c>
      <c r="E701" s="87" t="s">
        <v>437</v>
      </c>
      <c r="F701" s="66" t="s">
        <v>343</v>
      </c>
      <c r="G701" s="44" t="s">
        <v>147</v>
      </c>
      <c r="H701" s="44" t="s">
        <v>98</v>
      </c>
      <c r="I701" s="44" t="s">
        <v>15</v>
      </c>
      <c r="J701" s="44" t="s">
        <v>470</v>
      </c>
      <c r="K701" s="87" t="s">
        <v>475</v>
      </c>
      <c r="L701" s="49" t="s">
        <v>462</v>
      </c>
      <c r="M701" s="108">
        <v>897</v>
      </c>
      <c r="N701" s="108">
        <v>224.25</v>
      </c>
      <c r="O701" s="91">
        <v>300</v>
      </c>
      <c r="P701" s="44" t="s">
        <v>458</v>
      </c>
      <c r="Q701" s="67"/>
      <c r="R701" s="67"/>
      <c r="S701" s="87" t="s">
        <v>17</v>
      </c>
      <c r="T70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01" s="91">
        <v>2000</v>
      </c>
      <c r="V701" s="91">
        <v>10</v>
      </c>
      <c r="W701" s="91">
        <v>1</v>
      </c>
      <c r="X701" s="92">
        <v>2007</v>
      </c>
      <c r="Y701" s="108">
        <v>0</v>
      </c>
      <c r="Z701" s="108">
        <v>0</v>
      </c>
      <c r="AA701" s="214">
        <v>2007</v>
      </c>
      <c r="AB701" s="67">
        <v>1</v>
      </c>
      <c r="AC701" s="115"/>
      <c r="AD701" s="115"/>
      <c r="AE701" s="109">
        <f>IFERROR(Table1[[#This Row],[ExpenditureDetails5]]*HLOOKUP([AssumedValue2],'Curr conv'!$B$17:$BF$56,16,FALSE), "No data")</f>
        <v>0</v>
      </c>
      <c r="AF701" s="108">
        <f>IFERROR([AssumedValue1]*HLOOKUP([AssumedValue2],'Curr conv'!$B$17:$BF$56,16,FALSE), "No data")</f>
        <v>0</v>
      </c>
      <c r="AG701" s="110">
        <f>IFERROR(Table1[[#This Row],[Calculation2]]/Exchange,"No data")</f>
        <v>0</v>
      </c>
      <c r="AH701" s="113">
        <f>IFERROR([AssumedValue1]*HLOOKUP([AssumedValue2],'Curr conv'!$B$17:$BF$56,16,FALSE)/Table1[[#This Row],[ExpenditureDetails3]], "No data")</f>
        <v>0</v>
      </c>
      <c r="AI701" s="114">
        <f>IFERROR(Table1[[#This Row],[Calculation4]]/Exchange,"No data")</f>
        <v>0</v>
      </c>
      <c r="AJ70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01" s="110">
        <f>IFERROR(Table1[[#This Row],[Calculation6]]/Exchange,"No data")</f>
        <v>0</v>
      </c>
      <c r="AL701" s="49" t="s">
        <v>465</v>
      </c>
      <c r="AM701" s="45"/>
      <c r="AN701" s="45"/>
      <c r="AO701" s="45"/>
      <c r="AP701" s="45"/>
      <c r="AQ701" s="45"/>
    </row>
    <row r="702" spans="2:43">
      <c r="B702" s="44" t="s">
        <v>146</v>
      </c>
      <c r="C702" s="66" t="s">
        <v>467</v>
      </c>
      <c r="D702" s="87" t="s">
        <v>439</v>
      </c>
      <c r="E702" s="87" t="s">
        <v>437</v>
      </c>
      <c r="F702" s="66" t="s">
        <v>343</v>
      </c>
      <c r="G702" s="44" t="s">
        <v>147</v>
      </c>
      <c r="H702" s="44" t="s">
        <v>98</v>
      </c>
      <c r="I702" s="44" t="s">
        <v>15</v>
      </c>
      <c r="J702" s="44" t="s">
        <v>470</v>
      </c>
      <c r="K702" s="87" t="s">
        <v>475</v>
      </c>
      <c r="L702" s="49" t="s">
        <v>462</v>
      </c>
      <c r="M702" s="108">
        <v>897</v>
      </c>
      <c r="N702" s="108">
        <v>224.25</v>
      </c>
      <c r="O702" s="91">
        <v>300</v>
      </c>
      <c r="P702" s="44" t="s">
        <v>458</v>
      </c>
      <c r="Q702" s="67"/>
      <c r="R702" s="67"/>
      <c r="S702" s="87" t="s">
        <v>17</v>
      </c>
      <c r="T70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02" s="91">
        <v>2000</v>
      </c>
      <c r="V702" s="91">
        <v>10</v>
      </c>
      <c r="W702" s="91">
        <v>1</v>
      </c>
      <c r="X702" s="92">
        <v>2008</v>
      </c>
      <c r="Y702" s="108">
        <v>0</v>
      </c>
      <c r="Z702" s="108">
        <v>0</v>
      </c>
      <c r="AA702" s="214">
        <v>2008</v>
      </c>
      <c r="AB702" s="67">
        <v>1</v>
      </c>
      <c r="AC702" s="115"/>
      <c r="AD702" s="115"/>
      <c r="AE702" s="109">
        <f>IFERROR(Table1[[#This Row],[ExpenditureDetails5]]*HLOOKUP([AssumedValue2],'Curr conv'!$B$17:$BF$56,16,FALSE), "No data")</f>
        <v>0</v>
      </c>
      <c r="AF702" s="108">
        <f>IFERROR([AssumedValue1]*HLOOKUP([AssumedValue2],'Curr conv'!$B$17:$BF$56,16,FALSE), "No data")</f>
        <v>0</v>
      </c>
      <c r="AG702" s="110">
        <f>IFERROR(Table1[[#This Row],[Calculation2]]/Exchange,"No data")</f>
        <v>0</v>
      </c>
      <c r="AH702" s="113">
        <f>IFERROR([AssumedValue1]*HLOOKUP([AssumedValue2],'Curr conv'!$B$17:$BF$56,16,FALSE)/Table1[[#This Row],[ExpenditureDetails3]], "No data")</f>
        <v>0</v>
      </c>
      <c r="AI702" s="114">
        <f>IFERROR(Table1[[#This Row],[Calculation4]]/Exchange,"No data")</f>
        <v>0</v>
      </c>
      <c r="AJ70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02" s="110">
        <f>IFERROR(Table1[[#This Row],[Calculation6]]/Exchange,"No data")</f>
        <v>0</v>
      </c>
      <c r="AL702" s="49" t="s">
        <v>465</v>
      </c>
      <c r="AM702" s="45"/>
      <c r="AN702" s="45"/>
      <c r="AO702" s="45"/>
      <c r="AP702" s="45"/>
      <c r="AQ702" s="45"/>
    </row>
    <row r="703" spans="2:43">
      <c r="B703" s="44" t="s">
        <v>146</v>
      </c>
      <c r="C703" s="66" t="s">
        <v>467</v>
      </c>
      <c r="D703" s="87" t="s">
        <v>439</v>
      </c>
      <c r="E703" s="87" t="s">
        <v>437</v>
      </c>
      <c r="F703" s="66" t="s">
        <v>343</v>
      </c>
      <c r="G703" s="44" t="s">
        <v>147</v>
      </c>
      <c r="H703" s="44" t="s">
        <v>98</v>
      </c>
      <c r="I703" s="44" t="s">
        <v>15</v>
      </c>
      <c r="J703" s="44" t="s">
        <v>470</v>
      </c>
      <c r="K703" s="87" t="s">
        <v>475</v>
      </c>
      <c r="L703" s="49" t="s">
        <v>462</v>
      </c>
      <c r="M703" s="108">
        <v>897</v>
      </c>
      <c r="N703" s="108">
        <v>224.25</v>
      </c>
      <c r="O703" s="91">
        <v>300</v>
      </c>
      <c r="P703" s="44" t="s">
        <v>458</v>
      </c>
      <c r="Q703" s="67"/>
      <c r="R703" s="67"/>
      <c r="S703" s="87" t="s">
        <v>17</v>
      </c>
      <c r="T70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03" s="91">
        <v>2000</v>
      </c>
      <c r="V703" s="91">
        <v>10</v>
      </c>
      <c r="W703" s="91">
        <v>1</v>
      </c>
      <c r="X703" s="92">
        <v>2009</v>
      </c>
      <c r="Y703" s="108">
        <v>0</v>
      </c>
      <c r="Z703" s="108">
        <v>0</v>
      </c>
      <c r="AA703" s="214">
        <v>2009</v>
      </c>
      <c r="AB703" s="67">
        <v>1</v>
      </c>
      <c r="AC703" s="115"/>
      <c r="AD703" s="115"/>
      <c r="AE703" s="109">
        <f>IFERROR(Table1[[#This Row],[ExpenditureDetails5]]*HLOOKUP([AssumedValue2],'Curr conv'!$B$17:$BF$56,16,FALSE), "No data")</f>
        <v>0</v>
      </c>
      <c r="AF703" s="108">
        <f>IFERROR([AssumedValue1]*HLOOKUP([AssumedValue2],'Curr conv'!$B$17:$BF$56,16,FALSE), "No data")</f>
        <v>0</v>
      </c>
      <c r="AG703" s="110">
        <f>IFERROR(Table1[[#This Row],[Calculation2]]/Exchange,"No data")</f>
        <v>0</v>
      </c>
      <c r="AH703" s="113">
        <f>IFERROR([AssumedValue1]*HLOOKUP([AssumedValue2],'Curr conv'!$B$17:$BF$56,16,FALSE)/Table1[[#This Row],[ExpenditureDetails3]], "No data")</f>
        <v>0</v>
      </c>
      <c r="AI703" s="114">
        <f>IFERROR(Table1[[#This Row],[Calculation4]]/Exchange,"No data")</f>
        <v>0</v>
      </c>
      <c r="AJ70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03" s="110">
        <f>IFERROR(Table1[[#This Row],[Calculation6]]/Exchange,"No data")</f>
        <v>0</v>
      </c>
      <c r="AL703" s="49" t="s">
        <v>465</v>
      </c>
      <c r="AM703" s="45"/>
      <c r="AN703" s="45"/>
      <c r="AO703" s="45"/>
      <c r="AP703" s="45"/>
      <c r="AQ703" s="45"/>
    </row>
    <row r="704" spans="2:43">
      <c r="B704" s="44" t="s">
        <v>148</v>
      </c>
      <c r="C704" s="66" t="s">
        <v>467</v>
      </c>
      <c r="D704" s="87" t="s">
        <v>439</v>
      </c>
      <c r="E704" s="87" t="s">
        <v>437</v>
      </c>
      <c r="F704" s="66" t="s">
        <v>343</v>
      </c>
      <c r="G704" s="44" t="s">
        <v>147</v>
      </c>
      <c r="H704" s="44" t="s">
        <v>111</v>
      </c>
      <c r="I704" s="44" t="s">
        <v>15</v>
      </c>
      <c r="J704" s="44" t="s">
        <v>470</v>
      </c>
      <c r="K704" s="87" t="s">
        <v>475</v>
      </c>
      <c r="L704" s="49" t="s">
        <v>462</v>
      </c>
      <c r="M704" s="108">
        <v>897</v>
      </c>
      <c r="N704" s="108">
        <v>224.25</v>
      </c>
      <c r="O704" s="91">
        <v>300</v>
      </c>
      <c r="P704" s="44" t="s">
        <v>458</v>
      </c>
      <c r="Q704" s="67"/>
      <c r="R704" s="67"/>
      <c r="S704" s="87" t="s">
        <v>17</v>
      </c>
      <c r="T70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04" s="91">
        <v>1999</v>
      </c>
      <c r="V704" s="91">
        <v>11</v>
      </c>
      <c r="W704" s="91">
        <v>1</v>
      </c>
      <c r="X704" s="92">
        <v>2001</v>
      </c>
      <c r="Y704" s="108">
        <v>0</v>
      </c>
      <c r="Z704" s="108">
        <v>0</v>
      </c>
      <c r="AA704" s="214">
        <v>2001</v>
      </c>
      <c r="AB704" s="67">
        <v>1</v>
      </c>
      <c r="AC704" s="115" t="s">
        <v>96</v>
      </c>
      <c r="AD704" s="115"/>
      <c r="AE704" s="109">
        <f>IFERROR(Table1[[#This Row],[ExpenditureDetails5]]*HLOOKUP([AssumedValue2],'Curr conv'!$B$17:$BF$56,16,FALSE), "No data")</f>
        <v>0</v>
      </c>
      <c r="AF704" s="108">
        <f>IFERROR([AssumedValue1]*HLOOKUP([AssumedValue2],'Curr conv'!$B$17:$BF$56,16,FALSE), "No data")</f>
        <v>0</v>
      </c>
      <c r="AG704" s="110">
        <f>IFERROR(Table1[[#This Row],[Calculation2]]/Exchange,"No data")</f>
        <v>0</v>
      </c>
      <c r="AH704" s="113">
        <f>IFERROR([AssumedValue1]*HLOOKUP([AssumedValue2],'Curr conv'!$B$17:$BF$56,16,FALSE)/Table1[[#This Row],[ExpenditureDetails3]], "No data")</f>
        <v>0</v>
      </c>
      <c r="AI704" s="114">
        <f>IFERROR(Table1[[#This Row],[Calculation4]]/Exchange,"No data")</f>
        <v>0</v>
      </c>
      <c r="AJ70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04" s="110">
        <f>IFERROR(Table1[[#This Row],[Calculation6]]/Exchange,"No data")</f>
        <v>0</v>
      </c>
      <c r="AL704" s="49" t="s">
        <v>465</v>
      </c>
      <c r="AM704" s="45"/>
      <c r="AN704" s="45"/>
      <c r="AO704" s="45"/>
      <c r="AP704" s="45"/>
      <c r="AQ704" s="45"/>
    </row>
    <row r="705" spans="2:43">
      <c r="B705" s="44" t="s">
        <v>148</v>
      </c>
      <c r="C705" s="66" t="s">
        <v>467</v>
      </c>
      <c r="D705" s="87" t="s">
        <v>439</v>
      </c>
      <c r="E705" s="87" t="s">
        <v>437</v>
      </c>
      <c r="F705" s="66" t="s">
        <v>343</v>
      </c>
      <c r="G705" s="44" t="s">
        <v>147</v>
      </c>
      <c r="H705" s="44" t="s">
        <v>111</v>
      </c>
      <c r="I705" s="44" t="s">
        <v>15</v>
      </c>
      <c r="J705" s="44" t="s">
        <v>470</v>
      </c>
      <c r="K705" s="87" t="s">
        <v>475</v>
      </c>
      <c r="L705" s="49" t="s">
        <v>462</v>
      </c>
      <c r="M705" s="108">
        <v>897</v>
      </c>
      <c r="N705" s="108">
        <v>224.25</v>
      </c>
      <c r="O705" s="91">
        <v>300</v>
      </c>
      <c r="P705" s="44" t="s">
        <v>458</v>
      </c>
      <c r="Q705" s="67"/>
      <c r="R705" s="67"/>
      <c r="S705" s="87" t="s">
        <v>17</v>
      </c>
      <c r="T70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05" s="91">
        <v>1999</v>
      </c>
      <c r="V705" s="91">
        <v>11</v>
      </c>
      <c r="W705" s="91">
        <v>1</v>
      </c>
      <c r="X705" s="92">
        <v>2002</v>
      </c>
      <c r="Y705" s="108">
        <v>0</v>
      </c>
      <c r="Z705" s="108">
        <v>0</v>
      </c>
      <c r="AA705" s="214">
        <v>2002</v>
      </c>
      <c r="AB705" s="67">
        <v>1</v>
      </c>
      <c r="AC705" s="115"/>
      <c r="AD705" s="115"/>
      <c r="AE705" s="109">
        <f>IFERROR(Table1[[#This Row],[ExpenditureDetails5]]*HLOOKUP([AssumedValue2],'Curr conv'!$B$17:$BF$56,16,FALSE), "No data")</f>
        <v>0</v>
      </c>
      <c r="AF705" s="108">
        <f>IFERROR([AssumedValue1]*HLOOKUP([AssumedValue2],'Curr conv'!$B$17:$BF$56,16,FALSE), "No data")</f>
        <v>0</v>
      </c>
      <c r="AG705" s="110">
        <f>IFERROR(Table1[[#This Row],[Calculation2]]/Exchange,"No data")</f>
        <v>0</v>
      </c>
      <c r="AH705" s="113">
        <f>IFERROR([AssumedValue1]*HLOOKUP([AssumedValue2],'Curr conv'!$B$17:$BF$56,16,FALSE)/Table1[[#This Row],[ExpenditureDetails3]], "No data")</f>
        <v>0</v>
      </c>
      <c r="AI705" s="114">
        <f>IFERROR(Table1[[#This Row],[Calculation4]]/Exchange,"No data")</f>
        <v>0</v>
      </c>
      <c r="AJ70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05" s="110">
        <f>IFERROR(Table1[[#This Row],[Calculation6]]/Exchange,"No data")</f>
        <v>0</v>
      </c>
      <c r="AL705" s="49" t="s">
        <v>465</v>
      </c>
      <c r="AM705" s="45"/>
      <c r="AN705" s="45"/>
      <c r="AO705" s="45"/>
      <c r="AP705" s="45"/>
      <c r="AQ705" s="45"/>
    </row>
    <row r="706" spans="2:43">
      <c r="B706" s="44" t="s">
        <v>148</v>
      </c>
      <c r="C706" s="66" t="s">
        <v>467</v>
      </c>
      <c r="D706" s="87" t="s">
        <v>439</v>
      </c>
      <c r="E706" s="87" t="s">
        <v>437</v>
      </c>
      <c r="F706" s="66" t="s">
        <v>343</v>
      </c>
      <c r="G706" s="44" t="s">
        <v>147</v>
      </c>
      <c r="H706" s="44" t="s">
        <v>111</v>
      </c>
      <c r="I706" s="44" t="s">
        <v>15</v>
      </c>
      <c r="J706" s="44" t="s">
        <v>470</v>
      </c>
      <c r="K706" s="87" t="s">
        <v>475</v>
      </c>
      <c r="L706" s="49" t="s">
        <v>462</v>
      </c>
      <c r="M706" s="108">
        <v>897</v>
      </c>
      <c r="N706" s="108">
        <v>224.25</v>
      </c>
      <c r="O706" s="91">
        <v>300</v>
      </c>
      <c r="P706" s="44" t="s">
        <v>458</v>
      </c>
      <c r="Q706" s="67"/>
      <c r="R706" s="67"/>
      <c r="S706" s="87" t="s">
        <v>17</v>
      </c>
      <c r="T70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06" s="91">
        <v>1999</v>
      </c>
      <c r="V706" s="91">
        <v>11</v>
      </c>
      <c r="W706" s="91">
        <v>1</v>
      </c>
      <c r="X706" s="92">
        <v>2003</v>
      </c>
      <c r="Y706" s="108">
        <v>0</v>
      </c>
      <c r="Z706" s="108">
        <v>0</v>
      </c>
      <c r="AA706" s="214">
        <v>2003</v>
      </c>
      <c r="AB706" s="67">
        <v>1</v>
      </c>
      <c r="AC706" s="115"/>
      <c r="AD706" s="115"/>
      <c r="AE706" s="109">
        <f>IFERROR(Table1[[#This Row],[ExpenditureDetails5]]*HLOOKUP([AssumedValue2],'Curr conv'!$B$17:$BF$56,16,FALSE), "No data")</f>
        <v>0</v>
      </c>
      <c r="AF706" s="108">
        <f>IFERROR([AssumedValue1]*HLOOKUP([AssumedValue2],'Curr conv'!$B$17:$BF$56,16,FALSE), "No data")</f>
        <v>0</v>
      </c>
      <c r="AG706" s="110">
        <f>IFERROR(Table1[[#This Row],[Calculation2]]/Exchange,"No data")</f>
        <v>0</v>
      </c>
      <c r="AH706" s="113">
        <f>IFERROR([AssumedValue1]*HLOOKUP([AssumedValue2],'Curr conv'!$B$17:$BF$56,16,FALSE)/Table1[[#This Row],[ExpenditureDetails3]], "No data")</f>
        <v>0</v>
      </c>
      <c r="AI706" s="114">
        <f>IFERROR(Table1[[#This Row],[Calculation4]]/Exchange,"No data")</f>
        <v>0</v>
      </c>
      <c r="AJ70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06" s="110">
        <f>IFERROR(Table1[[#This Row],[Calculation6]]/Exchange,"No data")</f>
        <v>0</v>
      </c>
      <c r="AL706" s="49" t="s">
        <v>465</v>
      </c>
      <c r="AM706" s="45"/>
      <c r="AN706" s="45"/>
      <c r="AO706" s="45"/>
      <c r="AP706" s="45"/>
      <c r="AQ706" s="45"/>
    </row>
    <row r="707" spans="2:43">
      <c r="B707" s="44" t="s">
        <v>148</v>
      </c>
      <c r="C707" s="66" t="s">
        <v>467</v>
      </c>
      <c r="D707" s="87" t="s">
        <v>439</v>
      </c>
      <c r="E707" s="87" t="s">
        <v>437</v>
      </c>
      <c r="F707" s="66" t="s">
        <v>343</v>
      </c>
      <c r="G707" s="44" t="s">
        <v>147</v>
      </c>
      <c r="H707" s="44" t="s">
        <v>111</v>
      </c>
      <c r="I707" s="44" t="s">
        <v>15</v>
      </c>
      <c r="J707" s="44" t="s">
        <v>470</v>
      </c>
      <c r="K707" s="87" t="s">
        <v>475</v>
      </c>
      <c r="L707" s="49" t="s">
        <v>462</v>
      </c>
      <c r="M707" s="108">
        <v>897</v>
      </c>
      <c r="N707" s="108">
        <v>224.25</v>
      </c>
      <c r="O707" s="91">
        <v>300</v>
      </c>
      <c r="P707" s="44" t="s">
        <v>458</v>
      </c>
      <c r="Q707" s="67"/>
      <c r="R707" s="67"/>
      <c r="S707" s="87" t="s">
        <v>17</v>
      </c>
      <c r="T70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07" s="91">
        <v>1999</v>
      </c>
      <c r="V707" s="91">
        <v>11</v>
      </c>
      <c r="W707" s="91">
        <v>1</v>
      </c>
      <c r="X707" s="92">
        <v>2004</v>
      </c>
      <c r="Y707" s="108">
        <v>0</v>
      </c>
      <c r="Z707" s="108">
        <v>0</v>
      </c>
      <c r="AA707" s="214">
        <v>2004</v>
      </c>
      <c r="AB707" s="67">
        <v>1</v>
      </c>
      <c r="AC707" s="115"/>
      <c r="AD707" s="115"/>
      <c r="AE707" s="109">
        <f>IFERROR(Table1[[#This Row],[ExpenditureDetails5]]*HLOOKUP([AssumedValue2],'Curr conv'!$B$17:$BF$56,16,FALSE), "No data")</f>
        <v>0</v>
      </c>
      <c r="AF707" s="108">
        <f>IFERROR([AssumedValue1]*HLOOKUP([AssumedValue2],'Curr conv'!$B$17:$BF$56,16,FALSE), "No data")</f>
        <v>0</v>
      </c>
      <c r="AG707" s="110">
        <f>IFERROR(Table1[[#This Row],[Calculation2]]/Exchange,"No data")</f>
        <v>0</v>
      </c>
      <c r="AH707" s="113">
        <f>IFERROR([AssumedValue1]*HLOOKUP([AssumedValue2],'Curr conv'!$B$17:$BF$56,16,FALSE)/Table1[[#This Row],[ExpenditureDetails3]], "No data")</f>
        <v>0</v>
      </c>
      <c r="AI707" s="114">
        <f>IFERROR(Table1[[#This Row],[Calculation4]]/Exchange,"No data")</f>
        <v>0</v>
      </c>
      <c r="AJ70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07" s="110">
        <f>IFERROR(Table1[[#This Row],[Calculation6]]/Exchange,"No data")</f>
        <v>0</v>
      </c>
      <c r="AL707" s="49" t="s">
        <v>465</v>
      </c>
      <c r="AM707" s="45"/>
      <c r="AN707" s="45"/>
      <c r="AO707" s="45"/>
      <c r="AP707" s="45"/>
      <c r="AQ707" s="45"/>
    </row>
    <row r="708" spans="2:43">
      <c r="B708" s="44" t="s">
        <v>148</v>
      </c>
      <c r="C708" s="66" t="s">
        <v>467</v>
      </c>
      <c r="D708" s="87" t="s">
        <v>439</v>
      </c>
      <c r="E708" s="87" t="s">
        <v>437</v>
      </c>
      <c r="F708" s="66" t="s">
        <v>343</v>
      </c>
      <c r="G708" s="44" t="s">
        <v>147</v>
      </c>
      <c r="H708" s="44" t="s">
        <v>111</v>
      </c>
      <c r="I708" s="44" t="s">
        <v>15</v>
      </c>
      <c r="J708" s="44" t="s">
        <v>470</v>
      </c>
      <c r="K708" s="87" t="s">
        <v>475</v>
      </c>
      <c r="L708" s="49" t="s">
        <v>462</v>
      </c>
      <c r="M708" s="108">
        <v>897</v>
      </c>
      <c r="N708" s="108">
        <v>224.25</v>
      </c>
      <c r="O708" s="91">
        <v>300</v>
      </c>
      <c r="P708" s="44" t="s">
        <v>458</v>
      </c>
      <c r="Q708" s="67"/>
      <c r="R708" s="67"/>
      <c r="S708" s="87" t="s">
        <v>17</v>
      </c>
      <c r="T70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08" s="91">
        <v>1999</v>
      </c>
      <c r="V708" s="91">
        <v>11</v>
      </c>
      <c r="W708" s="91">
        <v>1</v>
      </c>
      <c r="X708" s="92">
        <v>2005</v>
      </c>
      <c r="Y708" s="108">
        <v>0</v>
      </c>
      <c r="Z708" s="108">
        <v>0</v>
      </c>
      <c r="AA708" s="214">
        <v>2005</v>
      </c>
      <c r="AB708" s="67">
        <v>1</v>
      </c>
      <c r="AC708" s="115"/>
      <c r="AD708" s="115"/>
      <c r="AE708" s="109">
        <f>IFERROR(Table1[[#This Row],[ExpenditureDetails5]]*HLOOKUP([AssumedValue2],'Curr conv'!$B$17:$BF$56,16,FALSE), "No data")</f>
        <v>0</v>
      </c>
      <c r="AF708" s="108">
        <f>IFERROR([AssumedValue1]*HLOOKUP([AssumedValue2],'Curr conv'!$B$17:$BF$56,16,FALSE), "No data")</f>
        <v>0</v>
      </c>
      <c r="AG708" s="110">
        <f>IFERROR(Table1[[#This Row],[Calculation2]]/Exchange,"No data")</f>
        <v>0</v>
      </c>
      <c r="AH708" s="113">
        <f>IFERROR([AssumedValue1]*HLOOKUP([AssumedValue2],'Curr conv'!$B$17:$BF$56,16,FALSE)/Table1[[#This Row],[ExpenditureDetails3]], "No data")</f>
        <v>0</v>
      </c>
      <c r="AI708" s="114">
        <f>IFERROR(Table1[[#This Row],[Calculation4]]/Exchange,"No data")</f>
        <v>0</v>
      </c>
      <c r="AJ70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08" s="110">
        <f>IFERROR(Table1[[#This Row],[Calculation6]]/Exchange,"No data")</f>
        <v>0</v>
      </c>
      <c r="AL708" s="49" t="s">
        <v>465</v>
      </c>
      <c r="AM708" s="45"/>
      <c r="AN708" s="45"/>
      <c r="AO708" s="45"/>
      <c r="AP708" s="45"/>
      <c r="AQ708" s="45"/>
    </row>
    <row r="709" spans="2:43">
      <c r="B709" s="44" t="s">
        <v>148</v>
      </c>
      <c r="C709" s="66" t="s">
        <v>467</v>
      </c>
      <c r="D709" s="87" t="s">
        <v>439</v>
      </c>
      <c r="E709" s="87" t="s">
        <v>437</v>
      </c>
      <c r="F709" s="66" t="s">
        <v>343</v>
      </c>
      <c r="G709" s="44" t="s">
        <v>147</v>
      </c>
      <c r="H709" s="44" t="s">
        <v>111</v>
      </c>
      <c r="I709" s="44" t="s">
        <v>15</v>
      </c>
      <c r="J709" s="44" t="s">
        <v>470</v>
      </c>
      <c r="K709" s="87" t="s">
        <v>475</v>
      </c>
      <c r="L709" s="49" t="s">
        <v>462</v>
      </c>
      <c r="M709" s="108">
        <v>897</v>
      </c>
      <c r="N709" s="108">
        <v>224.25</v>
      </c>
      <c r="O709" s="91">
        <v>300</v>
      </c>
      <c r="P709" s="44" t="s">
        <v>458</v>
      </c>
      <c r="Q709" s="67"/>
      <c r="R709" s="67"/>
      <c r="S709" s="87" t="s">
        <v>17</v>
      </c>
      <c r="T70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09" s="91">
        <v>1999</v>
      </c>
      <c r="V709" s="91">
        <v>11</v>
      </c>
      <c r="W709" s="91">
        <v>1</v>
      </c>
      <c r="X709" s="92">
        <v>2006</v>
      </c>
      <c r="Y709" s="108">
        <v>0</v>
      </c>
      <c r="Z709" s="108">
        <v>0</v>
      </c>
      <c r="AA709" s="214">
        <v>2006</v>
      </c>
      <c r="AB709" s="67">
        <v>1</v>
      </c>
      <c r="AC709" s="115"/>
      <c r="AD709" s="115"/>
      <c r="AE709" s="109">
        <f>IFERROR(Table1[[#This Row],[ExpenditureDetails5]]*HLOOKUP([AssumedValue2],'Curr conv'!$B$17:$BF$56,16,FALSE), "No data")</f>
        <v>0</v>
      </c>
      <c r="AF709" s="108">
        <f>IFERROR([AssumedValue1]*HLOOKUP([AssumedValue2],'Curr conv'!$B$17:$BF$56,16,FALSE), "No data")</f>
        <v>0</v>
      </c>
      <c r="AG709" s="110">
        <f>IFERROR(Table1[[#This Row],[Calculation2]]/Exchange,"No data")</f>
        <v>0</v>
      </c>
      <c r="AH709" s="113">
        <f>IFERROR([AssumedValue1]*HLOOKUP([AssumedValue2],'Curr conv'!$B$17:$BF$56,16,FALSE)/Table1[[#This Row],[ExpenditureDetails3]], "No data")</f>
        <v>0</v>
      </c>
      <c r="AI709" s="114">
        <f>IFERROR(Table1[[#This Row],[Calculation4]]/Exchange,"No data")</f>
        <v>0</v>
      </c>
      <c r="AJ70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09" s="110">
        <f>IFERROR(Table1[[#This Row],[Calculation6]]/Exchange,"No data")</f>
        <v>0</v>
      </c>
      <c r="AL709" s="49" t="s">
        <v>465</v>
      </c>
      <c r="AM709" s="45"/>
      <c r="AN709" s="45"/>
      <c r="AO709" s="45"/>
      <c r="AP709" s="45"/>
      <c r="AQ709" s="45"/>
    </row>
    <row r="710" spans="2:43">
      <c r="B710" s="44" t="s">
        <v>148</v>
      </c>
      <c r="C710" s="66" t="s">
        <v>467</v>
      </c>
      <c r="D710" s="87" t="s">
        <v>439</v>
      </c>
      <c r="E710" s="87" t="s">
        <v>437</v>
      </c>
      <c r="F710" s="66" t="s">
        <v>343</v>
      </c>
      <c r="G710" s="44" t="s">
        <v>147</v>
      </c>
      <c r="H710" s="44" t="s">
        <v>111</v>
      </c>
      <c r="I710" s="44" t="s">
        <v>15</v>
      </c>
      <c r="J710" s="44" t="s">
        <v>470</v>
      </c>
      <c r="K710" s="87" t="s">
        <v>475</v>
      </c>
      <c r="L710" s="49" t="s">
        <v>462</v>
      </c>
      <c r="M710" s="108">
        <v>897</v>
      </c>
      <c r="N710" s="108">
        <v>224.25</v>
      </c>
      <c r="O710" s="91">
        <v>300</v>
      </c>
      <c r="P710" s="44" t="s">
        <v>458</v>
      </c>
      <c r="Q710" s="67"/>
      <c r="R710" s="67"/>
      <c r="S710" s="87" t="s">
        <v>17</v>
      </c>
      <c r="T71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10" s="91">
        <v>1999</v>
      </c>
      <c r="V710" s="91">
        <v>11</v>
      </c>
      <c r="W710" s="91">
        <v>1</v>
      </c>
      <c r="X710" s="92">
        <v>2007</v>
      </c>
      <c r="Y710" s="108">
        <v>0</v>
      </c>
      <c r="Z710" s="108">
        <v>0</v>
      </c>
      <c r="AA710" s="214">
        <v>2007</v>
      </c>
      <c r="AB710" s="67">
        <v>1</v>
      </c>
      <c r="AC710" s="115"/>
      <c r="AD710" s="115"/>
      <c r="AE710" s="109">
        <f>IFERROR(Table1[[#This Row],[ExpenditureDetails5]]*HLOOKUP([AssumedValue2],'Curr conv'!$B$17:$BF$56,16,FALSE), "No data")</f>
        <v>0</v>
      </c>
      <c r="AF710" s="108">
        <f>IFERROR([AssumedValue1]*HLOOKUP([AssumedValue2],'Curr conv'!$B$17:$BF$56,16,FALSE), "No data")</f>
        <v>0</v>
      </c>
      <c r="AG710" s="110">
        <f>IFERROR(Table1[[#This Row],[Calculation2]]/Exchange,"No data")</f>
        <v>0</v>
      </c>
      <c r="AH710" s="113">
        <f>IFERROR([AssumedValue1]*HLOOKUP([AssumedValue2],'Curr conv'!$B$17:$BF$56,16,FALSE)/Table1[[#This Row],[ExpenditureDetails3]], "No data")</f>
        <v>0</v>
      </c>
      <c r="AI710" s="114">
        <f>IFERROR(Table1[[#This Row],[Calculation4]]/Exchange,"No data")</f>
        <v>0</v>
      </c>
      <c r="AJ71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10" s="110">
        <f>IFERROR(Table1[[#This Row],[Calculation6]]/Exchange,"No data")</f>
        <v>0</v>
      </c>
      <c r="AL710" s="49" t="s">
        <v>465</v>
      </c>
      <c r="AM710" s="45"/>
      <c r="AN710" s="45"/>
      <c r="AO710" s="45"/>
      <c r="AP710" s="45"/>
      <c r="AQ710" s="45"/>
    </row>
    <row r="711" spans="2:43">
      <c r="B711" s="44" t="s">
        <v>148</v>
      </c>
      <c r="C711" s="66" t="s">
        <v>467</v>
      </c>
      <c r="D711" s="87" t="s">
        <v>439</v>
      </c>
      <c r="E711" s="87" t="s">
        <v>437</v>
      </c>
      <c r="F711" s="66" t="s">
        <v>343</v>
      </c>
      <c r="G711" s="44" t="s">
        <v>147</v>
      </c>
      <c r="H711" s="44" t="s">
        <v>111</v>
      </c>
      <c r="I711" s="44" t="s">
        <v>15</v>
      </c>
      <c r="J711" s="44" t="s">
        <v>470</v>
      </c>
      <c r="K711" s="87" t="s">
        <v>475</v>
      </c>
      <c r="L711" s="49" t="s">
        <v>462</v>
      </c>
      <c r="M711" s="108">
        <v>897</v>
      </c>
      <c r="N711" s="108">
        <v>224.25</v>
      </c>
      <c r="O711" s="91">
        <v>300</v>
      </c>
      <c r="P711" s="44" t="s">
        <v>458</v>
      </c>
      <c r="Q711" s="67"/>
      <c r="R711" s="67"/>
      <c r="S711" s="87" t="s">
        <v>17</v>
      </c>
      <c r="T71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11" s="91">
        <v>1999</v>
      </c>
      <c r="V711" s="91">
        <v>11</v>
      </c>
      <c r="W711" s="91">
        <v>1</v>
      </c>
      <c r="X711" s="92">
        <v>2008</v>
      </c>
      <c r="Y711" s="108">
        <v>0</v>
      </c>
      <c r="Z711" s="108">
        <v>0</v>
      </c>
      <c r="AA711" s="214">
        <v>2008</v>
      </c>
      <c r="AB711" s="67">
        <v>1</v>
      </c>
      <c r="AC711" s="115"/>
      <c r="AD711" s="115"/>
      <c r="AE711" s="109">
        <f>IFERROR(Table1[[#This Row],[ExpenditureDetails5]]*HLOOKUP([AssumedValue2],'Curr conv'!$B$17:$BF$56,16,FALSE), "No data")</f>
        <v>0</v>
      </c>
      <c r="AF711" s="108">
        <f>IFERROR([AssumedValue1]*HLOOKUP([AssumedValue2],'Curr conv'!$B$17:$BF$56,16,FALSE), "No data")</f>
        <v>0</v>
      </c>
      <c r="AG711" s="110">
        <f>IFERROR(Table1[[#This Row],[Calculation2]]/Exchange,"No data")</f>
        <v>0</v>
      </c>
      <c r="AH711" s="113">
        <f>IFERROR([AssumedValue1]*HLOOKUP([AssumedValue2],'Curr conv'!$B$17:$BF$56,16,FALSE)/Table1[[#This Row],[ExpenditureDetails3]], "No data")</f>
        <v>0</v>
      </c>
      <c r="AI711" s="114">
        <f>IFERROR(Table1[[#This Row],[Calculation4]]/Exchange,"No data")</f>
        <v>0</v>
      </c>
      <c r="AJ71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11" s="110">
        <f>IFERROR(Table1[[#This Row],[Calculation6]]/Exchange,"No data")</f>
        <v>0</v>
      </c>
      <c r="AL711" s="49" t="s">
        <v>465</v>
      </c>
      <c r="AM711" s="45"/>
      <c r="AN711" s="45"/>
      <c r="AO711" s="45"/>
      <c r="AP711" s="45"/>
      <c r="AQ711" s="45"/>
    </row>
    <row r="712" spans="2:43">
      <c r="B712" s="44" t="s">
        <v>149</v>
      </c>
      <c r="C712" s="66" t="s">
        <v>467</v>
      </c>
      <c r="D712" s="87" t="s">
        <v>439</v>
      </c>
      <c r="E712" s="87" t="s">
        <v>437</v>
      </c>
      <c r="F712" s="66" t="s">
        <v>343</v>
      </c>
      <c r="G712" s="44" t="s">
        <v>147</v>
      </c>
      <c r="H712" s="44" t="s">
        <v>101</v>
      </c>
      <c r="I712" s="44" t="s">
        <v>15</v>
      </c>
      <c r="J712" s="44" t="s">
        <v>470</v>
      </c>
      <c r="K712" s="87" t="s">
        <v>475</v>
      </c>
      <c r="L712" s="49" t="s">
        <v>462</v>
      </c>
      <c r="M712" s="108">
        <v>897</v>
      </c>
      <c r="N712" s="108">
        <v>224.25</v>
      </c>
      <c r="O712" s="91">
        <v>300</v>
      </c>
      <c r="P712" s="44" t="s">
        <v>458</v>
      </c>
      <c r="Q712" s="67"/>
      <c r="R712" s="67"/>
      <c r="S712" s="87" t="s">
        <v>17</v>
      </c>
      <c r="T71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12" s="91">
        <v>2009</v>
      </c>
      <c r="V712" s="91">
        <v>1</v>
      </c>
      <c r="W712" s="91">
        <v>1</v>
      </c>
      <c r="X712" s="92">
        <v>2009</v>
      </c>
      <c r="Y712" s="108">
        <v>0</v>
      </c>
      <c r="Z712" s="108">
        <v>0</v>
      </c>
      <c r="AA712" s="214">
        <v>2009</v>
      </c>
      <c r="AB712" s="67">
        <v>1</v>
      </c>
      <c r="AC712" s="115" t="s">
        <v>96</v>
      </c>
      <c r="AD712" s="115"/>
      <c r="AE712" s="109">
        <f>IFERROR(Table1[[#This Row],[ExpenditureDetails5]]*HLOOKUP([AssumedValue2],'Curr conv'!$B$17:$BF$56,16,FALSE), "No data")</f>
        <v>0</v>
      </c>
      <c r="AF712" s="108">
        <f>IFERROR([AssumedValue1]*HLOOKUP([AssumedValue2],'Curr conv'!$B$17:$BF$56,16,FALSE), "No data")</f>
        <v>0</v>
      </c>
      <c r="AG712" s="110">
        <f>IFERROR(Table1[[#This Row],[Calculation2]]/Exchange,"No data")</f>
        <v>0</v>
      </c>
      <c r="AH712" s="113">
        <f>IFERROR([AssumedValue1]*HLOOKUP([AssumedValue2],'Curr conv'!$B$17:$BF$56,16,FALSE)/Table1[[#This Row],[ExpenditureDetails3]], "No data")</f>
        <v>0</v>
      </c>
      <c r="AI712" s="114">
        <f>IFERROR(Table1[[#This Row],[Calculation4]]/Exchange,"No data")</f>
        <v>0</v>
      </c>
      <c r="AJ71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12" s="110">
        <f>IFERROR(Table1[[#This Row],[Calculation6]]/Exchange,"No data")</f>
        <v>0</v>
      </c>
      <c r="AL712" s="49" t="s">
        <v>465</v>
      </c>
      <c r="AM712" s="45"/>
      <c r="AN712" s="45"/>
      <c r="AO712" s="45"/>
      <c r="AP712" s="45"/>
      <c r="AQ712" s="45"/>
    </row>
    <row r="713" spans="2:43">
      <c r="B713" s="44" t="s">
        <v>149</v>
      </c>
      <c r="C713" s="66" t="s">
        <v>467</v>
      </c>
      <c r="D713" s="87" t="s">
        <v>439</v>
      </c>
      <c r="E713" s="87" t="s">
        <v>437</v>
      </c>
      <c r="F713" s="66" t="s">
        <v>343</v>
      </c>
      <c r="G713" s="44" t="s">
        <v>147</v>
      </c>
      <c r="H713" s="44" t="s">
        <v>101</v>
      </c>
      <c r="I713" s="44" t="s">
        <v>15</v>
      </c>
      <c r="J713" s="44" t="s">
        <v>470</v>
      </c>
      <c r="K713" s="87" t="s">
        <v>475</v>
      </c>
      <c r="L713" s="49" t="s">
        <v>462</v>
      </c>
      <c r="M713" s="108">
        <v>897</v>
      </c>
      <c r="N713" s="108">
        <v>224.25</v>
      </c>
      <c r="O713" s="91">
        <v>300</v>
      </c>
      <c r="P713" s="44" t="s">
        <v>458</v>
      </c>
      <c r="Q713" s="67"/>
      <c r="R713" s="67"/>
      <c r="S713" s="87" t="s">
        <v>17</v>
      </c>
      <c r="T71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13" s="91">
        <v>2009</v>
      </c>
      <c r="V713" s="91">
        <v>1</v>
      </c>
      <c r="W713" s="91">
        <v>1</v>
      </c>
      <c r="X713" s="92">
        <v>2010</v>
      </c>
      <c r="Y713" s="108">
        <v>0</v>
      </c>
      <c r="Z713" s="108">
        <v>0</v>
      </c>
      <c r="AA713" s="214">
        <v>2010</v>
      </c>
      <c r="AB713" s="67">
        <v>1</v>
      </c>
      <c r="AC713" s="115"/>
      <c r="AD713" s="115"/>
      <c r="AE713" s="109">
        <f>IFERROR(Table1[[#This Row],[ExpenditureDetails5]]*HLOOKUP([AssumedValue2],'Curr conv'!$B$17:$BF$56,16,FALSE), "No data")</f>
        <v>0</v>
      </c>
      <c r="AF713" s="108">
        <f>IFERROR([AssumedValue1]*HLOOKUP([AssumedValue2],'Curr conv'!$B$17:$BF$56,16,FALSE), "No data")</f>
        <v>0</v>
      </c>
      <c r="AG713" s="110">
        <f>IFERROR(Table1[[#This Row],[Calculation2]]/Exchange,"No data")</f>
        <v>0</v>
      </c>
      <c r="AH713" s="113">
        <f>IFERROR([AssumedValue1]*HLOOKUP([AssumedValue2],'Curr conv'!$B$17:$BF$56,16,FALSE)/Table1[[#This Row],[ExpenditureDetails3]], "No data")</f>
        <v>0</v>
      </c>
      <c r="AI713" s="114">
        <f>IFERROR(Table1[[#This Row],[Calculation4]]/Exchange,"No data")</f>
        <v>0</v>
      </c>
      <c r="AJ71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13" s="110">
        <f>IFERROR(Table1[[#This Row],[Calculation6]]/Exchange,"No data")</f>
        <v>0</v>
      </c>
      <c r="AL713" s="49" t="s">
        <v>465</v>
      </c>
      <c r="AM713" s="45"/>
      <c r="AN713" s="45"/>
      <c r="AO713" s="45"/>
      <c r="AP713" s="45"/>
      <c r="AQ713" s="45"/>
    </row>
    <row r="714" spans="2:43">
      <c r="B714" s="44" t="s">
        <v>150</v>
      </c>
      <c r="C714" s="66" t="s">
        <v>467</v>
      </c>
      <c r="D714" s="87" t="s">
        <v>439</v>
      </c>
      <c r="E714" s="87" t="s">
        <v>437</v>
      </c>
      <c r="F714" s="66" t="s">
        <v>343</v>
      </c>
      <c r="G714" s="44" t="s">
        <v>147</v>
      </c>
      <c r="H714" s="44" t="s">
        <v>103</v>
      </c>
      <c r="I714" s="44" t="s">
        <v>15</v>
      </c>
      <c r="J714" s="44" t="s">
        <v>470</v>
      </c>
      <c r="K714" s="87" t="s">
        <v>475</v>
      </c>
      <c r="L714" s="49" t="s">
        <v>462</v>
      </c>
      <c r="M714" s="108">
        <v>897</v>
      </c>
      <c r="N714" s="108">
        <v>224.25</v>
      </c>
      <c r="O714" s="91">
        <v>300</v>
      </c>
      <c r="P714" s="44" t="s">
        <v>458</v>
      </c>
      <c r="Q714" s="67"/>
      <c r="R714" s="67"/>
      <c r="S714" s="87" t="s">
        <v>17</v>
      </c>
      <c r="T71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14" s="91">
        <v>1999</v>
      </c>
      <c r="V714" s="91">
        <v>11</v>
      </c>
      <c r="W714" s="91">
        <v>1</v>
      </c>
      <c r="X714" s="92">
        <v>2009</v>
      </c>
      <c r="Y714" s="108">
        <v>0</v>
      </c>
      <c r="Z714" s="108">
        <v>0</v>
      </c>
      <c r="AA714" s="214">
        <v>2009</v>
      </c>
      <c r="AB714" s="67">
        <v>1</v>
      </c>
      <c r="AC714" s="115" t="s">
        <v>96</v>
      </c>
      <c r="AD714" s="115"/>
      <c r="AE714" s="109">
        <f>IFERROR(Table1[[#This Row],[ExpenditureDetails5]]*HLOOKUP([AssumedValue2],'Curr conv'!$B$17:$BF$56,16,FALSE), "No data")</f>
        <v>0</v>
      </c>
      <c r="AF714" s="108">
        <f>IFERROR([AssumedValue1]*HLOOKUP([AssumedValue2],'Curr conv'!$B$17:$BF$56,16,FALSE), "No data")</f>
        <v>0</v>
      </c>
      <c r="AG714" s="110">
        <f>IFERROR(Table1[[#This Row],[Calculation2]]/Exchange,"No data")</f>
        <v>0</v>
      </c>
      <c r="AH714" s="113">
        <f>IFERROR([AssumedValue1]*HLOOKUP([AssumedValue2],'Curr conv'!$B$17:$BF$56,16,FALSE)/Table1[[#This Row],[ExpenditureDetails3]], "No data")</f>
        <v>0</v>
      </c>
      <c r="AI714" s="114">
        <f>IFERROR(Table1[[#This Row],[Calculation4]]/Exchange,"No data")</f>
        <v>0</v>
      </c>
      <c r="AJ71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14" s="110">
        <f>IFERROR(Table1[[#This Row],[Calculation6]]/Exchange,"No data")</f>
        <v>0</v>
      </c>
      <c r="AL714" s="49" t="s">
        <v>465</v>
      </c>
      <c r="AM714" s="45"/>
      <c r="AN714" s="45"/>
      <c r="AO714" s="45"/>
      <c r="AP714" s="45"/>
      <c r="AQ714" s="45"/>
    </row>
    <row r="715" spans="2:43">
      <c r="B715" s="44" t="s">
        <v>150</v>
      </c>
      <c r="C715" s="66" t="s">
        <v>467</v>
      </c>
      <c r="D715" s="87" t="s">
        <v>439</v>
      </c>
      <c r="E715" s="87" t="s">
        <v>437</v>
      </c>
      <c r="F715" s="66" t="s">
        <v>343</v>
      </c>
      <c r="G715" s="44" t="s">
        <v>147</v>
      </c>
      <c r="H715" s="44" t="s">
        <v>103</v>
      </c>
      <c r="I715" s="44" t="s">
        <v>15</v>
      </c>
      <c r="J715" s="44" t="s">
        <v>470</v>
      </c>
      <c r="K715" s="87" t="s">
        <v>475</v>
      </c>
      <c r="L715" s="49" t="s">
        <v>462</v>
      </c>
      <c r="M715" s="108">
        <v>897</v>
      </c>
      <c r="N715" s="108">
        <v>224.25</v>
      </c>
      <c r="O715" s="91">
        <v>300</v>
      </c>
      <c r="P715" s="44" t="s">
        <v>458</v>
      </c>
      <c r="Q715" s="67"/>
      <c r="R715" s="67"/>
      <c r="S715" s="87" t="s">
        <v>17</v>
      </c>
      <c r="T71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15" s="91">
        <v>1999</v>
      </c>
      <c r="V715" s="91">
        <v>11</v>
      </c>
      <c r="W715" s="91">
        <v>1</v>
      </c>
      <c r="X715" s="92">
        <v>2010</v>
      </c>
      <c r="Y715" s="108">
        <v>0</v>
      </c>
      <c r="Z715" s="108">
        <v>0</v>
      </c>
      <c r="AA715" s="214">
        <v>2010</v>
      </c>
      <c r="AB715" s="67">
        <v>1</v>
      </c>
      <c r="AC715" s="115"/>
      <c r="AD715" s="115"/>
      <c r="AE715" s="109">
        <f>IFERROR(Table1[[#This Row],[ExpenditureDetails5]]*HLOOKUP([AssumedValue2],'Curr conv'!$B$17:$BF$56,16,FALSE), "No data")</f>
        <v>0</v>
      </c>
      <c r="AF715" s="108">
        <f>IFERROR([AssumedValue1]*HLOOKUP([AssumedValue2],'Curr conv'!$B$17:$BF$56,16,FALSE), "No data")</f>
        <v>0</v>
      </c>
      <c r="AG715" s="110">
        <f>IFERROR(Table1[[#This Row],[Calculation2]]/Exchange,"No data")</f>
        <v>0</v>
      </c>
      <c r="AH715" s="113">
        <f>IFERROR([AssumedValue1]*HLOOKUP([AssumedValue2],'Curr conv'!$B$17:$BF$56,16,FALSE)/Table1[[#This Row],[ExpenditureDetails3]], "No data")</f>
        <v>0</v>
      </c>
      <c r="AI715" s="114">
        <f>IFERROR(Table1[[#This Row],[Calculation4]]/Exchange,"No data")</f>
        <v>0</v>
      </c>
      <c r="AJ71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15" s="110">
        <f>IFERROR(Table1[[#This Row],[Calculation6]]/Exchange,"No data")</f>
        <v>0</v>
      </c>
      <c r="AL715" s="49" t="s">
        <v>465</v>
      </c>
      <c r="AM715" s="45"/>
      <c r="AN715" s="45"/>
      <c r="AO715" s="45"/>
      <c r="AP715" s="45"/>
      <c r="AQ715" s="45"/>
    </row>
    <row r="716" spans="2:43">
      <c r="B716" s="44" t="s">
        <v>151</v>
      </c>
      <c r="C716" s="66" t="s">
        <v>467</v>
      </c>
      <c r="D716" s="87" t="s">
        <v>439</v>
      </c>
      <c r="E716" s="87" t="s">
        <v>437</v>
      </c>
      <c r="F716" s="66" t="s">
        <v>336</v>
      </c>
      <c r="G716" s="44" t="s">
        <v>152</v>
      </c>
      <c r="H716" s="44" t="s">
        <v>98</v>
      </c>
      <c r="I716" s="44" t="s">
        <v>15</v>
      </c>
      <c r="J716" s="44" t="s">
        <v>470</v>
      </c>
      <c r="K716" s="87" t="s">
        <v>475</v>
      </c>
      <c r="L716" s="49" t="s">
        <v>462</v>
      </c>
      <c r="M716" s="108">
        <v>433</v>
      </c>
      <c r="N716" s="108">
        <v>216.5</v>
      </c>
      <c r="O716" s="91">
        <v>300</v>
      </c>
      <c r="P716" s="44" t="s">
        <v>458</v>
      </c>
      <c r="Q716" s="67"/>
      <c r="R716" s="67"/>
      <c r="S716" s="87" t="s">
        <v>17</v>
      </c>
      <c r="T71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16" s="91">
        <v>2009</v>
      </c>
      <c r="V716" s="91">
        <v>1</v>
      </c>
      <c r="W716" s="91">
        <v>1</v>
      </c>
      <c r="X716" s="92" t="s">
        <v>96</v>
      </c>
      <c r="Y716" s="109" t="s">
        <v>96</v>
      </c>
      <c r="Z716" s="108" t="s">
        <v>96</v>
      </c>
      <c r="AA716" s="214" t="s">
        <v>96</v>
      </c>
      <c r="AB716" s="67">
        <v>1</v>
      </c>
      <c r="AC716" s="115" t="s">
        <v>96</v>
      </c>
      <c r="AD716" s="115"/>
      <c r="AE716" s="109" t="str">
        <f>IFERROR(Table1[[#This Row],[ExpenditureDetails5]]*HLOOKUP([AssumedValue2],'Curr conv'!$B$17:$BF$56,16,FALSE), "No data")</f>
        <v>No data</v>
      </c>
      <c r="AF716" s="108" t="str">
        <f>IFERROR([AssumedValue1]*HLOOKUP([AssumedValue2],'Curr conv'!$B$17:$BF$56,16,FALSE), "No data")</f>
        <v>No data</v>
      </c>
      <c r="AG716" s="110" t="str">
        <f>IFERROR(Table1[[#This Row],[Calculation2]]/Exchange,"No data")</f>
        <v>No data</v>
      </c>
      <c r="AH716" s="113" t="str">
        <f>IFERROR([AssumedValue1]*HLOOKUP([AssumedValue2],'Curr conv'!$B$17:$BF$56,16,FALSE)/Table1[[#This Row],[ExpenditureDetails3]], "No data")</f>
        <v>No data</v>
      </c>
      <c r="AI716" s="114" t="str">
        <f>IFERROR(Table1[[#This Row],[Calculation4]]/Exchange,"No data")</f>
        <v>No data</v>
      </c>
      <c r="AJ71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716" s="110" t="str">
        <f>IFERROR(Table1[[#This Row],[Calculation6]]/Exchange,"No data")</f>
        <v>No data</v>
      </c>
      <c r="AL716" s="49" t="s">
        <v>465</v>
      </c>
      <c r="AM716" s="45"/>
      <c r="AN716" s="45"/>
      <c r="AO716" s="45"/>
      <c r="AP716" s="45"/>
      <c r="AQ716" s="45"/>
    </row>
    <row r="717" spans="2:43">
      <c r="B717" s="44" t="s">
        <v>153</v>
      </c>
      <c r="C717" s="66" t="s">
        <v>467</v>
      </c>
      <c r="D717" s="87" t="s">
        <v>439</v>
      </c>
      <c r="E717" s="87" t="s">
        <v>437</v>
      </c>
      <c r="F717" s="66" t="s">
        <v>336</v>
      </c>
      <c r="G717" s="44" t="s">
        <v>152</v>
      </c>
      <c r="H717" s="44" t="s">
        <v>111</v>
      </c>
      <c r="I717" s="44" t="s">
        <v>15</v>
      </c>
      <c r="J717" s="44" t="s">
        <v>470</v>
      </c>
      <c r="K717" s="87" t="s">
        <v>475</v>
      </c>
      <c r="L717" s="49" t="s">
        <v>462</v>
      </c>
      <c r="M717" s="108">
        <v>433</v>
      </c>
      <c r="N717" s="108">
        <v>216.5</v>
      </c>
      <c r="O717" s="91">
        <v>300</v>
      </c>
      <c r="P717" s="44" t="s">
        <v>458</v>
      </c>
      <c r="Q717" s="67"/>
      <c r="R717" s="67"/>
      <c r="S717" s="87" t="s">
        <v>17</v>
      </c>
      <c r="T71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17" s="91">
        <v>1998</v>
      </c>
      <c r="V717" s="91">
        <v>12</v>
      </c>
      <c r="W717" s="91">
        <v>1</v>
      </c>
      <c r="X717" s="92">
        <v>2006</v>
      </c>
      <c r="Y717" s="108">
        <v>0</v>
      </c>
      <c r="Z717" s="108">
        <v>0</v>
      </c>
      <c r="AA717" s="214">
        <v>2006</v>
      </c>
      <c r="AB717" s="67">
        <v>1</v>
      </c>
      <c r="AC717" s="115" t="s">
        <v>96</v>
      </c>
      <c r="AD717" s="115"/>
      <c r="AE717" s="109">
        <f>IFERROR(Table1[[#This Row],[ExpenditureDetails5]]*HLOOKUP([AssumedValue2],'Curr conv'!$B$17:$BF$56,16,FALSE), "No data")</f>
        <v>0</v>
      </c>
      <c r="AF717" s="108">
        <f>IFERROR([AssumedValue1]*HLOOKUP([AssumedValue2],'Curr conv'!$B$17:$BF$56,16,FALSE), "No data")</f>
        <v>0</v>
      </c>
      <c r="AG717" s="110">
        <f>IFERROR(Table1[[#This Row],[Calculation2]]/Exchange,"No data")</f>
        <v>0</v>
      </c>
      <c r="AH717" s="113">
        <f>IFERROR([AssumedValue1]*HLOOKUP([AssumedValue2],'Curr conv'!$B$17:$BF$56,16,FALSE)/Table1[[#This Row],[ExpenditureDetails3]], "No data")</f>
        <v>0</v>
      </c>
      <c r="AI717" s="114">
        <f>IFERROR(Table1[[#This Row],[Calculation4]]/Exchange,"No data")</f>
        <v>0</v>
      </c>
      <c r="AJ71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17" s="110">
        <f>IFERROR(Table1[[#This Row],[Calculation6]]/Exchange,"No data")</f>
        <v>0</v>
      </c>
      <c r="AL717" s="49" t="s">
        <v>465</v>
      </c>
      <c r="AM717" s="45"/>
      <c r="AN717" s="45"/>
      <c r="AO717" s="45"/>
      <c r="AP717" s="45"/>
      <c r="AQ717" s="45"/>
    </row>
    <row r="718" spans="2:43">
      <c r="B718" s="44" t="s">
        <v>153</v>
      </c>
      <c r="C718" s="66" t="s">
        <v>467</v>
      </c>
      <c r="D718" s="87" t="s">
        <v>439</v>
      </c>
      <c r="E718" s="87" t="s">
        <v>437</v>
      </c>
      <c r="F718" s="66" t="s">
        <v>336</v>
      </c>
      <c r="G718" s="44" t="s">
        <v>152</v>
      </c>
      <c r="H718" s="44" t="s">
        <v>111</v>
      </c>
      <c r="I718" s="44" t="s">
        <v>15</v>
      </c>
      <c r="J718" s="44" t="s">
        <v>470</v>
      </c>
      <c r="K718" s="87" t="s">
        <v>475</v>
      </c>
      <c r="L718" s="49" t="s">
        <v>462</v>
      </c>
      <c r="M718" s="108">
        <v>433</v>
      </c>
      <c r="N718" s="108">
        <v>216.5</v>
      </c>
      <c r="O718" s="91">
        <v>300</v>
      </c>
      <c r="P718" s="44" t="s">
        <v>458</v>
      </c>
      <c r="Q718" s="67"/>
      <c r="R718" s="67"/>
      <c r="S718" s="87" t="s">
        <v>17</v>
      </c>
      <c r="T71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18" s="91">
        <v>1998</v>
      </c>
      <c r="V718" s="91">
        <v>12</v>
      </c>
      <c r="W718" s="91">
        <v>1</v>
      </c>
      <c r="X718" s="92">
        <v>2007</v>
      </c>
      <c r="Y718" s="108">
        <v>0</v>
      </c>
      <c r="Z718" s="108">
        <v>0</v>
      </c>
      <c r="AA718" s="214">
        <v>2007</v>
      </c>
      <c r="AB718" s="67">
        <v>1</v>
      </c>
      <c r="AC718" s="115"/>
      <c r="AD718" s="115"/>
      <c r="AE718" s="109">
        <f>IFERROR(Table1[[#This Row],[ExpenditureDetails5]]*HLOOKUP([AssumedValue2],'Curr conv'!$B$17:$BF$56,16,FALSE), "No data")</f>
        <v>0</v>
      </c>
      <c r="AF718" s="108">
        <f>IFERROR([AssumedValue1]*HLOOKUP([AssumedValue2],'Curr conv'!$B$17:$BF$56,16,FALSE), "No data")</f>
        <v>0</v>
      </c>
      <c r="AG718" s="110">
        <f>IFERROR(Table1[[#This Row],[Calculation2]]/Exchange,"No data")</f>
        <v>0</v>
      </c>
      <c r="AH718" s="113">
        <f>IFERROR([AssumedValue1]*HLOOKUP([AssumedValue2],'Curr conv'!$B$17:$BF$56,16,FALSE)/Table1[[#This Row],[ExpenditureDetails3]], "No data")</f>
        <v>0</v>
      </c>
      <c r="AI718" s="114">
        <f>IFERROR(Table1[[#This Row],[Calculation4]]/Exchange,"No data")</f>
        <v>0</v>
      </c>
      <c r="AJ71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18" s="110">
        <f>IFERROR(Table1[[#This Row],[Calculation6]]/Exchange,"No data")</f>
        <v>0</v>
      </c>
      <c r="AL718" s="49" t="s">
        <v>465</v>
      </c>
      <c r="AM718" s="45"/>
      <c r="AN718" s="45"/>
      <c r="AO718" s="45"/>
      <c r="AP718" s="45"/>
      <c r="AQ718" s="45"/>
    </row>
    <row r="719" spans="2:43">
      <c r="B719" s="44" t="s">
        <v>153</v>
      </c>
      <c r="C719" s="66" t="s">
        <v>467</v>
      </c>
      <c r="D719" s="87" t="s">
        <v>439</v>
      </c>
      <c r="E719" s="87" t="s">
        <v>437</v>
      </c>
      <c r="F719" s="66" t="s">
        <v>336</v>
      </c>
      <c r="G719" s="44" t="s">
        <v>152</v>
      </c>
      <c r="H719" s="44" t="s">
        <v>111</v>
      </c>
      <c r="I719" s="44" t="s">
        <v>15</v>
      </c>
      <c r="J719" s="44" t="s">
        <v>470</v>
      </c>
      <c r="K719" s="87" t="s">
        <v>475</v>
      </c>
      <c r="L719" s="49" t="s">
        <v>462</v>
      </c>
      <c r="M719" s="108">
        <v>433</v>
      </c>
      <c r="N719" s="108">
        <v>216.5</v>
      </c>
      <c r="O719" s="91">
        <v>300</v>
      </c>
      <c r="P719" s="44" t="s">
        <v>458</v>
      </c>
      <c r="Q719" s="67"/>
      <c r="R719" s="67"/>
      <c r="S719" s="87" t="s">
        <v>17</v>
      </c>
      <c r="T71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19" s="91">
        <v>1998</v>
      </c>
      <c r="V719" s="91">
        <v>12</v>
      </c>
      <c r="W719" s="91">
        <v>1</v>
      </c>
      <c r="X719" s="92">
        <v>2008</v>
      </c>
      <c r="Y719" s="108">
        <v>0</v>
      </c>
      <c r="Z719" s="108">
        <v>0</v>
      </c>
      <c r="AA719" s="214">
        <v>2008</v>
      </c>
      <c r="AB719" s="67">
        <v>1</v>
      </c>
      <c r="AC719" s="115"/>
      <c r="AD719" s="115"/>
      <c r="AE719" s="109">
        <f>IFERROR(Table1[[#This Row],[ExpenditureDetails5]]*HLOOKUP([AssumedValue2],'Curr conv'!$B$17:$BF$56,16,FALSE), "No data")</f>
        <v>0</v>
      </c>
      <c r="AF719" s="108">
        <f>IFERROR([AssumedValue1]*HLOOKUP([AssumedValue2],'Curr conv'!$B$17:$BF$56,16,FALSE), "No data")</f>
        <v>0</v>
      </c>
      <c r="AG719" s="110">
        <f>IFERROR(Table1[[#This Row],[Calculation2]]/Exchange,"No data")</f>
        <v>0</v>
      </c>
      <c r="AH719" s="113">
        <f>IFERROR([AssumedValue1]*HLOOKUP([AssumedValue2],'Curr conv'!$B$17:$BF$56,16,FALSE)/Table1[[#This Row],[ExpenditureDetails3]], "No data")</f>
        <v>0</v>
      </c>
      <c r="AI719" s="114">
        <f>IFERROR(Table1[[#This Row],[Calculation4]]/Exchange,"No data")</f>
        <v>0</v>
      </c>
      <c r="AJ71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19" s="110">
        <f>IFERROR(Table1[[#This Row],[Calculation6]]/Exchange,"No data")</f>
        <v>0</v>
      </c>
      <c r="AL719" s="49" t="s">
        <v>465</v>
      </c>
      <c r="AM719" s="45"/>
      <c r="AN719" s="45"/>
      <c r="AO719" s="45"/>
      <c r="AP719" s="45"/>
      <c r="AQ719" s="45"/>
    </row>
    <row r="720" spans="2:43">
      <c r="B720" s="44" t="s">
        <v>153</v>
      </c>
      <c r="C720" s="66" t="s">
        <v>467</v>
      </c>
      <c r="D720" s="87" t="s">
        <v>439</v>
      </c>
      <c r="E720" s="87" t="s">
        <v>437</v>
      </c>
      <c r="F720" s="66" t="s">
        <v>336</v>
      </c>
      <c r="G720" s="44" t="s">
        <v>152</v>
      </c>
      <c r="H720" s="44" t="s">
        <v>111</v>
      </c>
      <c r="I720" s="44" t="s">
        <v>15</v>
      </c>
      <c r="J720" s="44" t="s">
        <v>470</v>
      </c>
      <c r="K720" s="87" t="s">
        <v>475</v>
      </c>
      <c r="L720" s="49" t="s">
        <v>462</v>
      </c>
      <c r="M720" s="108">
        <v>433</v>
      </c>
      <c r="N720" s="108">
        <v>216.5</v>
      </c>
      <c r="O720" s="91">
        <v>300</v>
      </c>
      <c r="P720" s="44" t="s">
        <v>458</v>
      </c>
      <c r="Q720" s="67"/>
      <c r="R720" s="67"/>
      <c r="S720" s="87" t="s">
        <v>17</v>
      </c>
      <c r="T72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20" s="91">
        <v>1998</v>
      </c>
      <c r="V720" s="91">
        <v>12</v>
      </c>
      <c r="W720" s="91">
        <v>1</v>
      </c>
      <c r="X720" s="92">
        <v>2009</v>
      </c>
      <c r="Y720" s="108">
        <v>0</v>
      </c>
      <c r="Z720" s="108">
        <v>0</v>
      </c>
      <c r="AA720" s="214">
        <v>2009</v>
      </c>
      <c r="AB720" s="67">
        <v>1</v>
      </c>
      <c r="AC720" s="115"/>
      <c r="AD720" s="115"/>
      <c r="AE720" s="109">
        <f>IFERROR(Table1[[#This Row],[ExpenditureDetails5]]*HLOOKUP([AssumedValue2],'Curr conv'!$B$17:$BF$56,16,FALSE), "No data")</f>
        <v>0</v>
      </c>
      <c r="AF720" s="108">
        <f>IFERROR([AssumedValue1]*HLOOKUP([AssumedValue2],'Curr conv'!$B$17:$BF$56,16,FALSE), "No data")</f>
        <v>0</v>
      </c>
      <c r="AG720" s="110">
        <f>IFERROR(Table1[[#This Row],[Calculation2]]/Exchange,"No data")</f>
        <v>0</v>
      </c>
      <c r="AH720" s="113">
        <f>IFERROR([AssumedValue1]*HLOOKUP([AssumedValue2],'Curr conv'!$B$17:$BF$56,16,FALSE)/Table1[[#This Row],[ExpenditureDetails3]], "No data")</f>
        <v>0</v>
      </c>
      <c r="AI720" s="114">
        <f>IFERROR(Table1[[#This Row],[Calculation4]]/Exchange,"No data")</f>
        <v>0</v>
      </c>
      <c r="AJ72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20" s="110">
        <f>IFERROR(Table1[[#This Row],[Calculation6]]/Exchange,"No data")</f>
        <v>0</v>
      </c>
      <c r="AL720" s="49" t="s">
        <v>465</v>
      </c>
      <c r="AM720" s="45"/>
      <c r="AN720" s="45"/>
      <c r="AO720" s="45"/>
      <c r="AP720" s="45"/>
      <c r="AQ720" s="45"/>
    </row>
    <row r="721" spans="2:43">
      <c r="B721" s="44" t="s">
        <v>154</v>
      </c>
      <c r="C721" s="66" t="s">
        <v>467</v>
      </c>
      <c r="D721" s="87" t="s">
        <v>439</v>
      </c>
      <c r="E721" s="87" t="s">
        <v>437</v>
      </c>
      <c r="F721" s="66" t="s">
        <v>338</v>
      </c>
      <c r="G721" s="44" t="s">
        <v>155</v>
      </c>
      <c r="H721" s="44" t="s">
        <v>98</v>
      </c>
      <c r="I721" s="44" t="s">
        <v>15</v>
      </c>
      <c r="J721" s="44" t="s">
        <v>470</v>
      </c>
      <c r="K721" s="87" t="s">
        <v>475</v>
      </c>
      <c r="L721" s="49" t="s">
        <v>462</v>
      </c>
      <c r="M721" s="108">
        <v>442</v>
      </c>
      <c r="N721" s="108">
        <v>442</v>
      </c>
      <c r="O721" s="91">
        <v>300</v>
      </c>
      <c r="P721" s="44" t="s">
        <v>458</v>
      </c>
      <c r="Q721" s="67"/>
      <c r="R721" s="67" t="s">
        <v>428</v>
      </c>
      <c r="S721" s="87" t="s">
        <v>17</v>
      </c>
      <c r="T72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21" s="91">
        <v>1981</v>
      </c>
      <c r="V721" s="91">
        <v>29</v>
      </c>
      <c r="W721" s="91">
        <v>1</v>
      </c>
      <c r="X721" s="92">
        <v>2000</v>
      </c>
      <c r="Y721" s="108">
        <v>0</v>
      </c>
      <c r="Z721" s="108">
        <v>0</v>
      </c>
      <c r="AA721" s="214">
        <v>2000</v>
      </c>
      <c r="AB721" s="67">
        <v>1</v>
      </c>
      <c r="AC721" s="115" t="s">
        <v>96</v>
      </c>
      <c r="AD721" s="115"/>
      <c r="AE721" s="109">
        <f>IFERROR(Table1[[#This Row],[ExpenditureDetails5]]*HLOOKUP([AssumedValue2],'Curr conv'!$B$17:$BF$56,16,FALSE), "No data")</f>
        <v>0</v>
      </c>
      <c r="AF721" s="108">
        <f>IFERROR([AssumedValue1]*HLOOKUP([AssumedValue2],'Curr conv'!$B$17:$BF$56,16,FALSE), "No data")</f>
        <v>0</v>
      </c>
      <c r="AG721" s="110">
        <f>IFERROR(Table1[[#This Row],[Calculation2]]/Exchange,"No data")</f>
        <v>0</v>
      </c>
      <c r="AH721" s="113">
        <f>IFERROR([AssumedValue1]*HLOOKUP([AssumedValue2],'Curr conv'!$B$17:$BF$56,16,FALSE)/Table1[[#This Row],[ExpenditureDetails3]], "No data")</f>
        <v>0</v>
      </c>
      <c r="AI721" s="114">
        <f>IFERROR(Table1[[#This Row],[Calculation4]]/Exchange,"No data")</f>
        <v>0</v>
      </c>
      <c r="AJ72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21" s="110">
        <f>IFERROR(Table1[[#This Row],[Calculation6]]/Exchange,"No data")</f>
        <v>0</v>
      </c>
      <c r="AL721" s="49" t="s">
        <v>465</v>
      </c>
      <c r="AM721" s="45"/>
      <c r="AN721" s="45"/>
      <c r="AO721" s="45"/>
      <c r="AP721" s="45"/>
      <c r="AQ721" s="45"/>
    </row>
    <row r="722" spans="2:43">
      <c r="B722" s="44" t="s">
        <v>154</v>
      </c>
      <c r="C722" s="66" t="s">
        <v>467</v>
      </c>
      <c r="D722" s="87" t="s">
        <v>439</v>
      </c>
      <c r="E722" s="87" t="s">
        <v>437</v>
      </c>
      <c r="F722" s="66" t="s">
        <v>338</v>
      </c>
      <c r="G722" s="44" t="s">
        <v>155</v>
      </c>
      <c r="H722" s="44" t="s">
        <v>98</v>
      </c>
      <c r="I722" s="44" t="s">
        <v>15</v>
      </c>
      <c r="J722" s="44" t="s">
        <v>470</v>
      </c>
      <c r="K722" s="87" t="s">
        <v>475</v>
      </c>
      <c r="L722" s="49" t="s">
        <v>462</v>
      </c>
      <c r="M722" s="108">
        <v>442</v>
      </c>
      <c r="N722" s="108">
        <v>442</v>
      </c>
      <c r="O722" s="91">
        <v>300</v>
      </c>
      <c r="P722" s="44" t="s">
        <v>458</v>
      </c>
      <c r="Q722" s="67"/>
      <c r="R722" s="67"/>
      <c r="S722" s="87" t="s">
        <v>17</v>
      </c>
      <c r="T72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22" s="91">
        <v>1981</v>
      </c>
      <c r="V722" s="91">
        <v>29</v>
      </c>
      <c r="W722" s="91">
        <v>1</v>
      </c>
      <c r="X722" s="92">
        <v>2001</v>
      </c>
      <c r="Y722" s="108">
        <v>0</v>
      </c>
      <c r="Z722" s="108">
        <v>0</v>
      </c>
      <c r="AA722" s="214">
        <v>2001</v>
      </c>
      <c r="AB722" s="67">
        <v>1</v>
      </c>
      <c r="AC722" s="115"/>
      <c r="AD722" s="115"/>
      <c r="AE722" s="109">
        <f>IFERROR(Table1[[#This Row],[ExpenditureDetails5]]*HLOOKUP([AssumedValue2],'Curr conv'!$B$17:$BF$56,16,FALSE), "No data")</f>
        <v>0</v>
      </c>
      <c r="AF722" s="108">
        <f>IFERROR([AssumedValue1]*HLOOKUP([AssumedValue2],'Curr conv'!$B$17:$BF$56,16,FALSE), "No data")</f>
        <v>0</v>
      </c>
      <c r="AG722" s="110">
        <f>IFERROR(Table1[[#This Row],[Calculation2]]/Exchange,"No data")</f>
        <v>0</v>
      </c>
      <c r="AH722" s="113">
        <f>IFERROR([AssumedValue1]*HLOOKUP([AssumedValue2],'Curr conv'!$B$17:$BF$56,16,FALSE)/Table1[[#This Row],[ExpenditureDetails3]], "No data")</f>
        <v>0</v>
      </c>
      <c r="AI722" s="114">
        <f>IFERROR(Table1[[#This Row],[Calculation4]]/Exchange,"No data")</f>
        <v>0</v>
      </c>
      <c r="AJ72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22" s="110">
        <f>IFERROR(Table1[[#This Row],[Calculation6]]/Exchange,"No data")</f>
        <v>0</v>
      </c>
      <c r="AL722" s="49" t="s">
        <v>465</v>
      </c>
      <c r="AM722" s="45"/>
      <c r="AN722" s="45"/>
      <c r="AO722" s="45"/>
      <c r="AP722" s="45"/>
      <c r="AQ722" s="45"/>
    </row>
    <row r="723" spans="2:43">
      <c r="B723" s="44" t="s">
        <v>154</v>
      </c>
      <c r="C723" s="66" t="s">
        <v>467</v>
      </c>
      <c r="D723" s="87" t="s">
        <v>439</v>
      </c>
      <c r="E723" s="87" t="s">
        <v>437</v>
      </c>
      <c r="F723" s="66" t="s">
        <v>338</v>
      </c>
      <c r="G723" s="44" t="s">
        <v>155</v>
      </c>
      <c r="H723" s="44" t="s">
        <v>98</v>
      </c>
      <c r="I723" s="44" t="s">
        <v>15</v>
      </c>
      <c r="J723" s="44" t="s">
        <v>470</v>
      </c>
      <c r="K723" s="87" t="s">
        <v>475</v>
      </c>
      <c r="L723" s="49" t="s">
        <v>462</v>
      </c>
      <c r="M723" s="108">
        <v>442</v>
      </c>
      <c r="N723" s="108">
        <v>442</v>
      </c>
      <c r="O723" s="91">
        <v>300</v>
      </c>
      <c r="P723" s="44" t="s">
        <v>458</v>
      </c>
      <c r="Q723" s="67"/>
      <c r="R723" s="67"/>
      <c r="S723" s="87" t="s">
        <v>17</v>
      </c>
      <c r="T72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23" s="91">
        <v>1981</v>
      </c>
      <c r="V723" s="91">
        <v>29</v>
      </c>
      <c r="W723" s="91">
        <v>1</v>
      </c>
      <c r="X723" s="92">
        <v>2002</v>
      </c>
      <c r="Y723" s="108">
        <v>0</v>
      </c>
      <c r="Z723" s="108">
        <v>0</v>
      </c>
      <c r="AA723" s="214">
        <v>2002</v>
      </c>
      <c r="AB723" s="67">
        <v>1</v>
      </c>
      <c r="AC723" s="115"/>
      <c r="AD723" s="115"/>
      <c r="AE723" s="109">
        <f>IFERROR(Table1[[#This Row],[ExpenditureDetails5]]*HLOOKUP([AssumedValue2],'Curr conv'!$B$17:$BF$56,16,FALSE), "No data")</f>
        <v>0</v>
      </c>
      <c r="AF723" s="108">
        <f>IFERROR([AssumedValue1]*HLOOKUP([AssumedValue2],'Curr conv'!$B$17:$BF$56,16,FALSE), "No data")</f>
        <v>0</v>
      </c>
      <c r="AG723" s="110">
        <f>IFERROR(Table1[[#This Row],[Calculation2]]/Exchange,"No data")</f>
        <v>0</v>
      </c>
      <c r="AH723" s="113">
        <f>IFERROR([AssumedValue1]*HLOOKUP([AssumedValue2],'Curr conv'!$B$17:$BF$56,16,FALSE)/Table1[[#This Row],[ExpenditureDetails3]], "No data")</f>
        <v>0</v>
      </c>
      <c r="AI723" s="114">
        <f>IFERROR(Table1[[#This Row],[Calculation4]]/Exchange,"No data")</f>
        <v>0</v>
      </c>
      <c r="AJ72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23" s="110">
        <f>IFERROR(Table1[[#This Row],[Calculation6]]/Exchange,"No data")</f>
        <v>0</v>
      </c>
      <c r="AL723" s="49" t="s">
        <v>465</v>
      </c>
      <c r="AM723" s="45"/>
      <c r="AN723" s="45"/>
      <c r="AO723" s="45"/>
      <c r="AP723" s="45"/>
      <c r="AQ723" s="45"/>
    </row>
    <row r="724" spans="2:43">
      <c r="B724" s="44" t="s">
        <v>154</v>
      </c>
      <c r="C724" s="66" t="s">
        <v>467</v>
      </c>
      <c r="D724" s="87" t="s">
        <v>439</v>
      </c>
      <c r="E724" s="87" t="s">
        <v>437</v>
      </c>
      <c r="F724" s="66" t="s">
        <v>338</v>
      </c>
      <c r="G724" s="44" t="s">
        <v>155</v>
      </c>
      <c r="H724" s="44" t="s">
        <v>98</v>
      </c>
      <c r="I724" s="44" t="s">
        <v>15</v>
      </c>
      <c r="J724" s="44" t="s">
        <v>470</v>
      </c>
      <c r="K724" s="87" t="s">
        <v>475</v>
      </c>
      <c r="L724" s="49" t="s">
        <v>462</v>
      </c>
      <c r="M724" s="108">
        <v>442</v>
      </c>
      <c r="N724" s="108">
        <v>442</v>
      </c>
      <c r="O724" s="91">
        <v>300</v>
      </c>
      <c r="P724" s="44" t="s">
        <v>458</v>
      </c>
      <c r="Q724" s="67"/>
      <c r="R724" s="67"/>
      <c r="S724" s="87" t="s">
        <v>17</v>
      </c>
      <c r="T72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24" s="91">
        <v>1981</v>
      </c>
      <c r="V724" s="91">
        <v>29</v>
      </c>
      <c r="W724" s="91">
        <v>1</v>
      </c>
      <c r="X724" s="92">
        <v>2003</v>
      </c>
      <c r="Y724" s="108">
        <v>0</v>
      </c>
      <c r="Z724" s="108">
        <v>0</v>
      </c>
      <c r="AA724" s="214">
        <v>2003</v>
      </c>
      <c r="AB724" s="67">
        <v>1</v>
      </c>
      <c r="AC724" s="115"/>
      <c r="AD724" s="115"/>
      <c r="AE724" s="109">
        <f>IFERROR(Table1[[#This Row],[ExpenditureDetails5]]*HLOOKUP([AssumedValue2],'Curr conv'!$B$17:$BF$56,16,FALSE), "No data")</f>
        <v>0</v>
      </c>
      <c r="AF724" s="108">
        <f>IFERROR([AssumedValue1]*HLOOKUP([AssumedValue2],'Curr conv'!$B$17:$BF$56,16,FALSE), "No data")</f>
        <v>0</v>
      </c>
      <c r="AG724" s="110">
        <f>IFERROR(Table1[[#This Row],[Calculation2]]/Exchange,"No data")</f>
        <v>0</v>
      </c>
      <c r="AH724" s="113">
        <f>IFERROR([AssumedValue1]*HLOOKUP([AssumedValue2],'Curr conv'!$B$17:$BF$56,16,FALSE)/Table1[[#This Row],[ExpenditureDetails3]], "No data")</f>
        <v>0</v>
      </c>
      <c r="AI724" s="114">
        <f>IFERROR(Table1[[#This Row],[Calculation4]]/Exchange,"No data")</f>
        <v>0</v>
      </c>
      <c r="AJ72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24" s="110">
        <f>IFERROR(Table1[[#This Row],[Calculation6]]/Exchange,"No data")</f>
        <v>0</v>
      </c>
      <c r="AL724" s="49" t="s">
        <v>465</v>
      </c>
      <c r="AM724" s="45"/>
      <c r="AN724" s="45"/>
      <c r="AO724" s="45"/>
      <c r="AP724" s="45"/>
      <c r="AQ724" s="45"/>
    </row>
    <row r="725" spans="2:43">
      <c r="B725" s="44" t="s">
        <v>154</v>
      </c>
      <c r="C725" s="66" t="s">
        <v>467</v>
      </c>
      <c r="D725" s="87" t="s">
        <v>439</v>
      </c>
      <c r="E725" s="87" t="s">
        <v>437</v>
      </c>
      <c r="F725" s="66" t="s">
        <v>338</v>
      </c>
      <c r="G725" s="44" t="s">
        <v>155</v>
      </c>
      <c r="H725" s="44" t="s">
        <v>98</v>
      </c>
      <c r="I725" s="44" t="s">
        <v>15</v>
      </c>
      <c r="J725" s="44" t="s">
        <v>470</v>
      </c>
      <c r="K725" s="87" t="s">
        <v>475</v>
      </c>
      <c r="L725" s="49" t="s">
        <v>462</v>
      </c>
      <c r="M725" s="108">
        <v>442</v>
      </c>
      <c r="N725" s="108">
        <v>442</v>
      </c>
      <c r="O725" s="91">
        <v>300</v>
      </c>
      <c r="P725" s="44" t="s">
        <v>458</v>
      </c>
      <c r="Q725" s="67"/>
      <c r="R725" s="67"/>
      <c r="S725" s="87" t="s">
        <v>17</v>
      </c>
      <c r="T72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25" s="91">
        <v>1981</v>
      </c>
      <c r="V725" s="91">
        <v>29</v>
      </c>
      <c r="W725" s="91">
        <v>1</v>
      </c>
      <c r="X725" s="92">
        <v>2004</v>
      </c>
      <c r="Y725" s="108">
        <v>0</v>
      </c>
      <c r="Z725" s="108">
        <v>0</v>
      </c>
      <c r="AA725" s="214">
        <v>2004</v>
      </c>
      <c r="AB725" s="67">
        <v>1</v>
      </c>
      <c r="AC725" s="115"/>
      <c r="AD725" s="115"/>
      <c r="AE725" s="109">
        <f>IFERROR(Table1[[#This Row],[ExpenditureDetails5]]*HLOOKUP([AssumedValue2],'Curr conv'!$B$17:$BF$56,16,FALSE), "No data")</f>
        <v>0</v>
      </c>
      <c r="AF725" s="108">
        <f>IFERROR([AssumedValue1]*HLOOKUP([AssumedValue2],'Curr conv'!$B$17:$BF$56,16,FALSE), "No data")</f>
        <v>0</v>
      </c>
      <c r="AG725" s="110">
        <f>IFERROR(Table1[[#This Row],[Calculation2]]/Exchange,"No data")</f>
        <v>0</v>
      </c>
      <c r="AH725" s="113">
        <f>IFERROR([AssumedValue1]*HLOOKUP([AssumedValue2],'Curr conv'!$B$17:$BF$56,16,FALSE)/Table1[[#This Row],[ExpenditureDetails3]], "No data")</f>
        <v>0</v>
      </c>
      <c r="AI725" s="114">
        <f>IFERROR(Table1[[#This Row],[Calculation4]]/Exchange,"No data")</f>
        <v>0</v>
      </c>
      <c r="AJ72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25" s="110">
        <f>IFERROR(Table1[[#This Row],[Calculation6]]/Exchange,"No data")</f>
        <v>0</v>
      </c>
      <c r="AL725" s="49" t="s">
        <v>465</v>
      </c>
      <c r="AM725" s="45"/>
      <c r="AN725" s="45"/>
      <c r="AO725" s="45"/>
      <c r="AP725" s="45"/>
      <c r="AQ725" s="45"/>
    </row>
    <row r="726" spans="2:43">
      <c r="B726" s="44" t="s">
        <v>154</v>
      </c>
      <c r="C726" s="66" t="s">
        <v>467</v>
      </c>
      <c r="D726" s="87" t="s">
        <v>439</v>
      </c>
      <c r="E726" s="87" t="s">
        <v>437</v>
      </c>
      <c r="F726" s="66" t="s">
        <v>338</v>
      </c>
      <c r="G726" s="44" t="s">
        <v>155</v>
      </c>
      <c r="H726" s="44" t="s">
        <v>98</v>
      </c>
      <c r="I726" s="44" t="s">
        <v>15</v>
      </c>
      <c r="J726" s="44" t="s">
        <v>470</v>
      </c>
      <c r="K726" s="87" t="s">
        <v>475</v>
      </c>
      <c r="L726" s="49" t="s">
        <v>462</v>
      </c>
      <c r="M726" s="108">
        <v>442</v>
      </c>
      <c r="N726" s="108">
        <v>442</v>
      </c>
      <c r="O726" s="91">
        <v>300</v>
      </c>
      <c r="P726" s="44" t="s">
        <v>458</v>
      </c>
      <c r="Q726" s="67"/>
      <c r="R726" s="67"/>
      <c r="S726" s="87" t="s">
        <v>17</v>
      </c>
      <c r="T72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26" s="91">
        <v>1981</v>
      </c>
      <c r="V726" s="91">
        <v>29</v>
      </c>
      <c r="W726" s="91">
        <v>1</v>
      </c>
      <c r="X726" s="92">
        <v>2005</v>
      </c>
      <c r="Y726" s="108">
        <v>0</v>
      </c>
      <c r="Z726" s="108">
        <v>0</v>
      </c>
      <c r="AA726" s="214">
        <v>2005</v>
      </c>
      <c r="AB726" s="67">
        <v>1</v>
      </c>
      <c r="AC726" s="115"/>
      <c r="AD726" s="115"/>
      <c r="AE726" s="109">
        <f>IFERROR(Table1[[#This Row],[ExpenditureDetails5]]*HLOOKUP([AssumedValue2],'Curr conv'!$B$17:$BF$56,16,FALSE), "No data")</f>
        <v>0</v>
      </c>
      <c r="AF726" s="108">
        <f>IFERROR([AssumedValue1]*HLOOKUP([AssumedValue2],'Curr conv'!$B$17:$BF$56,16,FALSE), "No data")</f>
        <v>0</v>
      </c>
      <c r="AG726" s="110">
        <f>IFERROR(Table1[[#This Row],[Calculation2]]/Exchange,"No data")</f>
        <v>0</v>
      </c>
      <c r="AH726" s="113">
        <f>IFERROR([AssumedValue1]*HLOOKUP([AssumedValue2],'Curr conv'!$B$17:$BF$56,16,FALSE)/Table1[[#This Row],[ExpenditureDetails3]], "No data")</f>
        <v>0</v>
      </c>
      <c r="AI726" s="114">
        <f>IFERROR(Table1[[#This Row],[Calculation4]]/Exchange,"No data")</f>
        <v>0</v>
      </c>
      <c r="AJ72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26" s="110">
        <f>IFERROR(Table1[[#This Row],[Calculation6]]/Exchange,"No data")</f>
        <v>0</v>
      </c>
      <c r="AL726" s="49" t="s">
        <v>465</v>
      </c>
      <c r="AM726" s="45"/>
      <c r="AN726" s="45"/>
      <c r="AO726" s="45"/>
      <c r="AP726" s="45"/>
      <c r="AQ726" s="45"/>
    </row>
    <row r="727" spans="2:43">
      <c r="B727" s="44" t="s">
        <v>154</v>
      </c>
      <c r="C727" s="66" t="s">
        <v>467</v>
      </c>
      <c r="D727" s="87" t="s">
        <v>439</v>
      </c>
      <c r="E727" s="87" t="s">
        <v>437</v>
      </c>
      <c r="F727" s="66" t="s">
        <v>338</v>
      </c>
      <c r="G727" s="44" t="s">
        <v>155</v>
      </c>
      <c r="H727" s="44" t="s">
        <v>98</v>
      </c>
      <c r="I727" s="44" t="s">
        <v>15</v>
      </c>
      <c r="J727" s="44" t="s">
        <v>470</v>
      </c>
      <c r="K727" s="87" t="s">
        <v>475</v>
      </c>
      <c r="L727" s="49" t="s">
        <v>462</v>
      </c>
      <c r="M727" s="108">
        <v>442</v>
      </c>
      <c r="N727" s="108">
        <v>442</v>
      </c>
      <c r="O727" s="91">
        <v>300</v>
      </c>
      <c r="P727" s="44" t="s">
        <v>458</v>
      </c>
      <c r="Q727" s="67"/>
      <c r="R727" s="67"/>
      <c r="S727" s="87" t="s">
        <v>17</v>
      </c>
      <c r="T72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27" s="91">
        <v>1981</v>
      </c>
      <c r="V727" s="91">
        <v>29</v>
      </c>
      <c r="W727" s="91">
        <v>1</v>
      </c>
      <c r="X727" s="92">
        <v>2006</v>
      </c>
      <c r="Y727" s="108">
        <v>0</v>
      </c>
      <c r="Z727" s="108">
        <v>0</v>
      </c>
      <c r="AA727" s="214">
        <v>2006</v>
      </c>
      <c r="AB727" s="67">
        <v>1</v>
      </c>
      <c r="AC727" s="115"/>
      <c r="AD727" s="115"/>
      <c r="AE727" s="109">
        <f>IFERROR(Table1[[#This Row],[ExpenditureDetails5]]*HLOOKUP([AssumedValue2],'Curr conv'!$B$17:$BF$56,16,FALSE), "No data")</f>
        <v>0</v>
      </c>
      <c r="AF727" s="108">
        <f>IFERROR([AssumedValue1]*HLOOKUP([AssumedValue2],'Curr conv'!$B$17:$BF$56,16,FALSE), "No data")</f>
        <v>0</v>
      </c>
      <c r="AG727" s="110">
        <f>IFERROR(Table1[[#This Row],[Calculation2]]/Exchange,"No data")</f>
        <v>0</v>
      </c>
      <c r="AH727" s="113">
        <f>IFERROR([AssumedValue1]*HLOOKUP([AssumedValue2],'Curr conv'!$B$17:$BF$56,16,FALSE)/Table1[[#This Row],[ExpenditureDetails3]], "No data")</f>
        <v>0</v>
      </c>
      <c r="AI727" s="114">
        <f>IFERROR(Table1[[#This Row],[Calculation4]]/Exchange,"No data")</f>
        <v>0</v>
      </c>
      <c r="AJ72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27" s="110">
        <f>IFERROR(Table1[[#This Row],[Calculation6]]/Exchange,"No data")</f>
        <v>0</v>
      </c>
      <c r="AL727" s="49" t="s">
        <v>465</v>
      </c>
      <c r="AM727" s="45"/>
      <c r="AN727" s="45"/>
      <c r="AO727" s="45"/>
      <c r="AP727" s="45"/>
      <c r="AQ727" s="45"/>
    </row>
    <row r="728" spans="2:43">
      <c r="B728" s="44" t="s">
        <v>156</v>
      </c>
      <c r="C728" s="66" t="s">
        <v>467</v>
      </c>
      <c r="D728" s="87" t="s">
        <v>439</v>
      </c>
      <c r="E728" s="87" t="s">
        <v>437</v>
      </c>
      <c r="F728" s="66" t="s">
        <v>338</v>
      </c>
      <c r="G728" s="44" t="s">
        <v>155</v>
      </c>
      <c r="H728" s="44" t="s">
        <v>111</v>
      </c>
      <c r="I728" s="44" t="s">
        <v>15</v>
      </c>
      <c r="J728" s="44" t="s">
        <v>470</v>
      </c>
      <c r="K728" s="87" t="s">
        <v>475</v>
      </c>
      <c r="L728" s="49" t="s">
        <v>462</v>
      </c>
      <c r="M728" s="108">
        <v>442</v>
      </c>
      <c r="N728" s="108">
        <v>442</v>
      </c>
      <c r="O728" s="91">
        <v>300</v>
      </c>
      <c r="P728" s="44" t="s">
        <v>458</v>
      </c>
      <c r="Q728" s="67"/>
      <c r="R728" s="67"/>
      <c r="S728" s="87" t="s">
        <v>17</v>
      </c>
      <c r="T72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28" s="91">
        <v>2009</v>
      </c>
      <c r="V728" s="91">
        <v>1</v>
      </c>
      <c r="W728" s="91">
        <v>1</v>
      </c>
      <c r="X728" s="92">
        <v>2005</v>
      </c>
      <c r="Y728" s="108">
        <v>0</v>
      </c>
      <c r="Z728" s="108">
        <v>0</v>
      </c>
      <c r="AA728" s="214">
        <v>2005</v>
      </c>
      <c r="AB728" s="67">
        <v>2</v>
      </c>
      <c r="AC728" s="115" t="s">
        <v>96</v>
      </c>
      <c r="AD728" s="115"/>
      <c r="AE728" s="109">
        <f>IFERROR(Table1[[#This Row],[ExpenditureDetails5]]*HLOOKUP([AssumedValue2],'Curr conv'!$B$17:$BF$56,16,FALSE), "No data")</f>
        <v>0</v>
      </c>
      <c r="AF728" s="108">
        <f>IFERROR([AssumedValue1]*HLOOKUP([AssumedValue2],'Curr conv'!$B$17:$BF$56,16,FALSE), "No data")</f>
        <v>0</v>
      </c>
      <c r="AG728" s="110">
        <f>IFERROR(Table1[[#This Row],[Calculation2]]/Exchange,"No data")</f>
        <v>0</v>
      </c>
      <c r="AH728" s="113">
        <f>IFERROR([AssumedValue1]*HLOOKUP([AssumedValue2],'Curr conv'!$B$17:$BF$56,16,FALSE)/Table1[[#This Row],[ExpenditureDetails3]], "No data")</f>
        <v>0</v>
      </c>
      <c r="AI728" s="114">
        <f>IFERROR(Table1[[#This Row],[Calculation4]]/Exchange,"No data")</f>
        <v>0</v>
      </c>
      <c r="AJ72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28" s="110">
        <f>IFERROR(Table1[[#This Row],[Calculation6]]/Exchange,"No data")</f>
        <v>0</v>
      </c>
      <c r="AL728" s="49" t="s">
        <v>465</v>
      </c>
      <c r="AM728" s="45"/>
      <c r="AN728" s="45"/>
      <c r="AO728" s="45"/>
      <c r="AP728" s="45"/>
      <c r="AQ728" s="45"/>
    </row>
    <row r="729" spans="2:43">
      <c r="B729" s="44" t="s">
        <v>156</v>
      </c>
      <c r="C729" s="66" t="s">
        <v>467</v>
      </c>
      <c r="D729" s="87" t="s">
        <v>439</v>
      </c>
      <c r="E729" s="87" t="s">
        <v>437</v>
      </c>
      <c r="F729" s="66" t="s">
        <v>338</v>
      </c>
      <c r="G729" s="44" t="s">
        <v>155</v>
      </c>
      <c r="H729" s="44" t="s">
        <v>111</v>
      </c>
      <c r="I729" s="44" t="s">
        <v>15</v>
      </c>
      <c r="J729" s="44" t="s">
        <v>470</v>
      </c>
      <c r="K729" s="87" t="s">
        <v>475</v>
      </c>
      <c r="L729" s="49" t="s">
        <v>462</v>
      </c>
      <c r="M729" s="108">
        <v>442</v>
      </c>
      <c r="N729" s="108">
        <v>442</v>
      </c>
      <c r="O729" s="91">
        <v>300</v>
      </c>
      <c r="P729" s="44" t="s">
        <v>458</v>
      </c>
      <c r="Q729" s="67"/>
      <c r="R729" s="67"/>
      <c r="S729" s="87" t="s">
        <v>17</v>
      </c>
      <c r="T72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29" s="91">
        <v>2009</v>
      </c>
      <c r="V729" s="91">
        <v>1</v>
      </c>
      <c r="W729" s="91">
        <v>1</v>
      </c>
      <c r="X729" s="92">
        <v>2006</v>
      </c>
      <c r="Y729" s="108">
        <v>0</v>
      </c>
      <c r="Z729" s="108">
        <v>0</v>
      </c>
      <c r="AA729" s="214">
        <v>2006</v>
      </c>
      <c r="AB729" s="67">
        <v>2</v>
      </c>
      <c r="AC729" s="115"/>
      <c r="AD729" s="115"/>
      <c r="AE729" s="109">
        <f>IFERROR(Table1[[#This Row],[ExpenditureDetails5]]*HLOOKUP([AssumedValue2],'Curr conv'!$B$17:$BF$56,16,FALSE), "No data")</f>
        <v>0</v>
      </c>
      <c r="AF729" s="108">
        <f>IFERROR([AssumedValue1]*HLOOKUP([AssumedValue2],'Curr conv'!$B$17:$BF$56,16,FALSE), "No data")</f>
        <v>0</v>
      </c>
      <c r="AG729" s="110">
        <f>IFERROR(Table1[[#This Row],[Calculation2]]/Exchange,"No data")</f>
        <v>0</v>
      </c>
      <c r="AH729" s="113">
        <f>IFERROR([AssumedValue1]*HLOOKUP([AssumedValue2],'Curr conv'!$B$17:$BF$56,16,FALSE)/Table1[[#This Row],[ExpenditureDetails3]], "No data")</f>
        <v>0</v>
      </c>
      <c r="AI729" s="114">
        <f>IFERROR(Table1[[#This Row],[Calculation4]]/Exchange,"No data")</f>
        <v>0</v>
      </c>
      <c r="AJ72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29" s="110">
        <f>IFERROR(Table1[[#This Row],[Calculation6]]/Exchange,"No data")</f>
        <v>0</v>
      </c>
      <c r="AL729" s="49" t="s">
        <v>465</v>
      </c>
      <c r="AM729" s="45"/>
      <c r="AN729" s="45"/>
      <c r="AO729" s="45"/>
      <c r="AP729" s="45"/>
      <c r="AQ729" s="45"/>
    </row>
    <row r="730" spans="2:43">
      <c r="B730" s="44" t="s">
        <v>156</v>
      </c>
      <c r="C730" s="66" t="s">
        <v>467</v>
      </c>
      <c r="D730" s="87" t="s">
        <v>439</v>
      </c>
      <c r="E730" s="87" t="s">
        <v>437</v>
      </c>
      <c r="F730" s="66" t="s">
        <v>338</v>
      </c>
      <c r="G730" s="44" t="s">
        <v>155</v>
      </c>
      <c r="H730" s="44" t="s">
        <v>111</v>
      </c>
      <c r="I730" s="44" t="s">
        <v>15</v>
      </c>
      <c r="J730" s="44" t="s">
        <v>470</v>
      </c>
      <c r="K730" s="87" t="s">
        <v>475</v>
      </c>
      <c r="L730" s="49" t="s">
        <v>462</v>
      </c>
      <c r="M730" s="108">
        <v>442</v>
      </c>
      <c r="N730" s="108">
        <v>442</v>
      </c>
      <c r="O730" s="91">
        <v>300</v>
      </c>
      <c r="P730" s="44" t="s">
        <v>458</v>
      </c>
      <c r="Q730" s="67"/>
      <c r="R730" s="67"/>
      <c r="S730" s="87" t="s">
        <v>17</v>
      </c>
      <c r="T73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30" s="91">
        <v>2009</v>
      </c>
      <c r="V730" s="91">
        <v>1</v>
      </c>
      <c r="W730" s="91">
        <v>1</v>
      </c>
      <c r="X730" s="92">
        <v>2007</v>
      </c>
      <c r="Y730" s="108">
        <v>0</v>
      </c>
      <c r="Z730" s="108">
        <v>0</v>
      </c>
      <c r="AA730" s="214">
        <v>2007</v>
      </c>
      <c r="AB730" s="67">
        <v>2</v>
      </c>
      <c r="AC730" s="115"/>
      <c r="AD730" s="115"/>
      <c r="AE730" s="109">
        <f>IFERROR(Table1[[#This Row],[ExpenditureDetails5]]*HLOOKUP([AssumedValue2],'Curr conv'!$B$17:$BF$56,16,FALSE), "No data")</f>
        <v>0</v>
      </c>
      <c r="AF730" s="108">
        <f>IFERROR([AssumedValue1]*HLOOKUP([AssumedValue2],'Curr conv'!$B$17:$BF$56,16,FALSE), "No data")</f>
        <v>0</v>
      </c>
      <c r="AG730" s="110">
        <f>IFERROR(Table1[[#This Row],[Calculation2]]/Exchange,"No data")</f>
        <v>0</v>
      </c>
      <c r="AH730" s="113">
        <f>IFERROR([AssumedValue1]*HLOOKUP([AssumedValue2],'Curr conv'!$B$17:$BF$56,16,FALSE)/Table1[[#This Row],[ExpenditureDetails3]], "No data")</f>
        <v>0</v>
      </c>
      <c r="AI730" s="114">
        <f>IFERROR(Table1[[#This Row],[Calculation4]]/Exchange,"No data")</f>
        <v>0</v>
      </c>
      <c r="AJ73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30" s="110">
        <f>IFERROR(Table1[[#This Row],[Calculation6]]/Exchange,"No data")</f>
        <v>0</v>
      </c>
      <c r="AL730" s="49" t="s">
        <v>465</v>
      </c>
      <c r="AM730" s="45"/>
      <c r="AN730" s="45"/>
      <c r="AO730" s="45"/>
      <c r="AP730" s="45"/>
      <c r="AQ730" s="45"/>
    </row>
    <row r="731" spans="2:43">
      <c r="B731" s="44" t="s">
        <v>156</v>
      </c>
      <c r="C731" s="66" t="s">
        <v>467</v>
      </c>
      <c r="D731" s="87" t="s">
        <v>439</v>
      </c>
      <c r="E731" s="87" t="s">
        <v>437</v>
      </c>
      <c r="F731" s="66" t="s">
        <v>338</v>
      </c>
      <c r="G731" s="44" t="s">
        <v>155</v>
      </c>
      <c r="H731" s="44" t="s">
        <v>111</v>
      </c>
      <c r="I731" s="44" t="s">
        <v>15</v>
      </c>
      <c r="J731" s="44" t="s">
        <v>470</v>
      </c>
      <c r="K731" s="87" t="s">
        <v>475</v>
      </c>
      <c r="L731" s="49" t="s">
        <v>462</v>
      </c>
      <c r="M731" s="108">
        <v>442</v>
      </c>
      <c r="N731" s="108">
        <v>442</v>
      </c>
      <c r="O731" s="91">
        <v>300</v>
      </c>
      <c r="P731" s="44" t="s">
        <v>458</v>
      </c>
      <c r="Q731" s="67"/>
      <c r="R731" s="67"/>
      <c r="S731" s="87" t="s">
        <v>17</v>
      </c>
      <c r="T73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31" s="91">
        <v>2009</v>
      </c>
      <c r="V731" s="91">
        <v>1</v>
      </c>
      <c r="W731" s="91">
        <v>1</v>
      </c>
      <c r="X731" s="92">
        <v>2008</v>
      </c>
      <c r="Y731" s="108">
        <v>0</v>
      </c>
      <c r="Z731" s="108">
        <v>0</v>
      </c>
      <c r="AA731" s="214">
        <v>2008</v>
      </c>
      <c r="AB731" s="67">
        <v>2</v>
      </c>
      <c r="AC731" s="115"/>
      <c r="AD731" s="115"/>
      <c r="AE731" s="109">
        <f>IFERROR(Table1[[#This Row],[ExpenditureDetails5]]*HLOOKUP([AssumedValue2],'Curr conv'!$B$17:$BF$56,16,FALSE), "No data")</f>
        <v>0</v>
      </c>
      <c r="AF731" s="108">
        <f>IFERROR([AssumedValue1]*HLOOKUP([AssumedValue2],'Curr conv'!$B$17:$BF$56,16,FALSE), "No data")</f>
        <v>0</v>
      </c>
      <c r="AG731" s="110">
        <f>IFERROR(Table1[[#This Row],[Calculation2]]/Exchange,"No data")</f>
        <v>0</v>
      </c>
      <c r="AH731" s="113">
        <f>IFERROR([AssumedValue1]*HLOOKUP([AssumedValue2],'Curr conv'!$B$17:$BF$56,16,FALSE)/Table1[[#This Row],[ExpenditureDetails3]], "No data")</f>
        <v>0</v>
      </c>
      <c r="AI731" s="114">
        <f>IFERROR(Table1[[#This Row],[Calculation4]]/Exchange,"No data")</f>
        <v>0</v>
      </c>
      <c r="AJ73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31" s="110">
        <f>IFERROR(Table1[[#This Row],[Calculation6]]/Exchange,"No data")</f>
        <v>0</v>
      </c>
      <c r="AL731" s="49" t="s">
        <v>465</v>
      </c>
      <c r="AM731" s="45"/>
      <c r="AN731" s="45"/>
      <c r="AO731" s="45"/>
      <c r="AP731" s="45"/>
      <c r="AQ731" s="45"/>
    </row>
    <row r="732" spans="2:43">
      <c r="B732" s="44" t="s">
        <v>156</v>
      </c>
      <c r="C732" s="66" t="s">
        <v>467</v>
      </c>
      <c r="D732" s="87" t="s">
        <v>439</v>
      </c>
      <c r="E732" s="87" t="s">
        <v>437</v>
      </c>
      <c r="F732" s="66" t="s">
        <v>338</v>
      </c>
      <c r="G732" s="44" t="s">
        <v>155</v>
      </c>
      <c r="H732" s="44" t="s">
        <v>111</v>
      </c>
      <c r="I732" s="44" t="s">
        <v>15</v>
      </c>
      <c r="J732" s="44" t="s">
        <v>470</v>
      </c>
      <c r="K732" s="87" t="s">
        <v>475</v>
      </c>
      <c r="L732" s="49" t="s">
        <v>462</v>
      </c>
      <c r="M732" s="108">
        <v>442</v>
      </c>
      <c r="N732" s="108">
        <v>442</v>
      </c>
      <c r="O732" s="91">
        <v>300</v>
      </c>
      <c r="P732" s="44" t="s">
        <v>458</v>
      </c>
      <c r="Q732" s="67"/>
      <c r="R732" s="67"/>
      <c r="S732" s="87" t="s">
        <v>17</v>
      </c>
      <c r="T73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32" s="91">
        <v>2009</v>
      </c>
      <c r="V732" s="91">
        <v>1</v>
      </c>
      <c r="W732" s="91">
        <v>1</v>
      </c>
      <c r="X732" s="92">
        <v>2009</v>
      </c>
      <c r="Y732" s="108">
        <v>0</v>
      </c>
      <c r="Z732" s="108">
        <v>0</v>
      </c>
      <c r="AA732" s="214">
        <v>2009</v>
      </c>
      <c r="AB732" s="67">
        <v>2</v>
      </c>
      <c r="AC732" s="115"/>
      <c r="AD732" s="115"/>
      <c r="AE732" s="109">
        <f>IFERROR(Table1[[#This Row],[ExpenditureDetails5]]*HLOOKUP([AssumedValue2],'Curr conv'!$B$17:$BF$56,16,FALSE), "No data")</f>
        <v>0</v>
      </c>
      <c r="AF732" s="108">
        <f>IFERROR([AssumedValue1]*HLOOKUP([AssumedValue2],'Curr conv'!$B$17:$BF$56,16,FALSE), "No data")</f>
        <v>0</v>
      </c>
      <c r="AG732" s="110">
        <f>IFERROR(Table1[[#This Row],[Calculation2]]/Exchange,"No data")</f>
        <v>0</v>
      </c>
      <c r="AH732" s="113">
        <f>IFERROR([AssumedValue1]*HLOOKUP([AssumedValue2],'Curr conv'!$B$17:$BF$56,16,FALSE)/Table1[[#This Row],[ExpenditureDetails3]], "No data")</f>
        <v>0</v>
      </c>
      <c r="AI732" s="114">
        <f>IFERROR(Table1[[#This Row],[Calculation4]]/Exchange,"No data")</f>
        <v>0</v>
      </c>
      <c r="AJ73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32" s="110">
        <f>IFERROR(Table1[[#This Row],[Calculation6]]/Exchange,"No data")</f>
        <v>0</v>
      </c>
      <c r="AL732" s="49" t="s">
        <v>465</v>
      </c>
      <c r="AM732" s="45"/>
      <c r="AN732" s="45"/>
      <c r="AO732" s="45"/>
      <c r="AP732" s="45"/>
      <c r="AQ732" s="45"/>
    </row>
    <row r="733" spans="2:43">
      <c r="B733" s="44" t="s">
        <v>157</v>
      </c>
      <c r="C733" s="66" t="s">
        <v>467</v>
      </c>
      <c r="D733" s="87" t="s">
        <v>439</v>
      </c>
      <c r="E733" s="87" t="s">
        <v>437</v>
      </c>
      <c r="F733" s="66" t="s">
        <v>338</v>
      </c>
      <c r="G733" s="44" t="s">
        <v>155</v>
      </c>
      <c r="H733" s="44" t="s">
        <v>101</v>
      </c>
      <c r="I733" s="44" t="s">
        <v>15</v>
      </c>
      <c r="J733" s="44" t="s">
        <v>470</v>
      </c>
      <c r="K733" s="87" t="s">
        <v>475</v>
      </c>
      <c r="L733" s="49" t="s">
        <v>462</v>
      </c>
      <c r="M733" s="108">
        <v>442</v>
      </c>
      <c r="N733" s="108">
        <v>442</v>
      </c>
      <c r="O733" s="91">
        <v>300</v>
      </c>
      <c r="P733" s="44" t="s">
        <v>458</v>
      </c>
      <c r="Q733" s="67"/>
      <c r="R733" s="67"/>
      <c r="S733" s="87" t="s">
        <v>17</v>
      </c>
      <c r="T73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33" s="91">
        <v>1984</v>
      </c>
      <c r="V733" s="91">
        <v>26</v>
      </c>
      <c r="W733" s="91">
        <v>1</v>
      </c>
      <c r="X733" s="92">
        <v>2004</v>
      </c>
      <c r="Y733" s="108">
        <v>0</v>
      </c>
      <c r="Z733" s="108">
        <v>0</v>
      </c>
      <c r="AA733" s="214">
        <v>2004</v>
      </c>
      <c r="AB733" s="67">
        <v>2</v>
      </c>
      <c r="AC733" s="115" t="s">
        <v>96</v>
      </c>
      <c r="AD733" s="115"/>
      <c r="AE733" s="109">
        <f>IFERROR(Table1[[#This Row],[ExpenditureDetails5]]*HLOOKUP([AssumedValue2],'Curr conv'!$B$17:$BF$56,16,FALSE), "No data")</f>
        <v>0</v>
      </c>
      <c r="AF733" s="108">
        <f>IFERROR([AssumedValue1]*HLOOKUP([AssumedValue2],'Curr conv'!$B$17:$BF$56,16,FALSE), "No data")</f>
        <v>0</v>
      </c>
      <c r="AG733" s="110">
        <f>IFERROR(Table1[[#This Row],[Calculation2]]/Exchange,"No data")</f>
        <v>0</v>
      </c>
      <c r="AH733" s="113">
        <f>IFERROR([AssumedValue1]*HLOOKUP([AssumedValue2],'Curr conv'!$B$17:$BF$56,16,FALSE)/Table1[[#This Row],[ExpenditureDetails3]], "No data")</f>
        <v>0</v>
      </c>
      <c r="AI733" s="114">
        <f>IFERROR(Table1[[#This Row],[Calculation4]]/Exchange,"No data")</f>
        <v>0</v>
      </c>
      <c r="AJ73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33" s="110">
        <f>IFERROR(Table1[[#This Row],[Calculation6]]/Exchange,"No data")</f>
        <v>0</v>
      </c>
      <c r="AL733" s="49" t="s">
        <v>465</v>
      </c>
      <c r="AM733" s="45"/>
      <c r="AN733" s="45"/>
      <c r="AO733" s="45"/>
      <c r="AP733" s="45"/>
      <c r="AQ733" s="45"/>
    </row>
    <row r="734" spans="2:43">
      <c r="B734" s="44" t="s">
        <v>157</v>
      </c>
      <c r="C734" s="66" t="s">
        <v>467</v>
      </c>
      <c r="D734" s="87" t="s">
        <v>439</v>
      </c>
      <c r="E734" s="87" t="s">
        <v>437</v>
      </c>
      <c r="F734" s="66" t="s">
        <v>338</v>
      </c>
      <c r="G734" s="44" t="s">
        <v>155</v>
      </c>
      <c r="H734" s="44" t="s">
        <v>101</v>
      </c>
      <c r="I734" s="44" t="s">
        <v>15</v>
      </c>
      <c r="J734" s="44" t="s">
        <v>470</v>
      </c>
      <c r="K734" s="87" t="s">
        <v>475</v>
      </c>
      <c r="L734" s="49" t="s">
        <v>462</v>
      </c>
      <c r="M734" s="108">
        <v>442</v>
      </c>
      <c r="N734" s="108">
        <v>442</v>
      </c>
      <c r="O734" s="91">
        <v>300</v>
      </c>
      <c r="P734" s="44" t="s">
        <v>458</v>
      </c>
      <c r="Q734" s="67"/>
      <c r="R734" s="67"/>
      <c r="S734" s="87" t="s">
        <v>17</v>
      </c>
      <c r="T73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34" s="91">
        <v>1984</v>
      </c>
      <c r="V734" s="91">
        <v>26</v>
      </c>
      <c r="W734" s="91">
        <v>1</v>
      </c>
      <c r="X734" s="92">
        <v>2005</v>
      </c>
      <c r="Y734" s="108">
        <v>0</v>
      </c>
      <c r="Z734" s="108">
        <v>0</v>
      </c>
      <c r="AA734" s="214">
        <v>2005</v>
      </c>
      <c r="AB734" s="67">
        <v>2</v>
      </c>
      <c r="AC734" s="115"/>
      <c r="AD734" s="115"/>
      <c r="AE734" s="109">
        <f>IFERROR(Table1[[#This Row],[ExpenditureDetails5]]*HLOOKUP([AssumedValue2],'Curr conv'!$B$17:$BF$56,16,FALSE), "No data")</f>
        <v>0</v>
      </c>
      <c r="AF734" s="108">
        <f>IFERROR([AssumedValue1]*HLOOKUP([AssumedValue2],'Curr conv'!$B$17:$BF$56,16,FALSE), "No data")</f>
        <v>0</v>
      </c>
      <c r="AG734" s="110">
        <f>IFERROR(Table1[[#This Row],[Calculation2]]/Exchange,"No data")</f>
        <v>0</v>
      </c>
      <c r="AH734" s="113">
        <f>IFERROR([AssumedValue1]*HLOOKUP([AssumedValue2],'Curr conv'!$B$17:$BF$56,16,FALSE)/Table1[[#This Row],[ExpenditureDetails3]], "No data")</f>
        <v>0</v>
      </c>
      <c r="AI734" s="114">
        <f>IFERROR(Table1[[#This Row],[Calculation4]]/Exchange,"No data")</f>
        <v>0</v>
      </c>
      <c r="AJ73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34" s="110">
        <f>IFERROR(Table1[[#This Row],[Calculation6]]/Exchange,"No data")</f>
        <v>0</v>
      </c>
      <c r="AL734" s="49" t="s">
        <v>465</v>
      </c>
      <c r="AM734" s="45"/>
      <c r="AN734" s="45"/>
      <c r="AO734" s="45"/>
      <c r="AP734" s="45"/>
      <c r="AQ734" s="45"/>
    </row>
    <row r="735" spans="2:43">
      <c r="B735" s="44" t="s">
        <v>157</v>
      </c>
      <c r="C735" s="66" t="s">
        <v>467</v>
      </c>
      <c r="D735" s="87" t="s">
        <v>439</v>
      </c>
      <c r="E735" s="87" t="s">
        <v>437</v>
      </c>
      <c r="F735" s="66" t="s">
        <v>338</v>
      </c>
      <c r="G735" s="44" t="s">
        <v>155</v>
      </c>
      <c r="H735" s="44" t="s">
        <v>101</v>
      </c>
      <c r="I735" s="44" t="s">
        <v>15</v>
      </c>
      <c r="J735" s="44" t="s">
        <v>470</v>
      </c>
      <c r="K735" s="87" t="s">
        <v>475</v>
      </c>
      <c r="L735" s="49" t="s">
        <v>462</v>
      </c>
      <c r="M735" s="108">
        <v>442</v>
      </c>
      <c r="N735" s="108">
        <v>442</v>
      </c>
      <c r="O735" s="91">
        <v>300</v>
      </c>
      <c r="P735" s="44" t="s">
        <v>458</v>
      </c>
      <c r="Q735" s="67"/>
      <c r="R735" s="67"/>
      <c r="S735" s="87" t="s">
        <v>17</v>
      </c>
      <c r="T73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35" s="91">
        <v>1984</v>
      </c>
      <c r="V735" s="91">
        <v>26</v>
      </c>
      <c r="W735" s="91">
        <v>1</v>
      </c>
      <c r="X735" s="92">
        <v>2006</v>
      </c>
      <c r="Y735" s="108">
        <v>0</v>
      </c>
      <c r="Z735" s="108">
        <v>0</v>
      </c>
      <c r="AA735" s="214">
        <v>2006</v>
      </c>
      <c r="AB735" s="67">
        <v>2</v>
      </c>
      <c r="AC735" s="115"/>
      <c r="AD735" s="115"/>
      <c r="AE735" s="109">
        <f>IFERROR(Table1[[#This Row],[ExpenditureDetails5]]*HLOOKUP([AssumedValue2],'Curr conv'!$B$17:$BF$56,16,FALSE), "No data")</f>
        <v>0</v>
      </c>
      <c r="AF735" s="108">
        <f>IFERROR([AssumedValue1]*HLOOKUP([AssumedValue2],'Curr conv'!$B$17:$BF$56,16,FALSE), "No data")</f>
        <v>0</v>
      </c>
      <c r="AG735" s="110">
        <f>IFERROR(Table1[[#This Row],[Calculation2]]/Exchange,"No data")</f>
        <v>0</v>
      </c>
      <c r="AH735" s="113">
        <f>IFERROR([AssumedValue1]*HLOOKUP([AssumedValue2],'Curr conv'!$B$17:$BF$56,16,FALSE)/Table1[[#This Row],[ExpenditureDetails3]], "No data")</f>
        <v>0</v>
      </c>
      <c r="AI735" s="114">
        <f>IFERROR(Table1[[#This Row],[Calculation4]]/Exchange,"No data")</f>
        <v>0</v>
      </c>
      <c r="AJ73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35" s="110">
        <f>IFERROR(Table1[[#This Row],[Calculation6]]/Exchange,"No data")</f>
        <v>0</v>
      </c>
      <c r="AL735" s="49" t="s">
        <v>465</v>
      </c>
      <c r="AM735" s="45"/>
      <c r="AN735" s="45"/>
      <c r="AO735" s="45"/>
      <c r="AP735" s="45"/>
      <c r="AQ735" s="45"/>
    </row>
    <row r="736" spans="2:43">
      <c r="B736" s="44" t="s">
        <v>158</v>
      </c>
      <c r="C736" s="66" t="s">
        <v>467</v>
      </c>
      <c r="D736" s="87" t="s">
        <v>439</v>
      </c>
      <c r="E736" s="87" t="s">
        <v>437</v>
      </c>
      <c r="F736" s="66" t="s">
        <v>341</v>
      </c>
      <c r="G736" s="44" t="s">
        <v>159</v>
      </c>
      <c r="H736" s="44" t="s">
        <v>98</v>
      </c>
      <c r="I736" s="44" t="s">
        <v>15</v>
      </c>
      <c r="J736" s="44" t="s">
        <v>470</v>
      </c>
      <c r="K736" s="87" t="s">
        <v>475</v>
      </c>
      <c r="L736" s="49" t="s">
        <v>462</v>
      </c>
      <c r="M736" s="108">
        <v>2611</v>
      </c>
      <c r="N736" s="108">
        <v>870.33333333333337</v>
      </c>
      <c r="O736" s="91">
        <v>300</v>
      </c>
      <c r="P736" s="44" t="s">
        <v>458</v>
      </c>
      <c r="Q736" s="67"/>
      <c r="R736" s="67"/>
      <c r="S736" s="87" t="s">
        <v>17</v>
      </c>
      <c r="T73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36" s="91">
        <v>1982</v>
      </c>
      <c r="V736" s="91">
        <v>28</v>
      </c>
      <c r="W736" s="91">
        <v>1</v>
      </c>
      <c r="X736" s="92">
        <v>2004</v>
      </c>
      <c r="Y736" s="108">
        <v>0</v>
      </c>
      <c r="Z736" s="108">
        <v>0</v>
      </c>
      <c r="AA736" s="214">
        <v>2004</v>
      </c>
      <c r="AB736" s="67">
        <v>1</v>
      </c>
      <c r="AC736" s="115" t="s">
        <v>96</v>
      </c>
      <c r="AD736" s="115"/>
      <c r="AE736" s="109">
        <f>IFERROR(Table1[[#This Row],[ExpenditureDetails5]]*HLOOKUP([AssumedValue2],'Curr conv'!$B$17:$BF$56,16,FALSE), "No data")</f>
        <v>0</v>
      </c>
      <c r="AF736" s="108">
        <f>IFERROR([AssumedValue1]*HLOOKUP([AssumedValue2],'Curr conv'!$B$17:$BF$56,16,FALSE), "No data")</f>
        <v>0</v>
      </c>
      <c r="AG736" s="110">
        <f>IFERROR(Table1[[#This Row],[Calculation2]]/Exchange,"No data")</f>
        <v>0</v>
      </c>
      <c r="AH736" s="113">
        <f>IFERROR([AssumedValue1]*HLOOKUP([AssumedValue2],'Curr conv'!$B$17:$BF$56,16,FALSE)/Table1[[#This Row],[ExpenditureDetails3]], "No data")</f>
        <v>0</v>
      </c>
      <c r="AI736" s="114">
        <f>IFERROR(Table1[[#This Row],[Calculation4]]/Exchange,"No data")</f>
        <v>0</v>
      </c>
      <c r="AJ73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36" s="110">
        <f>IFERROR(Table1[[#This Row],[Calculation6]]/Exchange,"No data")</f>
        <v>0</v>
      </c>
      <c r="AL736" s="49" t="s">
        <v>465</v>
      </c>
      <c r="AM736" s="45"/>
      <c r="AN736" s="45"/>
      <c r="AO736" s="45"/>
      <c r="AP736" s="45"/>
      <c r="AQ736" s="45"/>
    </row>
    <row r="737" spans="2:43">
      <c r="B737" s="44" t="s">
        <v>158</v>
      </c>
      <c r="C737" s="66" t="s">
        <v>467</v>
      </c>
      <c r="D737" s="87" t="s">
        <v>439</v>
      </c>
      <c r="E737" s="87" t="s">
        <v>437</v>
      </c>
      <c r="F737" s="66" t="s">
        <v>341</v>
      </c>
      <c r="G737" s="44" t="s">
        <v>159</v>
      </c>
      <c r="H737" s="44" t="s">
        <v>98</v>
      </c>
      <c r="I737" s="44" t="s">
        <v>15</v>
      </c>
      <c r="J737" s="44" t="s">
        <v>470</v>
      </c>
      <c r="K737" s="87" t="s">
        <v>475</v>
      </c>
      <c r="L737" s="49" t="s">
        <v>462</v>
      </c>
      <c r="M737" s="108">
        <v>2611</v>
      </c>
      <c r="N737" s="108">
        <v>870.33333333333337</v>
      </c>
      <c r="O737" s="91">
        <v>300</v>
      </c>
      <c r="P737" s="44" t="s">
        <v>458</v>
      </c>
      <c r="Q737" s="67"/>
      <c r="R737" s="67" t="s">
        <v>428</v>
      </c>
      <c r="S737" s="87" t="s">
        <v>17</v>
      </c>
      <c r="T73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37" s="91">
        <v>1982</v>
      </c>
      <c r="V737" s="91">
        <v>28</v>
      </c>
      <c r="W737" s="91">
        <v>1</v>
      </c>
      <c r="X737" s="92">
        <v>2005</v>
      </c>
      <c r="Y737" s="108">
        <v>0</v>
      </c>
      <c r="Z737" s="108">
        <v>0</v>
      </c>
      <c r="AA737" s="214">
        <v>2005</v>
      </c>
      <c r="AB737" s="67">
        <v>1</v>
      </c>
      <c r="AC737" s="115"/>
      <c r="AD737" s="115"/>
      <c r="AE737" s="109">
        <f>IFERROR(Table1[[#This Row],[ExpenditureDetails5]]*HLOOKUP([AssumedValue2],'Curr conv'!$B$17:$BF$56,16,FALSE), "No data")</f>
        <v>0</v>
      </c>
      <c r="AF737" s="108">
        <f>IFERROR([AssumedValue1]*HLOOKUP([AssumedValue2],'Curr conv'!$B$17:$BF$56,16,FALSE), "No data")</f>
        <v>0</v>
      </c>
      <c r="AG737" s="110">
        <f>IFERROR(Table1[[#This Row],[Calculation2]]/Exchange,"No data")</f>
        <v>0</v>
      </c>
      <c r="AH737" s="113">
        <f>IFERROR([AssumedValue1]*HLOOKUP([AssumedValue2],'Curr conv'!$B$17:$BF$56,16,FALSE)/Table1[[#This Row],[ExpenditureDetails3]], "No data")</f>
        <v>0</v>
      </c>
      <c r="AI737" s="114">
        <f>IFERROR(Table1[[#This Row],[Calculation4]]/Exchange,"No data")</f>
        <v>0</v>
      </c>
      <c r="AJ73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37" s="110">
        <f>IFERROR(Table1[[#This Row],[Calculation6]]/Exchange,"No data")</f>
        <v>0</v>
      </c>
      <c r="AL737" s="49" t="s">
        <v>465</v>
      </c>
      <c r="AM737" s="45"/>
      <c r="AN737" s="45"/>
      <c r="AO737" s="45"/>
      <c r="AP737" s="45"/>
      <c r="AQ737" s="45"/>
    </row>
    <row r="738" spans="2:43">
      <c r="B738" s="44" t="s">
        <v>158</v>
      </c>
      <c r="C738" s="66" t="s">
        <v>467</v>
      </c>
      <c r="D738" s="87" t="s">
        <v>439</v>
      </c>
      <c r="E738" s="87" t="s">
        <v>437</v>
      </c>
      <c r="F738" s="66" t="s">
        <v>341</v>
      </c>
      <c r="G738" s="44" t="s">
        <v>159</v>
      </c>
      <c r="H738" s="44" t="s">
        <v>98</v>
      </c>
      <c r="I738" s="44" t="s">
        <v>15</v>
      </c>
      <c r="J738" s="44" t="s">
        <v>470</v>
      </c>
      <c r="K738" s="87" t="s">
        <v>475</v>
      </c>
      <c r="L738" s="49" t="s">
        <v>462</v>
      </c>
      <c r="M738" s="108">
        <v>2611</v>
      </c>
      <c r="N738" s="108">
        <v>870.33333333333337</v>
      </c>
      <c r="O738" s="91">
        <v>300</v>
      </c>
      <c r="P738" s="44" t="s">
        <v>458</v>
      </c>
      <c r="Q738" s="67"/>
      <c r="R738" s="67"/>
      <c r="S738" s="87" t="s">
        <v>17</v>
      </c>
      <c r="T73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38" s="91">
        <v>1982</v>
      </c>
      <c r="V738" s="91">
        <v>28</v>
      </c>
      <c r="W738" s="91">
        <v>1</v>
      </c>
      <c r="X738" s="92">
        <v>2006</v>
      </c>
      <c r="Y738" s="108">
        <v>0</v>
      </c>
      <c r="Z738" s="108">
        <v>0</v>
      </c>
      <c r="AA738" s="214">
        <v>2006</v>
      </c>
      <c r="AB738" s="67">
        <v>1</v>
      </c>
      <c r="AC738" s="115"/>
      <c r="AD738" s="115"/>
      <c r="AE738" s="109">
        <f>IFERROR(Table1[[#This Row],[ExpenditureDetails5]]*HLOOKUP([AssumedValue2],'Curr conv'!$B$17:$BF$56,16,FALSE), "No data")</f>
        <v>0</v>
      </c>
      <c r="AF738" s="108">
        <f>IFERROR([AssumedValue1]*HLOOKUP([AssumedValue2],'Curr conv'!$B$17:$BF$56,16,FALSE), "No data")</f>
        <v>0</v>
      </c>
      <c r="AG738" s="110">
        <f>IFERROR(Table1[[#This Row],[Calculation2]]/Exchange,"No data")</f>
        <v>0</v>
      </c>
      <c r="AH738" s="113">
        <f>IFERROR([AssumedValue1]*HLOOKUP([AssumedValue2],'Curr conv'!$B$17:$BF$56,16,FALSE)/Table1[[#This Row],[ExpenditureDetails3]], "No data")</f>
        <v>0</v>
      </c>
      <c r="AI738" s="114">
        <f>IFERROR(Table1[[#This Row],[Calculation4]]/Exchange,"No data")</f>
        <v>0</v>
      </c>
      <c r="AJ73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38" s="110">
        <f>IFERROR(Table1[[#This Row],[Calculation6]]/Exchange,"No data")</f>
        <v>0</v>
      </c>
      <c r="AL738" s="49" t="s">
        <v>465</v>
      </c>
      <c r="AM738" s="45"/>
      <c r="AN738" s="45"/>
      <c r="AO738" s="45"/>
      <c r="AP738" s="45"/>
      <c r="AQ738" s="45"/>
    </row>
    <row r="739" spans="2:43">
      <c r="B739" s="44" t="s">
        <v>158</v>
      </c>
      <c r="C739" s="66" t="s">
        <v>467</v>
      </c>
      <c r="D739" s="87" t="s">
        <v>439</v>
      </c>
      <c r="E739" s="87" t="s">
        <v>437</v>
      </c>
      <c r="F739" s="66" t="s">
        <v>341</v>
      </c>
      <c r="G739" s="44" t="s">
        <v>159</v>
      </c>
      <c r="H739" s="44" t="s">
        <v>98</v>
      </c>
      <c r="I739" s="44" t="s">
        <v>15</v>
      </c>
      <c r="J739" s="44" t="s">
        <v>470</v>
      </c>
      <c r="K739" s="87" t="s">
        <v>475</v>
      </c>
      <c r="L739" s="49" t="s">
        <v>462</v>
      </c>
      <c r="M739" s="108">
        <v>2611</v>
      </c>
      <c r="N739" s="108">
        <v>870.33333333333337</v>
      </c>
      <c r="O739" s="91">
        <v>300</v>
      </c>
      <c r="P739" s="44" t="s">
        <v>458</v>
      </c>
      <c r="Q739" s="67"/>
      <c r="R739" s="67"/>
      <c r="S739" s="87" t="s">
        <v>17</v>
      </c>
      <c r="T73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39" s="91">
        <v>1982</v>
      </c>
      <c r="V739" s="91">
        <v>28</v>
      </c>
      <c r="W739" s="91">
        <v>1</v>
      </c>
      <c r="X739" s="92">
        <v>2007</v>
      </c>
      <c r="Y739" s="108">
        <v>0</v>
      </c>
      <c r="Z739" s="108">
        <v>0</v>
      </c>
      <c r="AA739" s="214">
        <v>2007</v>
      </c>
      <c r="AB739" s="67">
        <v>1</v>
      </c>
      <c r="AC739" s="115"/>
      <c r="AD739" s="115"/>
      <c r="AE739" s="109">
        <f>IFERROR(Table1[[#This Row],[ExpenditureDetails5]]*HLOOKUP([AssumedValue2],'Curr conv'!$B$17:$BF$56,16,FALSE), "No data")</f>
        <v>0</v>
      </c>
      <c r="AF739" s="108">
        <f>IFERROR([AssumedValue1]*HLOOKUP([AssumedValue2],'Curr conv'!$B$17:$BF$56,16,FALSE), "No data")</f>
        <v>0</v>
      </c>
      <c r="AG739" s="110">
        <f>IFERROR(Table1[[#This Row],[Calculation2]]/Exchange,"No data")</f>
        <v>0</v>
      </c>
      <c r="AH739" s="113">
        <f>IFERROR([AssumedValue1]*HLOOKUP([AssumedValue2],'Curr conv'!$B$17:$BF$56,16,FALSE)/Table1[[#This Row],[ExpenditureDetails3]], "No data")</f>
        <v>0</v>
      </c>
      <c r="AI739" s="114">
        <f>IFERROR(Table1[[#This Row],[Calculation4]]/Exchange,"No data")</f>
        <v>0</v>
      </c>
      <c r="AJ73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39" s="110">
        <f>IFERROR(Table1[[#This Row],[Calculation6]]/Exchange,"No data")</f>
        <v>0</v>
      </c>
      <c r="AL739" s="49" t="s">
        <v>465</v>
      </c>
      <c r="AM739" s="45"/>
      <c r="AN739" s="45"/>
      <c r="AO739" s="45"/>
      <c r="AP739" s="45"/>
      <c r="AQ739" s="45"/>
    </row>
    <row r="740" spans="2:43">
      <c r="B740" s="44" t="s">
        <v>158</v>
      </c>
      <c r="C740" s="66" t="s">
        <v>467</v>
      </c>
      <c r="D740" s="87" t="s">
        <v>439</v>
      </c>
      <c r="E740" s="87" t="s">
        <v>437</v>
      </c>
      <c r="F740" s="66" t="s">
        <v>341</v>
      </c>
      <c r="G740" s="44" t="s">
        <v>159</v>
      </c>
      <c r="H740" s="44" t="s">
        <v>98</v>
      </c>
      <c r="I740" s="44" t="s">
        <v>15</v>
      </c>
      <c r="J740" s="44" t="s">
        <v>470</v>
      </c>
      <c r="K740" s="87" t="s">
        <v>475</v>
      </c>
      <c r="L740" s="49" t="s">
        <v>462</v>
      </c>
      <c r="M740" s="108">
        <v>2611</v>
      </c>
      <c r="N740" s="108">
        <v>870.33333333333337</v>
      </c>
      <c r="O740" s="91">
        <v>300</v>
      </c>
      <c r="P740" s="44" t="s">
        <v>458</v>
      </c>
      <c r="Q740" s="67"/>
      <c r="R740" s="67"/>
      <c r="S740" s="87" t="s">
        <v>17</v>
      </c>
      <c r="T74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40" s="91">
        <v>1982</v>
      </c>
      <c r="V740" s="91">
        <v>28</v>
      </c>
      <c r="W740" s="91">
        <v>1</v>
      </c>
      <c r="X740" s="92">
        <v>2008</v>
      </c>
      <c r="Y740" s="108">
        <v>0</v>
      </c>
      <c r="Z740" s="108">
        <v>0</v>
      </c>
      <c r="AA740" s="214">
        <v>2008</v>
      </c>
      <c r="AB740" s="67">
        <v>1</v>
      </c>
      <c r="AC740" s="115"/>
      <c r="AD740" s="115"/>
      <c r="AE740" s="109">
        <f>IFERROR(Table1[[#This Row],[ExpenditureDetails5]]*HLOOKUP([AssumedValue2],'Curr conv'!$B$17:$BF$56,16,FALSE), "No data")</f>
        <v>0</v>
      </c>
      <c r="AF740" s="108">
        <f>IFERROR([AssumedValue1]*HLOOKUP([AssumedValue2],'Curr conv'!$B$17:$BF$56,16,FALSE), "No data")</f>
        <v>0</v>
      </c>
      <c r="AG740" s="110">
        <f>IFERROR(Table1[[#This Row],[Calculation2]]/Exchange,"No data")</f>
        <v>0</v>
      </c>
      <c r="AH740" s="113">
        <f>IFERROR([AssumedValue1]*HLOOKUP([AssumedValue2],'Curr conv'!$B$17:$BF$56,16,FALSE)/Table1[[#This Row],[ExpenditureDetails3]], "No data")</f>
        <v>0</v>
      </c>
      <c r="AI740" s="114">
        <f>IFERROR(Table1[[#This Row],[Calculation4]]/Exchange,"No data")</f>
        <v>0</v>
      </c>
      <c r="AJ74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40" s="110">
        <f>IFERROR(Table1[[#This Row],[Calculation6]]/Exchange,"No data")</f>
        <v>0</v>
      </c>
      <c r="AL740" s="49" t="s">
        <v>465</v>
      </c>
      <c r="AM740" s="45"/>
      <c r="AN740" s="45"/>
      <c r="AO740" s="45"/>
      <c r="AP740" s="45"/>
      <c r="AQ740" s="45"/>
    </row>
    <row r="741" spans="2:43">
      <c r="B741" s="44" t="s">
        <v>158</v>
      </c>
      <c r="C741" s="66" t="s">
        <v>467</v>
      </c>
      <c r="D741" s="87" t="s">
        <v>439</v>
      </c>
      <c r="E741" s="87" t="s">
        <v>437</v>
      </c>
      <c r="F741" s="66" t="s">
        <v>341</v>
      </c>
      <c r="G741" s="44" t="s">
        <v>159</v>
      </c>
      <c r="H741" s="44" t="s">
        <v>98</v>
      </c>
      <c r="I741" s="44" t="s">
        <v>15</v>
      </c>
      <c r="J741" s="44" t="s">
        <v>470</v>
      </c>
      <c r="K741" s="87" t="s">
        <v>475</v>
      </c>
      <c r="L741" s="49" t="s">
        <v>462</v>
      </c>
      <c r="M741" s="108">
        <v>2611</v>
      </c>
      <c r="N741" s="108">
        <v>870.33333333333337</v>
      </c>
      <c r="O741" s="91">
        <v>300</v>
      </c>
      <c r="P741" s="44" t="s">
        <v>458</v>
      </c>
      <c r="Q741" s="67"/>
      <c r="R741" s="67"/>
      <c r="S741" s="87" t="s">
        <v>17</v>
      </c>
      <c r="T74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41" s="91">
        <v>1982</v>
      </c>
      <c r="V741" s="91">
        <v>28</v>
      </c>
      <c r="W741" s="91">
        <v>1</v>
      </c>
      <c r="X741" s="92">
        <v>2009</v>
      </c>
      <c r="Y741" s="108">
        <v>0</v>
      </c>
      <c r="Z741" s="108">
        <v>0</v>
      </c>
      <c r="AA741" s="214">
        <v>2009</v>
      </c>
      <c r="AB741" s="67">
        <v>1</v>
      </c>
      <c r="AC741" s="115"/>
      <c r="AD741" s="115"/>
      <c r="AE741" s="109">
        <f>IFERROR(Table1[[#This Row],[ExpenditureDetails5]]*HLOOKUP([AssumedValue2],'Curr conv'!$B$17:$BF$56,16,FALSE), "No data")</f>
        <v>0</v>
      </c>
      <c r="AF741" s="108">
        <f>IFERROR([AssumedValue1]*HLOOKUP([AssumedValue2],'Curr conv'!$B$17:$BF$56,16,FALSE), "No data")</f>
        <v>0</v>
      </c>
      <c r="AG741" s="110">
        <f>IFERROR(Table1[[#This Row],[Calculation2]]/Exchange,"No data")</f>
        <v>0</v>
      </c>
      <c r="AH741" s="113">
        <f>IFERROR([AssumedValue1]*HLOOKUP([AssumedValue2],'Curr conv'!$B$17:$BF$56,16,FALSE)/Table1[[#This Row],[ExpenditureDetails3]], "No data")</f>
        <v>0</v>
      </c>
      <c r="AI741" s="114">
        <f>IFERROR(Table1[[#This Row],[Calculation4]]/Exchange,"No data")</f>
        <v>0</v>
      </c>
      <c r="AJ74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41" s="110">
        <f>IFERROR(Table1[[#This Row],[Calculation6]]/Exchange,"No data")</f>
        <v>0</v>
      </c>
      <c r="AL741" s="49" t="s">
        <v>465</v>
      </c>
      <c r="AM741" s="45"/>
      <c r="AN741" s="45"/>
      <c r="AO741" s="45"/>
      <c r="AP741" s="45"/>
      <c r="AQ741" s="45"/>
    </row>
    <row r="742" spans="2:43">
      <c r="B742" s="44" t="s">
        <v>158</v>
      </c>
      <c r="C742" s="66" t="s">
        <v>467</v>
      </c>
      <c r="D742" s="87" t="s">
        <v>439</v>
      </c>
      <c r="E742" s="87" t="s">
        <v>437</v>
      </c>
      <c r="F742" s="66" t="s">
        <v>341</v>
      </c>
      <c r="G742" s="44" t="s">
        <v>159</v>
      </c>
      <c r="H742" s="44" t="s">
        <v>98</v>
      </c>
      <c r="I742" s="44" t="s">
        <v>15</v>
      </c>
      <c r="J742" s="44" t="s">
        <v>470</v>
      </c>
      <c r="K742" s="87" t="s">
        <v>475</v>
      </c>
      <c r="L742" s="49" t="s">
        <v>462</v>
      </c>
      <c r="M742" s="108">
        <v>2611</v>
      </c>
      <c r="N742" s="108">
        <v>870.33333333333337</v>
      </c>
      <c r="O742" s="91">
        <v>300</v>
      </c>
      <c r="P742" s="44" t="s">
        <v>458</v>
      </c>
      <c r="Q742" s="67"/>
      <c r="R742" s="67"/>
      <c r="S742" s="87" t="s">
        <v>17</v>
      </c>
      <c r="T74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42" s="91">
        <v>1982</v>
      </c>
      <c r="V742" s="91">
        <v>28</v>
      </c>
      <c r="W742" s="91">
        <v>1</v>
      </c>
      <c r="X742" s="92">
        <v>2010</v>
      </c>
      <c r="Y742" s="108">
        <v>0</v>
      </c>
      <c r="Z742" s="108">
        <v>0</v>
      </c>
      <c r="AA742" s="214">
        <v>2010</v>
      </c>
      <c r="AB742" s="67">
        <v>1</v>
      </c>
      <c r="AC742" s="115"/>
      <c r="AD742" s="115"/>
      <c r="AE742" s="109">
        <f>IFERROR(Table1[[#This Row],[ExpenditureDetails5]]*HLOOKUP([AssumedValue2],'Curr conv'!$B$17:$BF$56,16,FALSE), "No data")</f>
        <v>0</v>
      </c>
      <c r="AF742" s="108">
        <f>IFERROR([AssumedValue1]*HLOOKUP([AssumedValue2],'Curr conv'!$B$17:$BF$56,16,FALSE), "No data")</f>
        <v>0</v>
      </c>
      <c r="AG742" s="110">
        <f>IFERROR(Table1[[#This Row],[Calculation2]]/Exchange,"No data")</f>
        <v>0</v>
      </c>
      <c r="AH742" s="113">
        <f>IFERROR([AssumedValue1]*HLOOKUP([AssumedValue2],'Curr conv'!$B$17:$BF$56,16,FALSE)/Table1[[#This Row],[ExpenditureDetails3]], "No data")</f>
        <v>0</v>
      </c>
      <c r="AI742" s="114">
        <f>IFERROR(Table1[[#This Row],[Calculation4]]/Exchange,"No data")</f>
        <v>0</v>
      </c>
      <c r="AJ74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42" s="110">
        <f>IFERROR(Table1[[#This Row],[Calculation6]]/Exchange,"No data")</f>
        <v>0</v>
      </c>
      <c r="AL742" s="49" t="s">
        <v>465</v>
      </c>
      <c r="AM742" s="45"/>
      <c r="AN742" s="45"/>
      <c r="AO742" s="45"/>
      <c r="AP742" s="45"/>
      <c r="AQ742" s="45"/>
    </row>
    <row r="743" spans="2:43">
      <c r="B743" s="44" t="s">
        <v>160</v>
      </c>
      <c r="C743" s="66" t="s">
        <v>467</v>
      </c>
      <c r="D743" s="87" t="s">
        <v>439</v>
      </c>
      <c r="E743" s="87" t="s">
        <v>437</v>
      </c>
      <c r="F743" s="66" t="s">
        <v>341</v>
      </c>
      <c r="G743" s="44" t="s">
        <v>159</v>
      </c>
      <c r="H743" s="44" t="s">
        <v>111</v>
      </c>
      <c r="I743" s="44" t="s">
        <v>15</v>
      </c>
      <c r="J743" s="44" t="s">
        <v>470</v>
      </c>
      <c r="K743" s="87" t="s">
        <v>475</v>
      </c>
      <c r="L743" s="49" t="s">
        <v>462</v>
      </c>
      <c r="M743" s="108">
        <v>2611</v>
      </c>
      <c r="N743" s="108">
        <v>870.33333333333337</v>
      </c>
      <c r="O743" s="91">
        <v>300</v>
      </c>
      <c r="P743" s="44" t="s">
        <v>458</v>
      </c>
      <c r="Q743" s="67"/>
      <c r="R743" s="67"/>
      <c r="S743" s="87" t="s">
        <v>17</v>
      </c>
      <c r="T74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43" s="91">
        <v>1982</v>
      </c>
      <c r="V743" s="91">
        <v>28</v>
      </c>
      <c r="W743" s="91">
        <v>1</v>
      </c>
      <c r="X743" s="92">
        <v>2005</v>
      </c>
      <c r="Y743" s="108">
        <v>0</v>
      </c>
      <c r="Z743" s="108">
        <v>0</v>
      </c>
      <c r="AA743" s="214">
        <v>2005</v>
      </c>
      <c r="AB743" s="67">
        <v>1</v>
      </c>
      <c r="AC743" s="115" t="s">
        <v>96</v>
      </c>
      <c r="AD743" s="115"/>
      <c r="AE743" s="109">
        <f>IFERROR(Table1[[#This Row],[ExpenditureDetails5]]*HLOOKUP([AssumedValue2],'Curr conv'!$B$17:$BF$56,16,FALSE), "No data")</f>
        <v>0</v>
      </c>
      <c r="AF743" s="108">
        <f>IFERROR([AssumedValue1]*HLOOKUP([AssumedValue2],'Curr conv'!$B$17:$BF$56,16,FALSE), "No data")</f>
        <v>0</v>
      </c>
      <c r="AG743" s="110">
        <f>IFERROR(Table1[[#This Row],[Calculation2]]/Exchange,"No data")</f>
        <v>0</v>
      </c>
      <c r="AH743" s="113">
        <f>IFERROR([AssumedValue1]*HLOOKUP([AssumedValue2],'Curr conv'!$B$17:$BF$56,16,FALSE)/Table1[[#This Row],[ExpenditureDetails3]], "No data")</f>
        <v>0</v>
      </c>
      <c r="AI743" s="114">
        <f>IFERROR(Table1[[#This Row],[Calculation4]]/Exchange,"No data")</f>
        <v>0</v>
      </c>
      <c r="AJ74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43" s="110">
        <f>IFERROR(Table1[[#This Row],[Calculation6]]/Exchange,"No data")</f>
        <v>0</v>
      </c>
      <c r="AL743" s="49" t="s">
        <v>465</v>
      </c>
      <c r="AM743" s="45"/>
      <c r="AN743" s="45"/>
      <c r="AO743" s="45"/>
      <c r="AP743" s="45"/>
      <c r="AQ743" s="45"/>
    </row>
    <row r="744" spans="2:43">
      <c r="B744" s="44" t="s">
        <v>160</v>
      </c>
      <c r="C744" s="66" t="s">
        <v>467</v>
      </c>
      <c r="D744" s="87" t="s">
        <v>439</v>
      </c>
      <c r="E744" s="87" t="s">
        <v>437</v>
      </c>
      <c r="F744" s="66" t="s">
        <v>341</v>
      </c>
      <c r="G744" s="44" t="s">
        <v>159</v>
      </c>
      <c r="H744" s="44" t="s">
        <v>111</v>
      </c>
      <c r="I744" s="44" t="s">
        <v>15</v>
      </c>
      <c r="J744" s="44" t="s">
        <v>470</v>
      </c>
      <c r="K744" s="87" t="s">
        <v>475</v>
      </c>
      <c r="L744" s="49" t="s">
        <v>462</v>
      </c>
      <c r="M744" s="108">
        <v>2611</v>
      </c>
      <c r="N744" s="108">
        <v>870.33333333333337</v>
      </c>
      <c r="O744" s="91">
        <v>300</v>
      </c>
      <c r="P744" s="44" t="s">
        <v>458</v>
      </c>
      <c r="Q744" s="67"/>
      <c r="R744" s="67"/>
      <c r="S744" s="87" t="s">
        <v>17</v>
      </c>
      <c r="T74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44" s="91">
        <v>1982</v>
      </c>
      <c r="V744" s="91">
        <v>28</v>
      </c>
      <c r="W744" s="91">
        <v>1</v>
      </c>
      <c r="X744" s="92">
        <v>2006</v>
      </c>
      <c r="Y744" s="108">
        <v>0</v>
      </c>
      <c r="Z744" s="108">
        <v>0</v>
      </c>
      <c r="AA744" s="214">
        <v>2006</v>
      </c>
      <c r="AB744" s="67">
        <v>1</v>
      </c>
      <c r="AC744" s="115"/>
      <c r="AD744" s="115"/>
      <c r="AE744" s="109">
        <f>IFERROR(Table1[[#This Row],[ExpenditureDetails5]]*HLOOKUP([AssumedValue2],'Curr conv'!$B$17:$BF$56,16,FALSE), "No data")</f>
        <v>0</v>
      </c>
      <c r="AF744" s="108">
        <f>IFERROR([AssumedValue1]*HLOOKUP([AssumedValue2],'Curr conv'!$B$17:$BF$56,16,FALSE), "No data")</f>
        <v>0</v>
      </c>
      <c r="AG744" s="110">
        <f>IFERROR(Table1[[#This Row],[Calculation2]]/Exchange,"No data")</f>
        <v>0</v>
      </c>
      <c r="AH744" s="113">
        <f>IFERROR([AssumedValue1]*HLOOKUP([AssumedValue2],'Curr conv'!$B$17:$BF$56,16,FALSE)/Table1[[#This Row],[ExpenditureDetails3]], "No data")</f>
        <v>0</v>
      </c>
      <c r="AI744" s="114">
        <f>IFERROR(Table1[[#This Row],[Calculation4]]/Exchange,"No data")</f>
        <v>0</v>
      </c>
      <c r="AJ74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44" s="110">
        <f>IFERROR(Table1[[#This Row],[Calculation6]]/Exchange,"No data")</f>
        <v>0</v>
      </c>
      <c r="AL744" s="49" t="s">
        <v>465</v>
      </c>
      <c r="AM744" s="45"/>
      <c r="AN744" s="45"/>
      <c r="AO744" s="45"/>
      <c r="AP744" s="45"/>
      <c r="AQ744" s="45"/>
    </row>
    <row r="745" spans="2:43">
      <c r="B745" s="44" t="s">
        <v>160</v>
      </c>
      <c r="C745" s="66" t="s">
        <v>467</v>
      </c>
      <c r="D745" s="87" t="s">
        <v>439</v>
      </c>
      <c r="E745" s="87" t="s">
        <v>437</v>
      </c>
      <c r="F745" s="66" t="s">
        <v>341</v>
      </c>
      <c r="G745" s="44" t="s">
        <v>159</v>
      </c>
      <c r="H745" s="44" t="s">
        <v>111</v>
      </c>
      <c r="I745" s="44" t="s">
        <v>15</v>
      </c>
      <c r="J745" s="44" t="s">
        <v>470</v>
      </c>
      <c r="K745" s="87" t="s">
        <v>475</v>
      </c>
      <c r="L745" s="49" t="s">
        <v>462</v>
      </c>
      <c r="M745" s="108">
        <v>2611</v>
      </c>
      <c r="N745" s="108">
        <v>870.33333333333337</v>
      </c>
      <c r="O745" s="91">
        <v>300</v>
      </c>
      <c r="P745" s="44" t="s">
        <v>458</v>
      </c>
      <c r="Q745" s="67"/>
      <c r="R745" s="67"/>
      <c r="S745" s="87" t="s">
        <v>17</v>
      </c>
      <c r="T74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45" s="91">
        <v>1982</v>
      </c>
      <c r="V745" s="91">
        <v>28</v>
      </c>
      <c r="W745" s="91">
        <v>1</v>
      </c>
      <c r="X745" s="92">
        <v>2007</v>
      </c>
      <c r="Y745" s="108">
        <v>0</v>
      </c>
      <c r="Z745" s="108">
        <v>0</v>
      </c>
      <c r="AA745" s="214">
        <v>2007</v>
      </c>
      <c r="AB745" s="67">
        <v>1</v>
      </c>
      <c r="AC745" s="115"/>
      <c r="AD745" s="115"/>
      <c r="AE745" s="109">
        <f>IFERROR(Table1[[#This Row],[ExpenditureDetails5]]*HLOOKUP([AssumedValue2],'Curr conv'!$B$17:$BF$56,16,FALSE), "No data")</f>
        <v>0</v>
      </c>
      <c r="AF745" s="108">
        <f>IFERROR([AssumedValue1]*HLOOKUP([AssumedValue2],'Curr conv'!$B$17:$BF$56,16,FALSE), "No data")</f>
        <v>0</v>
      </c>
      <c r="AG745" s="110">
        <f>IFERROR(Table1[[#This Row],[Calculation2]]/Exchange,"No data")</f>
        <v>0</v>
      </c>
      <c r="AH745" s="113">
        <f>IFERROR([AssumedValue1]*HLOOKUP([AssumedValue2],'Curr conv'!$B$17:$BF$56,16,FALSE)/Table1[[#This Row],[ExpenditureDetails3]], "No data")</f>
        <v>0</v>
      </c>
      <c r="AI745" s="114">
        <f>IFERROR(Table1[[#This Row],[Calculation4]]/Exchange,"No data")</f>
        <v>0</v>
      </c>
      <c r="AJ74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45" s="110">
        <f>IFERROR(Table1[[#This Row],[Calculation6]]/Exchange,"No data")</f>
        <v>0</v>
      </c>
      <c r="AL745" s="49" t="s">
        <v>465</v>
      </c>
      <c r="AM745" s="45"/>
      <c r="AN745" s="45"/>
      <c r="AO745" s="45"/>
      <c r="AP745" s="45"/>
      <c r="AQ745" s="45"/>
    </row>
    <row r="746" spans="2:43">
      <c r="B746" s="44" t="s">
        <v>160</v>
      </c>
      <c r="C746" s="66" t="s">
        <v>467</v>
      </c>
      <c r="D746" s="87" t="s">
        <v>439</v>
      </c>
      <c r="E746" s="87" t="s">
        <v>437</v>
      </c>
      <c r="F746" s="66" t="s">
        <v>341</v>
      </c>
      <c r="G746" s="44" t="s">
        <v>159</v>
      </c>
      <c r="H746" s="44" t="s">
        <v>111</v>
      </c>
      <c r="I746" s="44" t="s">
        <v>15</v>
      </c>
      <c r="J746" s="44" t="s">
        <v>470</v>
      </c>
      <c r="K746" s="87" t="s">
        <v>475</v>
      </c>
      <c r="L746" s="49" t="s">
        <v>462</v>
      </c>
      <c r="M746" s="108">
        <v>2611</v>
      </c>
      <c r="N746" s="108">
        <v>870.33333333333337</v>
      </c>
      <c r="O746" s="91">
        <v>300</v>
      </c>
      <c r="P746" s="44" t="s">
        <v>458</v>
      </c>
      <c r="Q746" s="67"/>
      <c r="R746" s="67"/>
      <c r="S746" s="87" t="s">
        <v>17</v>
      </c>
      <c r="T74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46" s="91">
        <v>1982</v>
      </c>
      <c r="V746" s="91">
        <v>28</v>
      </c>
      <c r="W746" s="91">
        <v>1</v>
      </c>
      <c r="X746" s="92">
        <v>2008</v>
      </c>
      <c r="Y746" s="108">
        <v>0</v>
      </c>
      <c r="Z746" s="108">
        <v>0</v>
      </c>
      <c r="AA746" s="214">
        <v>2008</v>
      </c>
      <c r="AB746" s="67">
        <v>1</v>
      </c>
      <c r="AC746" s="115"/>
      <c r="AD746" s="115"/>
      <c r="AE746" s="109">
        <f>IFERROR(Table1[[#This Row],[ExpenditureDetails5]]*HLOOKUP([AssumedValue2],'Curr conv'!$B$17:$BF$56,16,FALSE), "No data")</f>
        <v>0</v>
      </c>
      <c r="AF746" s="108">
        <f>IFERROR([AssumedValue1]*HLOOKUP([AssumedValue2],'Curr conv'!$B$17:$BF$56,16,FALSE), "No data")</f>
        <v>0</v>
      </c>
      <c r="AG746" s="110">
        <f>IFERROR(Table1[[#This Row],[Calculation2]]/Exchange,"No data")</f>
        <v>0</v>
      </c>
      <c r="AH746" s="113">
        <f>IFERROR([AssumedValue1]*HLOOKUP([AssumedValue2],'Curr conv'!$B$17:$BF$56,16,FALSE)/Table1[[#This Row],[ExpenditureDetails3]], "No data")</f>
        <v>0</v>
      </c>
      <c r="AI746" s="114">
        <f>IFERROR(Table1[[#This Row],[Calculation4]]/Exchange,"No data")</f>
        <v>0</v>
      </c>
      <c r="AJ74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46" s="110">
        <f>IFERROR(Table1[[#This Row],[Calculation6]]/Exchange,"No data")</f>
        <v>0</v>
      </c>
      <c r="AL746" s="49" t="s">
        <v>465</v>
      </c>
      <c r="AM746" s="45"/>
      <c r="AN746" s="45"/>
      <c r="AO746" s="45"/>
      <c r="AP746" s="45"/>
      <c r="AQ746" s="45"/>
    </row>
    <row r="747" spans="2:43">
      <c r="B747" s="44" t="s">
        <v>160</v>
      </c>
      <c r="C747" s="66" t="s">
        <v>467</v>
      </c>
      <c r="D747" s="87" t="s">
        <v>439</v>
      </c>
      <c r="E747" s="87" t="s">
        <v>437</v>
      </c>
      <c r="F747" s="66" t="s">
        <v>341</v>
      </c>
      <c r="G747" s="44" t="s">
        <v>159</v>
      </c>
      <c r="H747" s="44" t="s">
        <v>111</v>
      </c>
      <c r="I747" s="44" t="s">
        <v>15</v>
      </c>
      <c r="J747" s="44" t="s">
        <v>470</v>
      </c>
      <c r="K747" s="87" t="s">
        <v>475</v>
      </c>
      <c r="L747" s="49" t="s">
        <v>462</v>
      </c>
      <c r="M747" s="108">
        <v>2611</v>
      </c>
      <c r="N747" s="108">
        <v>870.33333333333337</v>
      </c>
      <c r="O747" s="91">
        <v>300</v>
      </c>
      <c r="P747" s="44" t="s">
        <v>458</v>
      </c>
      <c r="Q747" s="67"/>
      <c r="R747" s="67"/>
      <c r="S747" s="87" t="s">
        <v>17</v>
      </c>
      <c r="T74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47" s="91">
        <v>1982</v>
      </c>
      <c r="V747" s="91">
        <v>28</v>
      </c>
      <c r="W747" s="91">
        <v>1</v>
      </c>
      <c r="X747" s="92">
        <v>2009</v>
      </c>
      <c r="Y747" s="108">
        <v>0</v>
      </c>
      <c r="Z747" s="108">
        <v>0</v>
      </c>
      <c r="AA747" s="214">
        <v>2009</v>
      </c>
      <c r="AB747" s="67">
        <v>1</v>
      </c>
      <c r="AC747" s="115"/>
      <c r="AD747" s="115"/>
      <c r="AE747" s="109">
        <f>IFERROR(Table1[[#This Row],[ExpenditureDetails5]]*HLOOKUP([AssumedValue2],'Curr conv'!$B$17:$BF$56,16,FALSE), "No data")</f>
        <v>0</v>
      </c>
      <c r="AF747" s="108">
        <f>IFERROR([AssumedValue1]*HLOOKUP([AssumedValue2],'Curr conv'!$B$17:$BF$56,16,FALSE), "No data")</f>
        <v>0</v>
      </c>
      <c r="AG747" s="110">
        <f>IFERROR(Table1[[#This Row],[Calculation2]]/Exchange,"No data")</f>
        <v>0</v>
      </c>
      <c r="AH747" s="113">
        <f>IFERROR([AssumedValue1]*HLOOKUP([AssumedValue2],'Curr conv'!$B$17:$BF$56,16,FALSE)/Table1[[#This Row],[ExpenditureDetails3]], "No data")</f>
        <v>0</v>
      </c>
      <c r="AI747" s="114">
        <f>IFERROR(Table1[[#This Row],[Calculation4]]/Exchange,"No data")</f>
        <v>0</v>
      </c>
      <c r="AJ74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47" s="110">
        <f>IFERROR(Table1[[#This Row],[Calculation6]]/Exchange,"No data")</f>
        <v>0</v>
      </c>
      <c r="AL747" s="49" t="s">
        <v>465</v>
      </c>
      <c r="AM747" s="45"/>
      <c r="AN747" s="45"/>
      <c r="AO747" s="45"/>
      <c r="AP747" s="45"/>
      <c r="AQ747" s="45"/>
    </row>
    <row r="748" spans="2:43">
      <c r="B748" s="44" t="s">
        <v>161</v>
      </c>
      <c r="C748" s="66" t="s">
        <v>467</v>
      </c>
      <c r="D748" s="87" t="s">
        <v>439</v>
      </c>
      <c r="E748" s="87" t="s">
        <v>437</v>
      </c>
      <c r="F748" s="66" t="s">
        <v>341</v>
      </c>
      <c r="G748" s="44" t="s">
        <v>159</v>
      </c>
      <c r="H748" s="44" t="s">
        <v>101</v>
      </c>
      <c r="I748" s="44" t="s">
        <v>15</v>
      </c>
      <c r="J748" s="44" t="s">
        <v>470</v>
      </c>
      <c r="K748" s="87" t="s">
        <v>475</v>
      </c>
      <c r="L748" s="49" t="s">
        <v>462</v>
      </c>
      <c r="M748" s="108">
        <v>2611</v>
      </c>
      <c r="N748" s="108">
        <v>870.33333333333337</v>
      </c>
      <c r="O748" s="91">
        <v>300</v>
      </c>
      <c r="P748" s="44" t="s">
        <v>458</v>
      </c>
      <c r="Q748" s="67"/>
      <c r="R748" s="67" t="s">
        <v>428</v>
      </c>
      <c r="S748" s="87" t="s">
        <v>17</v>
      </c>
      <c r="T74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48" s="91">
        <v>1982</v>
      </c>
      <c r="V748" s="91">
        <v>28</v>
      </c>
      <c r="W748" s="91">
        <v>1</v>
      </c>
      <c r="X748" s="92">
        <v>2005</v>
      </c>
      <c r="Y748" s="108">
        <v>0</v>
      </c>
      <c r="Z748" s="108">
        <v>0</v>
      </c>
      <c r="AA748" s="214">
        <v>2005</v>
      </c>
      <c r="AB748" s="67">
        <v>2</v>
      </c>
      <c r="AC748" s="115" t="s">
        <v>96</v>
      </c>
      <c r="AD748" s="115"/>
      <c r="AE748" s="109">
        <f>IFERROR(Table1[[#This Row],[ExpenditureDetails5]]*HLOOKUP([AssumedValue2],'Curr conv'!$B$17:$BF$56,16,FALSE), "No data")</f>
        <v>0</v>
      </c>
      <c r="AF748" s="108">
        <f>IFERROR([AssumedValue1]*HLOOKUP([AssumedValue2],'Curr conv'!$B$17:$BF$56,16,FALSE), "No data")</f>
        <v>0</v>
      </c>
      <c r="AG748" s="110">
        <f>IFERROR(Table1[[#This Row],[Calculation2]]/Exchange,"No data")</f>
        <v>0</v>
      </c>
      <c r="AH748" s="113">
        <f>IFERROR([AssumedValue1]*HLOOKUP([AssumedValue2],'Curr conv'!$B$17:$BF$56,16,FALSE)/Table1[[#This Row],[ExpenditureDetails3]], "No data")</f>
        <v>0</v>
      </c>
      <c r="AI748" s="114">
        <f>IFERROR(Table1[[#This Row],[Calculation4]]/Exchange,"No data")</f>
        <v>0</v>
      </c>
      <c r="AJ74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48" s="110">
        <f>IFERROR(Table1[[#This Row],[Calculation6]]/Exchange,"No data")</f>
        <v>0</v>
      </c>
      <c r="AL748" s="49" t="s">
        <v>465</v>
      </c>
      <c r="AM748" s="45"/>
      <c r="AN748" s="45"/>
      <c r="AO748" s="45"/>
      <c r="AP748" s="45"/>
      <c r="AQ748" s="45"/>
    </row>
    <row r="749" spans="2:43">
      <c r="B749" s="44" t="s">
        <v>162</v>
      </c>
      <c r="C749" s="66" t="s">
        <v>467</v>
      </c>
      <c r="D749" s="87" t="s">
        <v>439</v>
      </c>
      <c r="E749" s="87" t="s">
        <v>437</v>
      </c>
      <c r="F749" s="66" t="s">
        <v>341</v>
      </c>
      <c r="G749" s="44" t="s">
        <v>159</v>
      </c>
      <c r="H749" s="44" t="s">
        <v>103</v>
      </c>
      <c r="I749" s="44" t="s">
        <v>15</v>
      </c>
      <c r="J749" s="44" t="s">
        <v>470</v>
      </c>
      <c r="K749" s="87" t="s">
        <v>475</v>
      </c>
      <c r="L749" s="49" t="s">
        <v>462</v>
      </c>
      <c r="M749" s="108">
        <v>2611</v>
      </c>
      <c r="N749" s="108">
        <v>870.33333333333337</v>
      </c>
      <c r="O749" s="91">
        <v>300</v>
      </c>
      <c r="P749" s="44" t="s">
        <v>458</v>
      </c>
      <c r="Q749" s="67"/>
      <c r="R749" s="67"/>
      <c r="S749" s="87" t="s">
        <v>17</v>
      </c>
      <c r="T74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49" s="91">
        <v>1982</v>
      </c>
      <c r="V749" s="91">
        <v>28</v>
      </c>
      <c r="W749" s="91">
        <v>1</v>
      </c>
      <c r="X749" s="92">
        <v>2004</v>
      </c>
      <c r="Y749" s="108">
        <v>0</v>
      </c>
      <c r="Z749" s="108">
        <v>0</v>
      </c>
      <c r="AA749" s="214">
        <v>2004</v>
      </c>
      <c r="AB749" s="67">
        <v>1</v>
      </c>
      <c r="AC749" s="115" t="s">
        <v>96</v>
      </c>
      <c r="AD749" s="115"/>
      <c r="AE749" s="109">
        <f>IFERROR(Table1[[#This Row],[ExpenditureDetails5]]*HLOOKUP([AssumedValue2],'Curr conv'!$B$17:$BF$56,16,FALSE), "No data")</f>
        <v>0</v>
      </c>
      <c r="AF749" s="108">
        <f>IFERROR([AssumedValue1]*HLOOKUP([AssumedValue2],'Curr conv'!$B$17:$BF$56,16,FALSE), "No data")</f>
        <v>0</v>
      </c>
      <c r="AG749" s="110">
        <f>IFERROR(Table1[[#This Row],[Calculation2]]/Exchange,"No data")</f>
        <v>0</v>
      </c>
      <c r="AH749" s="113">
        <f>IFERROR([AssumedValue1]*HLOOKUP([AssumedValue2],'Curr conv'!$B$17:$BF$56,16,FALSE)/Table1[[#This Row],[ExpenditureDetails3]], "No data")</f>
        <v>0</v>
      </c>
      <c r="AI749" s="114">
        <f>IFERROR(Table1[[#This Row],[Calculation4]]/Exchange,"No data")</f>
        <v>0</v>
      </c>
      <c r="AJ74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49" s="110">
        <f>IFERROR(Table1[[#This Row],[Calculation6]]/Exchange,"No data")</f>
        <v>0</v>
      </c>
      <c r="AL749" s="49" t="s">
        <v>465</v>
      </c>
      <c r="AM749" s="45"/>
      <c r="AN749" s="45"/>
      <c r="AO749" s="45"/>
      <c r="AP749" s="45"/>
      <c r="AQ749" s="45"/>
    </row>
    <row r="750" spans="2:43">
      <c r="B750" s="44" t="s">
        <v>162</v>
      </c>
      <c r="C750" s="66" t="s">
        <v>467</v>
      </c>
      <c r="D750" s="87" t="s">
        <v>439</v>
      </c>
      <c r="E750" s="87" t="s">
        <v>437</v>
      </c>
      <c r="F750" s="66" t="s">
        <v>341</v>
      </c>
      <c r="G750" s="44" t="s">
        <v>159</v>
      </c>
      <c r="H750" s="44" t="s">
        <v>103</v>
      </c>
      <c r="I750" s="44" t="s">
        <v>15</v>
      </c>
      <c r="J750" s="44" t="s">
        <v>470</v>
      </c>
      <c r="K750" s="87" t="s">
        <v>475</v>
      </c>
      <c r="L750" s="49" t="s">
        <v>462</v>
      </c>
      <c r="M750" s="108">
        <v>2611</v>
      </c>
      <c r="N750" s="108">
        <v>870.33333333333337</v>
      </c>
      <c r="O750" s="91">
        <v>300</v>
      </c>
      <c r="P750" s="44" t="s">
        <v>458</v>
      </c>
      <c r="Q750" s="67"/>
      <c r="R750" s="67" t="s">
        <v>428</v>
      </c>
      <c r="S750" s="87" t="s">
        <v>17</v>
      </c>
      <c r="T75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50" s="91">
        <v>1982</v>
      </c>
      <c r="V750" s="91">
        <v>28</v>
      </c>
      <c r="W750" s="91">
        <v>1</v>
      </c>
      <c r="X750" s="92">
        <v>2005</v>
      </c>
      <c r="Y750" s="108">
        <v>0</v>
      </c>
      <c r="Z750" s="108">
        <v>0</v>
      </c>
      <c r="AA750" s="214">
        <v>2005</v>
      </c>
      <c r="AB750" s="67">
        <v>1</v>
      </c>
      <c r="AC750" s="115"/>
      <c r="AD750" s="115"/>
      <c r="AE750" s="109">
        <f>IFERROR(Table1[[#This Row],[ExpenditureDetails5]]*HLOOKUP([AssumedValue2],'Curr conv'!$B$17:$BF$56,16,FALSE), "No data")</f>
        <v>0</v>
      </c>
      <c r="AF750" s="108">
        <f>IFERROR([AssumedValue1]*HLOOKUP([AssumedValue2],'Curr conv'!$B$17:$BF$56,16,FALSE), "No data")</f>
        <v>0</v>
      </c>
      <c r="AG750" s="110">
        <f>IFERROR(Table1[[#This Row],[Calculation2]]/Exchange,"No data")</f>
        <v>0</v>
      </c>
      <c r="AH750" s="113">
        <f>IFERROR([AssumedValue1]*HLOOKUP([AssumedValue2],'Curr conv'!$B$17:$BF$56,16,FALSE)/Table1[[#This Row],[ExpenditureDetails3]], "No data")</f>
        <v>0</v>
      </c>
      <c r="AI750" s="114">
        <f>IFERROR(Table1[[#This Row],[Calculation4]]/Exchange,"No data")</f>
        <v>0</v>
      </c>
      <c r="AJ75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50" s="110">
        <f>IFERROR(Table1[[#This Row],[Calculation6]]/Exchange,"No data")</f>
        <v>0</v>
      </c>
      <c r="AL750" s="49" t="s">
        <v>465</v>
      </c>
      <c r="AM750" s="45"/>
      <c r="AN750" s="45"/>
      <c r="AO750" s="45"/>
      <c r="AP750" s="45"/>
      <c r="AQ750" s="45"/>
    </row>
    <row r="751" spans="2:43">
      <c r="B751" s="44" t="s">
        <v>162</v>
      </c>
      <c r="C751" s="66" t="s">
        <v>467</v>
      </c>
      <c r="D751" s="87" t="s">
        <v>439</v>
      </c>
      <c r="E751" s="87" t="s">
        <v>437</v>
      </c>
      <c r="F751" s="66" t="s">
        <v>341</v>
      </c>
      <c r="G751" s="44" t="s">
        <v>159</v>
      </c>
      <c r="H751" s="44" t="s">
        <v>103</v>
      </c>
      <c r="I751" s="44" t="s">
        <v>15</v>
      </c>
      <c r="J751" s="44" t="s">
        <v>470</v>
      </c>
      <c r="K751" s="87" t="s">
        <v>475</v>
      </c>
      <c r="L751" s="49" t="s">
        <v>462</v>
      </c>
      <c r="M751" s="108">
        <v>2611</v>
      </c>
      <c r="N751" s="108">
        <v>870.33333333333337</v>
      </c>
      <c r="O751" s="91">
        <v>300</v>
      </c>
      <c r="P751" s="44" t="s">
        <v>458</v>
      </c>
      <c r="Q751" s="67"/>
      <c r="R751" s="67"/>
      <c r="S751" s="87" t="s">
        <v>17</v>
      </c>
      <c r="T75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51" s="91">
        <v>1982</v>
      </c>
      <c r="V751" s="91">
        <v>28</v>
      </c>
      <c r="W751" s="91">
        <v>1</v>
      </c>
      <c r="X751" s="92">
        <v>2006</v>
      </c>
      <c r="Y751" s="108">
        <v>0</v>
      </c>
      <c r="Z751" s="108">
        <v>0</v>
      </c>
      <c r="AA751" s="214">
        <v>2006</v>
      </c>
      <c r="AB751" s="67">
        <v>1</v>
      </c>
      <c r="AC751" s="115"/>
      <c r="AD751" s="115"/>
      <c r="AE751" s="109">
        <f>IFERROR(Table1[[#This Row],[ExpenditureDetails5]]*HLOOKUP([AssumedValue2],'Curr conv'!$B$17:$BF$56,16,FALSE), "No data")</f>
        <v>0</v>
      </c>
      <c r="AF751" s="108">
        <f>IFERROR([AssumedValue1]*HLOOKUP([AssumedValue2],'Curr conv'!$B$17:$BF$56,16,FALSE), "No data")</f>
        <v>0</v>
      </c>
      <c r="AG751" s="110">
        <f>IFERROR(Table1[[#This Row],[Calculation2]]/Exchange,"No data")</f>
        <v>0</v>
      </c>
      <c r="AH751" s="113">
        <f>IFERROR([AssumedValue1]*HLOOKUP([AssumedValue2],'Curr conv'!$B$17:$BF$56,16,FALSE)/Table1[[#This Row],[ExpenditureDetails3]], "No data")</f>
        <v>0</v>
      </c>
      <c r="AI751" s="114">
        <f>IFERROR(Table1[[#This Row],[Calculation4]]/Exchange,"No data")</f>
        <v>0</v>
      </c>
      <c r="AJ75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51" s="110">
        <f>IFERROR(Table1[[#This Row],[Calculation6]]/Exchange,"No data")</f>
        <v>0</v>
      </c>
      <c r="AL751" s="49" t="s">
        <v>465</v>
      </c>
      <c r="AM751" s="45"/>
      <c r="AN751" s="45"/>
      <c r="AO751" s="45"/>
      <c r="AP751" s="45"/>
      <c r="AQ751" s="45"/>
    </row>
    <row r="752" spans="2:43">
      <c r="B752" s="44" t="s">
        <v>162</v>
      </c>
      <c r="C752" s="66" t="s">
        <v>467</v>
      </c>
      <c r="D752" s="87" t="s">
        <v>439</v>
      </c>
      <c r="E752" s="87" t="s">
        <v>437</v>
      </c>
      <c r="F752" s="66" t="s">
        <v>341</v>
      </c>
      <c r="G752" s="44" t="s">
        <v>159</v>
      </c>
      <c r="H752" s="44" t="s">
        <v>103</v>
      </c>
      <c r="I752" s="44" t="s">
        <v>15</v>
      </c>
      <c r="J752" s="44" t="s">
        <v>470</v>
      </c>
      <c r="K752" s="87" t="s">
        <v>475</v>
      </c>
      <c r="L752" s="49" t="s">
        <v>462</v>
      </c>
      <c r="M752" s="108">
        <v>2611</v>
      </c>
      <c r="N752" s="108">
        <v>870.33333333333337</v>
      </c>
      <c r="O752" s="91">
        <v>300</v>
      </c>
      <c r="P752" s="44" t="s">
        <v>458</v>
      </c>
      <c r="Q752" s="67"/>
      <c r="R752" s="67"/>
      <c r="S752" s="87" t="s">
        <v>17</v>
      </c>
      <c r="T75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52" s="91">
        <v>1982</v>
      </c>
      <c r="V752" s="91">
        <v>28</v>
      </c>
      <c r="W752" s="91">
        <v>1</v>
      </c>
      <c r="X752" s="92">
        <v>2007</v>
      </c>
      <c r="Y752" s="108">
        <v>0</v>
      </c>
      <c r="Z752" s="108">
        <v>0</v>
      </c>
      <c r="AA752" s="214">
        <v>2007</v>
      </c>
      <c r="AB752" s="67">
        <v>1</v>
      </c>
      <c r="AC752" s="115"/>
      <c r="AD752" s="115"/>
      <c r="AE752" s="109">
        <f>IFERROR(Table1[[#This Row],[ExpenditureDetails5]]*HLOOKUP([AssumedValue2],'Curr conv'!$B$17:$BF$56,16,FALSE), "No data")</f>
        <v>0</v>
      </c>
      <c r="AF752" s="108">
        <f>IFERROR([AssumedValue1]*HLOOKUP([AssumedValue2],'Curr conv'!$B$17:$BF$56,16,FALSE), "No data")</f>
        <v>0</v>
      </c>
      <c r="AG752" s="110">
        <f>IFERROR(Table1[[#This Row],[Calculation2]]/Exchange,"No data")</f>
        <v>0</v>
      </c>
      <c r="AH752" s="113">
        <f>IFERROR([AssumedValue1]*HLOOKUP([AssumedValue2],'Curr conv'!$B$17:$BF$56,16,FALSE)/Table1[[#This Row],[ExpenditureDetails3]], "No data")</f>
        <v>0</v>
      </c>
      <c r="AI752" s="114">
        <f>IFERROR(Table1[[#This Row],[Calculation4]]/Exchange,"No data")</f>
        <v>0</v>
      </c>
      <c r="AJ75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52" s="110">
        <f>IFERROR(Table1[[#This Row],[Calculation6]]/Exchange,"No data")</f>
        <v>0</v>
      </c>
      <c r="AL752" s="49" t="s">
        <v>465</v>
      </c>
      <c r="AM752" s="45"/>
      <c r="AN752" s="45"/>
      <c r="AO752" s="45"/>
      <c r="AP752" s="45"/>
      <c r="AQ752" s="45"/>
    </row>
    <row r="753" spans="2:43">
      <c r="B753" s="44" t="s">
        <v>162</v>
      </c>
      <c r="C753" s="66" t="s">
        <v>467</v>
      </c>
      <c r="D753" s="87" t="s">
        <v>439</v>
      </c>
      <c r="E753" s="87" t="s">
        <v>437</v>
      </c>
      <c r="F753" s="66" t="s">
        <v>341</v>
      </c>
      <c r="G753" s="44" t="s">
        <v>159</v>
      </c>
      <c r="H753" s="44" t="s">
        <v>103</v>
      </c>
      <c r="I753" s="44" t="s">
        <v>15</v>
      </c>
      <c r="J753" s="44" t="s">
        <v>470</v>
      </c>
      <c r="K753" s="87" t="s">
        <v>475</v>
      </c>
      <c r="L753" s="49" t="s">
        <v>462</v>
      </c>
      <c r="M753" s="108">
        <v>2611</v>
      </c>
      <c r="N753" s="108">
        <v>870.33333333333337</v>
      </c>
      <c r="O753" s="91">
        <v>300</v>
      </c>
      <c r="P753" s="44" t="s">
        <v>458</v>
      </c>
      <c r="Q753" s="67"/>
      <c r="R753" s="67"/>
      <c r="S753" s="87" t="s">
        <v>17</v>
      </c>
      <c r="T75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53" s="91">
        <v>1982</v>
      </c>
      <c r="V753" s="91">
        <v>28</v>
      </c>
      <c r="W753" s="91">
        <v>1</v>
      </c>
      <c r="X753" s="92">
        <v>2008</v>
      </c>
      <c r="Y753" s="108">
        <v>0</v>
      </c>
      <c r="Z753" s="108">
        <v>0</v>
      </c>
      <c r="AA753" s="214">
        <v>2008</v>
      </c>
      <c r="AB753" s="67">
        <v>1</v>
      </c>
      <c r="AC753" s="115"/>
      <c r="AD753" s="115"/>
      <c r="AE753" s="109">
        <f>IFERROR(Table1[[#This Row],[ExpenditureDetails5]]*HLOOKUP([AssumedValue2],'Curr conv'!$B$17:$BF$56,16,FALSE), "No data")</f>
        <v>0</v>
      </c>
      <c r="AF753" s="108">
        <f>IFERROR([AssumedValue1]*HLOOKUP([AssumedValue2],'Curr conv'!$B$17:$BF$56,16,FALSE), "No data")</f>
        <v>0</v>
      </c>
      <c r="AG753" s="110">
        <f>IFERROR(Table1[[#This Row],[Calculation2]]/Exchange,"No data")</f>
        <v>0</v>
      </c>
      <c r="AH753" s="113">
        <f>IFERROR([AssumedValue1]*HLOOKUP([AssumedValue2],'Curr conv'!$B$17:$BF$56,16,FALSE)/Table1[[#This Row],[ExpenditureDetails3]], "No data")</f>
        <v>0</v>
      </c>
      <c r="AI753" s="114">
        <f>IFERROR(Table1[[#This Row],[Calculation4]]/Exchange,"No data")</f>
        <v>0</v>
      </c>
      <c r="AJ75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53" s="110">
        <f>IFERROR(Table1[[#This Row],[Calculation6]]/Exchange,"No data")</f>
        <v>0</v>
      </c>
      <c r="AL753" s="49" t="s">
        <v>465</v>
      </c>
      <c r="AM753" s="45"/>
      <c r="AN753" s="45"/>
      <c r="AO753" s="45"/>
      <c r="AP753" s="45"/>
      <c r="AQ753" s="45"/>
    </row>
    <row r="754" spans="2:43">
      <c r="B754" s="44" t="s">
        <v>162</v>
      </c>
      <c r="C754" s="66" t="s">
        <v>467</v>
      </c>
      <c r="D754" s="87" t="s">
        <v>439</v>
      </c>
      <c r="E754" s="87" t="s">
        <v>437</v>
      </c>
      <c r="F754" s="66" t="s">
        <v>341</v>
      </c>
      <c r="G754" s="44" t="s">
        <v>159</v>
      </c>
      <c r="H754" s="44" t="s">
        <v>103</v>
      </c>
      <c r="I754" s="44" t="s">
        <v>15</v>
      </c>
      <c r="J754" s="44" t="s">
        <v>470</v>
      </c>
      <c r="K754" s="87" t="s">
        <v>475</v>
      </c>
      <c r="L754" s="49" t="s">
        <v>462</v>
      </c>
      <c r="M754" s="108">
        <v>2611</v>
      </c>
      <c r="N754" s="108">
        <v>870.33333333333337</v>
      </c>
      <c r="O754" s="91">
        <v>300</v>
      </c>
      <c r="P754" s="44" t="s">
        <v>458</v>
      </c>
      <c r="Q754" s="67"/>
      <c r="R754" s="67"/>
      <c r="S754" s="87" t="s">
        <v>17</v>
      </c>
      <c r="T75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54" s="91">
        <v>1982</v>
      </c>
      <c r="V754" s="91">
        <v>28</v>
      </c>
      <c r="W754" s="91">
        <v>1</v>
      </c>
      <c r="X754" s="92">
        <v>2009</v>
      </c>
      <c r="Y754" s="108">
        <v>0</v>
      </c>
      <c r="Z754" s="108">
        <v>0</v>
      </c>
      <c r="AA754" s="214">
        <v>2009</v>
      </c>
      <c r="AB754" s="67">
        <v>1</v>
      </c>
      <c r="AC754" s="115"/>
      <c r="AD754" s="115"/>
      <c r="AE754" s="109">
        <f>IFERROR(Table1[[#This Row],[ExpenditureDetails5]]*HLOOKUP([AssumedValue2],'Curr conv'!$B$17:$BF$56,16,FALSE), "No data")</f>
        <v>0</v>
      </c>
      <c r="AF754" s="108">
        <f>IFERROR([AssumedValue1]*HLOOKUP([AssumedValue2],'Curr conv'!$B$17:$BF$56,16,FALSE), "No data")</f>
        <v>0</v>
      </c>
      <c r="AG754" s="110">
        <f>IFERROR(Table1[[#This Row],[Calculation2]]/Exchange,"No data")</f>
        <v>0</v>
      </c>
      <c r="AH754" s="113">
        <f>IFERROR([AssumedValue1]*HLOOKUP([AssumedValue2],'Curr conv'!$B$17:$BF$56,16,FALSE)/Table1[[#This Row],[ExpenditureDetails3]], "No data")</f>
        <v>0</v>
      </c>
      <c r="AI754" s="114">
        <f>IFERROR(Table1[[#This Row],[Calculation4]]/Exchange,"No data")</f>
        <v>0</v>
      </c>
      <c r="AJ75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54" s="110">
        <f>IFERROR(Table1[[#This Row],[Calculation6]]/Exchange,"No data")</f>
        <v>0</v>
      </c>
      <c r="AL754" s="49" t="s">
        <v>465</v>
      </c>
      <c r="AM754" s="45"/>
      <c r="AN754" s="45"/>
      <c r="AO754" s="45"/>
      <c r="AP754" s="45"/>
      <c r="AQ754" s="45"/>
    </row>
    <row r="755" spans="2:43">
      <c r="B755" s="44" t="s">
        <v>162</v>
      </c>
      <c r="C755" s="66" t="s">
        <v>467</v>
      </c>
      <c r="D755" s="87" t="s">
        <v>439</v>
      </c>
      <c r="E755" s="87" t="s">
        <v>437</v>
      </c>
      <c r="F755" s="66" t="s">
        <v>341</v>
      </c>
      <c r="G755" s="44" t="s">
        <v>159</v>
      </c>
      <c r="H755" s="44" t="s">
        <v>103</v>
      </c>
      <c r="I755" s="44" t="s">
        <v>15</v>
      </c>
      <c r="J755" s="44" t="s">
        <v>470</v>
      </c>
      <c r="K755" s="87" t="s">
        <v>475</v>
      </c>
      <c r="L755" s="49" t="s">
        <v>462</v>
      </c>
      <c r="M755" s="108">
        <v>2611</v>
      </c>
      <c r="N755" s="108">
        <v>870.33333333333337</v>
      </c>
      <c r="O755" s="91">
        <v>300</v>
      </c>
      <c r="P755" s="44" t="s">
        <v>458</v>
      </c>
      <c r="Q755" s="67"/>
      <c r="R755" s="67"/>
      <c r="S755" s="87" t="s">
        <v>17</v>
      </c>
      <c r="T75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55" s="91">
        <v>1982</v>
      </c>
      <c r="V755" s="91">
        <v>28</v>
      </c>
      <c r="W755" s="91">
        <v>1</v>
      </c>
      <c r="X755" s="92">
        <v>2010</v>
      </c>
      <c r="Y755" s="108">
        <v>0</v>
      </c>
      <c r="Z755" s="108">
        <v>0</v>
      </c>
      <c r="AA755" s="214">
        <v>2010</v>
      </c>
      <c r="AB755" s="67">
        <v>1</v>
      </c>
      <c r="AC755" s="115"/>
      <c r="AD755" s="115"/>
      <c r="AE755" s="109">
        <f>IFERROR(Table1[[#This Row],[ExpenditureDetails5]]*HLOOKUP([AssumedValue2],'Curr conv'!$B$17:$BF$56,16,FALSE), "No data")</f>
        <v>0</v>
      </c>
      <c r="AF755" s="108">
        <f>IFERROR([AssumedValue1]*HLOOKUP([AssumedValue2],'Curr conv'!$B$17:$BF$56,16,FALSE), "No data")</f>
        <v>0</v>
      </c>
      <c r="AG755" s="110">
        <f>IFERROR(Table1[[#This Row],[Calculation2]]/Exchange,"No data")</f>
        <v>0</v>
      </c>
      <c r="AH755" s="113">
        <f>IFERROR([AssumedValue1]*HLOOKUP([AssumedValue2],'Curr conv'!$B$17:$BF$56,16,FALSE)/Table1[[#This Row],[ExpenditureDetails3]], "No data")</f>
        <v>0</v>
      </c>
      <c r="AI755" s="114">
        <f>IFERROR(Table1[[#This Row],[Calculation4]]/Exchange,"No data")</f>
        <v>0</v>
      </c>
      <c r="AJ75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55" s="110">
        <f>IFERROR(Table1[[#This Row],[Calculation6]]/Exchange,"No data")</f>
        <v>0</v>
      </c>
      <c r="AL755" s="49" t="s">
        <v>465</v>
      </c>
      <c r="AM755" s="45"/>
      <c r="AN755" s="45"/>
      <c r="AO755" s="45"/>
      <c r="AP755" s="45"/>
      <c r="AQ755" s="45"/>
    </row>
    <row r="756" spans="2:43">
      <c r="B756" s="44" t="s">
        <v>163</v>
      </c>
      <c r="C756" s="66" t="s">
        <v>467</v>
      </c>
      <c r="D756" s="87" t="s">
        <v>439</v>
      </c>
      <c r="E756" s="87" t="s">
        <v>437</v>
      </c>
      <c r="F756" s="66" t="s">
        <v>337</v>
      </c>
      <c r="G756" s="44" t="s">
        <v>164</v>
      </c>
      <c r="H756" s="44" t="s">
        <v>98</v>
      </c>
      <c r="I756" s="44" t="s">
        <v>15</v>
      </c>
      <c r="J756" s="44" t="s">
        <v>470</v>
      </c>
      <c r="K756" s="87" t="s">
        <v>475</v>
      </c>
      <c r="L756" s="49" t="s">
        <v>462</v>
      </c>
      <c r="M756" s="108">
        <v>1189</v>
      </c>
      <c r="N756" s="108">
        <v>297.25</v>
      </c>
      <c r="O756" s="91">
        <v>300</v>
      </c>
      <c r="P756" s="44" t="s">
        <v>458</v>
      </c>
      <c r="Q756" s="67"/>
      <c r="R756" s="67"/>
      <c r="S756" s="87" t="s">
        <v>17</v>
      </c>
      <c r="T75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56" s="91">
        <v>2009</v>
      </c>
      <c r="V756" s="91">
        <v>1</v>
      </c>
      <c r="W756" s="91">
        <v>1</v>
      </c>
      <c r="X756" s="92">
        <v>2006</v>
      </c>
      <c r="Y756" s="108">
        <v>0</v>
      </c>
      <c r="Z756" s="108">
        <v>0</v>
      </c>
      <c r="AA756" s="214">
        <v>2006</v>
      </c>
      <c r="AB756" s="67">
        <v>1</v>
      </c>
      <c r="AC756" s="115" t="s">
        <v>96</v>
      </c>
      <c r="AD756" s="115"/>
      <c r="AE756" s="109">
        <f>IFERROR(Table1[[#This Row],[ExpenditureDetails5]]*HLOOKUP([AssumedValue2],'Curr conv'!$B$17:$BF$56,16,FALSE), "No data")</f>
        <v>0</v>
      </c>
      <c r="AF756" s="108">
        <f>IFERROR([AssumedValue1]*HLOOKUP([AssumedValue2],'Curr conv'!$B$17:$BF$56,16,FALSE), "No data")</f>
        <v>0</v>
      </c>
      <c r="AG756" s="110">
        <f>IFERROR(Table1[[#This Row],[Calculation2]]/Exchange,"No data")</f>
        <v>0</v>
      </c>
      <c r="AH756" s="113">
        <f>IFERROR([AssumedValue1]*HLOOKUP([AssumedValue2],'Curr conv'!$B$17:$BF$56,16,FALSE)/Table1[[#This Row],[ExpenditureDetails3]], "No data")</f>
        <v>0</v>
      </c>
      <c r="AI756" s="114">
        <f>IFERROR(Table1[[#This Row],[Calculation4]]/Exchange,"No data")</f>
        <v>0</v>
      </c>
      <c r="AJ75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56" s="110">
        <f>IFERROR(Table1[[#This Row],[Calculation6]]/Exchange,"No data")</f>
        <v>0</v>
      </c>
      <c r="AL756" s="49" t="s">
        <v>465</v>
      </c>
      <c r="AM756" s="45"/>
      <c r="AN756" s="45"/>
      <c r="AO756" s="45"/>
      <c r="AP756" s="45"/>
      <c r="AQ756" s="45"/>
    </row>
    <row r="757" spans="2:43">
      <c r="B757" s="44" t="s">
        <v>163</v>
      </c>
      <c r="C757" s="66" t="s">
        <v>467</v>
      </c>
      <c r="D757" s="87" t="s">
        <v>439</v>
      </c>
      <c r="E757" s="87" t="s">
        <v>437</v>
      </c>
      <c r="F757" s="66" t="s">
        <v>337</v>
      </c>
      <c r="G757" s="44" t="s">
        <v>164</v>
      </c>
      <c r="H757" s="44" t="s">
        <v>98</v>
      </c>
      <c r="I757" s="44" t="s">
        <v>15</v>
      </c>
      <c r="J757" s="44" t="s">
        <v>470</v>
      </c>
      <c r="K757" s="87" t="s">
        <v>475</v>
      </c>
      <c r="L757" s="49" t="s">
        <v>462</v>
      </c>
      <c r="M757" s="108">
        <v>1189</v>
      </c>
      <c r="N757" s="108">
        <v>297.25</v>
      </c>
      <c r="O757" s="91">
        <v>300</v>
      </c>
      <c r="P757" s="44" t="s">
        <v>458</v>
      </c>
      <c r="Q757" s="67"/>
      <c r="R757" s="67"/>
      <c r="S757" s="87" t="s">
        <v>17</v>
      </c>
      <c r="T75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57" s="91">
        <v>2009</v>
      </c>
      <c r="V757" s="91">
        <v>1</v>
      </c>
      <c r="W757" s="91">
        <v>1</v>
      </c>
      <c r="X757" s="92">
        <v>2007</v>
      </c>
      <c r="Y757" s="108">
        <v>0</v>
      </c>
      <c r="Z757" s="108">
        <v>0</v>
      </c>
      <c r="AA757" s="214">
        <v>2007</v>
      </c>
      <c r="AB757" s="67">
        <v>1</v>
      </c>
      <c r="AC757" s="115"/>
      <c r="AD757" s="115"/>
      <c r="AE757" s="109">
        <f>IFERROR(Table1[[#This Row],[ExpenditureDetails5]]*HLOOKUP([AssumedValue2],'Curr conv'!$B$17:$BF$56,16,FALSE), "No data")</f>
        <v>0</v>
      </c>
      <c r="AF757" s="108">
        <f>IFERROR([AssumedValue1]*HLOOKUP([AssumedValue2],'Curr conv'!$B$17:$BF$56,16,FALSE), "No data")</f>
        <v>0</v>
      </c>
      <c r="AG757" s="110">
        <f>IFERROR(Table1[[#This Row],[Calculation2]]/Exchange,"No data")</f>
        <v>0</v>
      </c>
      <c r="AH757" s="113">
        <f>IFERROR([AssumedValue1]*HLOOKUP([AssumedValue2],'Curr conv'!$B$17:$BF$56,16,FALSE)/Table1[[#This Row],[ExpenditureDetails3]], "No data")</f>
        <v>0</v>
      </c>
      <c r="AI757" s="114">
        <f>IFERROR(Table1[[#This Row],[Calculation4]]/Exchange,"No data")</f>
        <v>0</v>
      </c>
      <c r="AJ75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57" s="110">
        <f>IFERROR(Table1[[#This Row],[Calculation6]]/Exchange,"No data")</f>
        <v>0</v>
      </c>
      <c r="AL757" s="49" t="s">
        <v>465</v>
      </c>
      <c r="AM757" s="45"/>
      <c r="AN757" s="45"/>
      <c r="AO757" s="45"/>
      <c r="AP757" s="45"/>
      <c r="AQ757" s="45"/>
    </row>
    <row r="758" spans="2:43">
      <c r="B758" s="44" t="s">
        <v>163</v>
      </c>
      <c r="C758" s="66" t="s">
        <v>467</v>
      </c>
      <c r="D758" s="87" t="s">
        <v>439</v>
      </c>
      <c r="E758" s="87" t="s">
        <v>437</v>
      </c>
      <c r="F758" s="66" t="s">
        <v>337</v>
      </c>
      <c r="G758" s="44" t="s">
        <v>164</v>
      </c>
      <c r="H758" s="44" t="s">
        <v>98</v>
      </c>
      <c r="I758" s="44" t="s">
        <v>15</v>
      </c>
      <c r="J758" s="44" t="s">
        <v>470</v>
      </c>
      <c r="K758" s="87" t="s">
        <v>475</v>
      </c>
      <c r="L758" s="49" t="s">
        <v>462</v>
      </c>
      <c r="M758" s="108">
        <v>1189</v>
      </c>
      <c r="N758" s="108">
        <v>297.25</v>
      </c>
      <c r="O758" s="91">
        <v>300</v>
      </c>
      <c r="P758" s="44" t="s">
        <v>458</v>
      </c>
      <c r="Q758" s="67"/>
      <c r="R758" s="67"/>
      <c r="S758" s="87" t="s">
        <v>17</v>
      </c>
      <c r="T75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58" s="91">
        <v>2009</v>
      </c>
      <c r="V758" s="91">
        <v>1</v>
      </c>
      <c r="W758" s="91">
        <v>1</v>
      </c>
      <c r="X758" s="92">
        <v>2008</v>
      </c>
      <c r="Y758" s="108">
        <v>0</v>
      </c>
      <c r="Z758" s="108">
        <v>0</v>
      </c>
      <c r="AA758" s="214">
        <v>2008</v>
      </c>
      <c r="AB758" s="67">
        <v>1</v>
      </c>
      <c r="AC758" s="115"/>
      <c r="AD758" s="115"/>
      <c r="AE758" s="109">
        <f>IFERROR(Table1[[#This Row],[ExpenditureDetails5]]*HLOOKUP([AssumedValue2],'Curr conv'!$B$17:$BF$56,16,FALSE), "No data")</f>
        <v>0</v>
      </c>
      <c r="AF758" s="108">
        <f>IFERROR([AssumedValue1]*HLOOKUP([AssumedValue2],'Curr conv'!$B$17:$BF$56,16,FALSE), "No data")</f>
        <v>0</v>
      </c>
      <c r="AG758" s="110">
        <f>IFERROR(Table1[[#This Row],[Calculation2]]/Exchange,"No data")</f>
        <v>0</v>
      </c>
      <c r="AH758" s="113">
        <f>IFERROR([AssumedValue1]*HLOOKUP([AssumedValue2],'Curr conv'!$B$17:$BF$56,16,FALSE)/Table1[[#This Row],[ExpenditureDetails3]], "No data")</f>
        <v>0</v>
      </c>
      <c r="AI758" s="114">
        <f>IFERROR(Table1[[#This Row],[Calculation4]]/Exchange,"No data")</f>
        <v>0</v>
      </c>
      <c r="AJ75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58" s="110">
        <f>IFERROR(Table1[[#This Row],[Calculation6]]/Exchange,"No data")</f>
        <v>0</v>
      </c>
      <c r="AL758" s="49" t="s">
        <v>465</v>
      </c>
      <c r="AM758" s="45"/>
      <c r="AN758" s="45"/>
      <c r="AO758" s="45"/>
      <c r="AP758" s="45"/>
      <c r="AQ758" s="45"/>
    </row>
    <row r="759" spans="2:43">
      <c r="B759" s="44" t="s">
        <v>163</v>
      </c>
      <c r="C759" s="66" t="s">
        <v>467</v>
      </c>
      <c r="D759" s="87" t="s">
        <v>439</v>
      </c>
      <c r="E759" s="87" t="s">
        <v>437</v>
      </c>
      <c r="F759" s="66" t="s">
        <v>337</v>
      </c>
      <c r="G759" s="44" t="s">
        <v>164</v>
      </c>
      <c r="H759" s="44" t="s">
        <v>98</v>
      </c>
      <c r="I759" s="44" t="s">
        <v>15</v>
      </c>
      <c r="J759" s="44" t="s">
        <v>470</v>
      </c>
      <c r="K759" s="87" t="s">
        <v>475</v>
      </c>
      <c r="L759" s="49" t="s">
        <v>462</v>
      </c>
      <c r="M759" s="108">
        <v>1189</v>
      </c>
      <c r="N759" s="108">
        <v>297.25</v>
      </c>
      <c r="O759" s="91">
        <v>300</v>
      </c>
      <c r="P759" s="44" t="s">
        <v>458</v>
      </c>
      <c r="Q759" s="67"/>
      <c r="R759" s="67"/>
      <c r="S759" s="87" t="s">
        <v>17</v>
      </c>
      <c r="T75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59" s="91">
        <v>2009</v>
      </c>
      <c r="V759" s="91">
        <v>1</v>
      </c>
      <c r="W759" s="91">
        <v>1</v>
      </c>
      <c r="X759" s="92">
        <v>2009</v>
      </c>
      <c r="Y759" s="108">
        <v>0</v>
      </c>
      <c r="Z759" s="108">
        <v>0</v>
      </c>
      <c r="AA759" s="214">
        <v>2009</v>
      </c>
      <c r="AB759" s="67">
        <v>1</v>
      </c>
      <c r="AC759" s="115"/>
      <c r="AD759" s="115"/>
      <c r="AE759" s="109">
        <f>IFERROR(Table1[[#This Row],[ExpenditureDetails5]]*HLOOKUP([AssumedValue2],'Curr conv'!$B$17:$BF$56,16,FALSE), "No data")</f>
        <v>0</v>
      </c>
      <c r="AF759" s="108">
        <f>IFERROR([AssumedValue1]*HLOOKUP([AssumedValue2],'Curr conv'!$B$17:$BF$56,16,FALSE), "No data")</f>
        <v>0</v>
      </c>
      <c r="AG759" s="110">
        <f>IFERROR(Table1[[#This Row],[Calculation2]]/Exchange,"No data")</f>
        <v>0</v>
      </c>
      <c r="AH759" s="113">
        <f>IFERROR([AssumedValue1]*HLOOKUP([AssumedValue2],'Curr conv'!$B$17:$BF$56,16,FALSE)/Table1[[#This Row],[ExpenditureDetails3]], "No data")</f>
        <v>0</v>
      </c>
      <c r="AI759" s="114">
        <f>IFERROR(Table1[[#This Row],[Calculation4]]/Exchange,"No data")</f>
        <v>0</v>
      </c>
      <c r="AJ75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59" s="110">
        <f>IFERROR(Table1[[#This Row],[Calculation6]]/Exchange,"No data")</f>
        <v>0</v>
      </c>
      <c r="AL759" s="49" t="s">
        <v>465</v>
      </c>
      <c r="AM759" s="45"/>
      <c r="AN759" s="45"/>
      <c r="AO759" s="45"/>
      <c r="AP759" s="45"/>
      <c r="AQ759" s="45"/>
    </row>
    <row r="760" spans="2:43">
      <c r="B760" s="44" t="s">
        <v>165</v>
      </c>
      <c r="C760" s="66" t="s">
        <v>467</v>
      </c>
      <c r="D760" s="87" t="s">
        <v>439</v>
      </c>
      <c r="E760" s="87" t="s">
        <v>437</v>
      </c>
      <c r="F760" s="66" t="s">
        <v>337</v>
      </c>
      <c r="G760" s="44" t="s">
        <v>164</v>
      </c>
      <c r="H760" s="44" t="s">
        <v>111</v>
      </c>
      <c r="I760" s="44" t="s">
        <v>15</v>
      </c>
      <c r="J760" s="44" t="s">
        <v>470</v>
      </c>
      <c r="K760" s="87" t="s">
        <v>475</v>
      </c>
      <c r="L760" s="49" t="s">
        <v>462</v>
      </c>
      <c r="M760" s="108">
        <v>1189</v>
      </c>
      <c r="N760" s="108">
        <v>297.25</v>
      </c>
      <c r="O760" s="91">
        <v>300</v>
      </c>
      <c r="P760" s="44" t="s">
        <v>458</v>
      </c>
      <c r="Q760" s="67"/>
      <c r="R760" s="67"/>
      <c r="S760" s="87" t="s">
        <v>17</v>
      </c>
      <c r="T76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60" s="91">
        <v>2001</v>
      </c>
      <c r="V760" s="91">
        <v>9</v>
      </c>
      <c r="W760" s="91">
        <v>1</v>
      </c>
      <c r="X760" s="92">
        <v>2001</v>
      </c>
      <c r="Y760" s="108">
        <v>0</v>
      </c>
      <c r="Z760" s="108">
        <v>0</v>
      </c>
      <c r="AA760" s="214">
        <v>2001</v>
      </c>
      <c r="AB760" s="67">
        <v>1</v>
      </c>
      <c r="AC760" s="115" t="s">
        <v>96</v>
      </c>
      <c r="AD760" s="115"/>
      <c r="AE760" s="109">
        <f>IFERROR(Table1[[#This Row],[ExpenditureDetails5]]*HLOOKUP([AssumedValue2],'Curr conv'!$B$17:$BF$56,16,FALSE), "No data")</f>
        <v>0</v>
      </c>
      <c r="AF760" s="108">
        <f>IFERROR([AssumedValue1]*HLOOKUP([AssumedValue2],'Curr conv'!$B$17:$BF$56,16,FALSE), "No data")</f>
        <v>0</v>
      </c>
      <c r="AG760" s="110">
        <f>IFERROR(Table1[[#This Row],[Calculation2]]/Exchange,"No data")</f>
        <v>0</v>
      </c>
      <c r="AH760" s="113">
        <f>IFERROR([AssumedValue1]*HLOOKUP([AssumedValue2],'Curr conv'!$B$17:$BF$56,16,FALSE)/Table1[[#This Row],[ExpenditureDetails3]], "No data")</f>
        <v>0</v>
      </c>
      <c r="AI760" s="114">
        <f>IFERROR(Table1[[#This Row],[Calculation4]]/Exchange,"No data")</f>
        <v>0</v>
      </c>
      <c r="AJ76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60" s="110">
        <f>IFERROR(Table1[[#This Row],[Calculation6]]/Exchange,"No data")</f>
        <v>0</v>
      </c>
      <c r="AL760" s="49" t="s">
        <v>465</v>
      </c>
      <c r="AM760" s="45"/>
      <c r="AN760" s="45"/>
      <c r="AO760" s="45"/>
      <c r="AP760" s="45"/>
      <c r="AQ760" s="45"/>
    </row>
    <row r="761" spans="2:43">
      <c r="B761" s="44" t="s">
        <v>165</v>
      </c>
      <c r="C761" s="66" t="s">
        <v>467</v>
      </c>
      <c r="D761" s="87" t="s">
        <v>439</v>
      </c>
      <c r="E761" s="87" t="s">
        <v>437</v>
      </c>
      <c r="F761" s="66" t="s">
        <v>337</v>
      </c>
      <c r="G761" s="44" t="s">
        <v>164</v>
      </c>
      <c r="H761" s="44" t="s">
        <v>111</v>
      </c>
      <c r="I761" s="44" t="s">
        <v>15</v>
      </c>
      <c r="J761" s="44" t="s">
        <v>470</v>
      </c>
      <c r="K761" s="87" t="s">
        <v>475</v>
      </c>
      <c r="L761" s="49" t="s">
        <v>462</v>
      </c>
      <c r="M761" s="108">
        <v>1189</v>
      </c>
      <c r="N761" s="108">
        <v>297.25</v>
      </c>
      <c r="O761" s="91">
        <v>300</v>
      </c>
      <c r="P761" s="44" t="s">
        <v>458</v>
      </c>
      <c r="Q761" s="67"/>
      <c r="R761" s="67"/>
      <c r="S761" s="87" t="s">
        <v>17</v>
      </c>
      <c r="T76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61" s="91">
        <v>2001</v>
      </c>
      <c r="V761" s="91">
        <v>9</v>
      </c>
      <c r="W761" s="91">
        <v>1</v>
      </c>
      <c r="X761" s="92">
        <v>2002</v>
      </c>
      <c r="Y761" s="108">
        <v>0</v>
      </c>
      <c r="Z761" s="108">
        <v>0</v>
      </c>
      <c r="AA761" s="214">
        <v>2002</v>
      </c>
      <c r="AB761" s="67">
        <v>1</v>
      </c>
      <c r="AC761" s="115"/>
      <c r="AD761" s="115"/>
      <c r="AE761" s="109">
        <f>IFERROR(Table1[[#This Row],[ExpenditureDetails5]]*HLOOKUP([AssumedValue2],'Curr conv'!$B$17:$BF$56,16,FALSE), "No data")</f>
        <v>0</v>
      </c>
      <c r="AF761" s="108">
        <f>IFERROR([AssumedValue1]*HLOOKUP([AssumedValue2],'Curr conv'!$B$17:$BF$56,16,FALSE), "No data")</f>
        <v>0</v>
      </c>
      <c r="AG761" s="110">
        <f>IFERROR(Table1[[#This Row],[Calculation2]]/Exchange,"No data")</f>
        <v>0</v>
      </c>
      <c r="AH761" s="113">
        <f>IFERROR([AssumedValue1]*HLOOKUP([AssumedValue2],'Curr conv'!$B$17:$BF$56,16,FALSE)/Table1[[#This Row],[ExpenditureDetails3]], "No data")</f>
        <v>0</v>
      </c>
      <c r="AI761" s="114">
        <f>IFERROR(Table1[[#This Row],[Calculation4]]/Exchange,"No data")</f>
        <v>0</v>
      </c>
      <c r="AJ76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61" s="110">
        <f>IFERROR(Table1[[#This Row],[Calculation6]]/Exchange,"No data")</f>
        <v>0</v>
      </c>
      <c r="AL761" s="49" t="s">
        <v>465</v>
      </c>
      <c r="AM761" s="45"/>
      <c r="AN761" s="45"/>
      <c r="AO761" s="45"/>
      <c r="AP761" s="45"/>
      <c r="AQ761" s="45"/>
    </row>
    <row r="762" spans="2:43">
      <c r="B762" s="44" t="s">
        <v>165</v>
      </c>
      <c r="C762" s="66" t="s">
        <v>467</v>
      </c>
      <c r="D762" s="87" t="s">
        <v>439</v>
      </c>
      <c r="E762" s="87" t="s">
        <v>437</v>
      </c>
      <c r="F762" s="66" t="s">
        <v>337</v>
      </c>
      <c r="G762" s="44" t="s">
        <v>164</v>
      </c>
      <c r="H762" s="44" t="s">
        <v>111</v>
      </c>
      <c r="I762" s="44" t="s">
        <v>15</v>
      </c>
      <c r="J762" s="44" t="s">
        <v>470</v>
      </c>
      <c r="K762" s="87" t="s">
        <v>475</v>
      </c>
      <c r="L762" s="49" t="s">
        <v>462</v>
      </c>
      <c r="M762" s="108">
        <v>1189</v>
      </c>
      <c r="N762" s="108">
        <v>297.25</v>
      </c>
      <c r="O762" s="91">
        <v>300</v>
      </c>
      <c r="P762" s="44" t="s">
        <v>458</v>
      </c>
      <c r="Q762" s="67"/>
      <c r="R762" s="67"/>
      <c r="S762" s="87" t="s">
        <v>17</v>
      </c>
      <c r="T76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62" s="91">
        <v>2001</v>
      </c>
      <c r="V762" s="91">
        <v>9</v>
      </c>
      <c r="W762" s="91">
        <v>1</v>
      </c>
      <c r="X762" s="92">
        <v>2003</v>
      </c>
      <c r="Y762" s="108">
        <v>0</v>
      </c>
      <c r="Z762" s="108">
        <v>0</v>
      </c>
      <c r="AA762" s="214">
        <v>2003</v>
      </c>
      <c r="AB762" s="67">
        <v>1</v>
      </c>
      <c r="AC762" s="115"/>
      <c r="AD762" s="115"/>
      <c r="AE762" s="109">
        <f>IFERROR(Table1[[#This Row],[ExpenditureDetails5]]*HLOOKUP([AssumedValue2],'Curr conv'!$B$17:$BF$56,16,FALSE), "No data")</f>
        <v>0</v>
      </c>
      <c r="AF762" s="108">
        <f>IFERROR([AssumedValue1]*HLOOKUP([AssumedValue2],'Curr conv'!$B$17:$BF$56,16,FALSE), "No data")</f>
        <v>0</v>
      </c>
      <c r="AG762" s="110">
        <f>IFERROR(Table1[[#This Row],[Calculation2]]/Exchange,"No data")</f>
        <v>0</v>
      </c>
      <c r="AH762" s="113">
        <f>IFERROR([AssumedValue1]*HLOOKUP([AssumedValue2],'Curr conv'!$B$17:$BF$56,16,FALSE)/Table1[[#This Row],[ExpenditureDetails3]], "No data")</f>
        <v>0</v>
      </c>
      <c r="AI762" s="114">
        <f>IFERROR(Table1[[#This Row],[Calculation4]]/Exchange,"No data")</f>
        <v>0</v>
      </c>
      <c r="AJ76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62" s="110">
        <f>IFERROR(Table1[[#This Row],[Calculation6]]/Exchange,"No data")</f>
        <v>0</v>
      </c>
      <c r="AL762" s="49" t="s">
        <v>465</v>
      </c>
      <c r="AM762" s="45"/>
      <c r="AN762" s="45"/>
      <c r="AO762" s="45"/>
      <c r="AP762" s="45"/>
      <c r="AQ762" s="45"/>
    </row>
    <row r="763" spans="2:43">
      <c r="B763" s="44" t="s">
        <v>165</v>
      </c>
      <c r="C763" s="66" t="s">
        <v>467</v>
      </c>
      <c r="D763" s="87" t="s">
        <v>439</v>
      </c>
      <c r="E763" s="87" t="s">
        <v>437</v>
      </c>
      <c r="F763" s="66" t="s">
        <v>337</v>
      </c>
      <c r="G763" s="44" t="s">
        <v>164</v>
      </c>
      <c r="H763" s="44" t="s">
        <v>111</v>
      </c>
      <c r="I763" s="44" t="s">
        <v>15</v>
      </c>
      <c r="J763" s="44" t="s">
        <v>470</v>
      </c>
      <c r="K763" s="87" t="s">
        <v>475</v>
      </c>
      <c r="L763" s="49" t="s">
        <v>462</v>
      </c>
      <c r="M763" s="108">
        <v>1189</v>
      </c>
      <c r="N763" s="108">
        <v>297.25</v>
      </c>
      <c r="O763" s="91">
        <v>300</v>
      </c>
      <c r="P763" s="44" t="s">
        <v>458</v>
      </c>
      <c r="Q763" s="67"/>
      <c r="R763" s="67"/>
      <c r="S763" s="87" t="s">
        <v>17</v>
      </c>
      <c r="T76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63" s="91">
        <v>2001</v>
      </c>
      <c r="V763" s="91">
        <v>9</v>
      </c>
      <c r="W763" s="91">
        <v>1</v>
      </c>
      <c r="X763" s="92">
        <v>2004</v>
      </c>
      <c r="Y763" s="108">
        <v>0</v>
      </c>
      <c r="Z763" s="108">
        <v>0</v>
      </c>
      <c r="AA763" s="214">
        <v>2004</v>
      </c>
      <c r="AB763" s="67">
        <v>1</v>
      </c>
      <c r="AC763" s="115"/>
      <c r="AD763" s="115"/>
      <c r="AE763" s="109">
        <f>IFERROR(Table1[[#This Row],[ExpenditureDetails5]]*HLOOKUP([AssumedValue2],'Curr conv'!$B$17:$BF$56,16,FALSE), "No data")</f>
        <v>0</v>
      </c>
      <c r="AF763" s="108">
        <f>IFERROR([AssumedValue1]*HLOOKUP([AssumedValue2],'Curr conv'!$B$17:$BF$56,16,FALSE), "No data")</f>
        <v>0</v>
      </c>
      <c r="AG763" s="110">
        <f>IFERROR(Table1[[#This Row],[Calculation2]]/Exchange,"No data")</f>
        <v>0</v>
      </c>
      <c r="AH763" s="113">
        <f>IFERROR([AssumedValue1]*HLOOKUP([AssumedValue2],'Curr conv'!$B$17:$BF$56,16,FALSE)/Table1[[#This Row],[ExpenditureDetails3]], "No data")</f>
        <v>0</v>
      </c>
      <c r="AI763" s="114">
        <f>IFERROR(Table1[[#This Row],[Calculation4]]/Exchange,"No data")</f>
        <v>0</v>
      </c>
      <c r="AJ76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63" s="110">
        <f>IFERROR(Table1[[#This Row],[Calculation6]]/Exchange,"No data")</f>
        <v>0</v>
      </c>
      <c r="AL763" s="49" t="s">
        <v>465</v>
      </c>
      <c r="AM763" s="45"/>
      <c r="AN763" s="45"/>
      <c r="AO763" s="45"/>
      <c r="AP763" s="45"/>
      <c r="AQ763" s="45"/>
    </row>
    <row r="764" spans="2:43">
      <c r="B764" s="44" t="s">
        <v>165</v>
      </c>
      <c r="C764" s="66" t="s">
        <v>467</v>
      </c>
      <c r="D764" s="87" t="s">
        <v>439</v>
      </c>
      <c r="E764" s="87" t="s">
        <v>437</v>
      </c>
      <c r="F764" s="66" t="s">
        <v>337</v>
      </c>
      <c r="G764" s="44" t="s">
        <v>164</v>
      </c>
      <c r="H764" s="44" t="s">
        <v>111</v>
      </c>
      <c r="I764" s="44" t="s">
        <v>15</v>
      </c>
      <c r="J764" s="44" t="s">
        <v>470</v>
      </c>
      <c r="K764" s="87" t="s">
        <v>475</v>
      </c>
      <c r="L764" s="49" t="s">
        <v>462</v>
      </c>
      <c r="M764" s="108">
        <v>1189</v>
      </c>
      <c r="N764" s="108">
        <v>297.25</v>
      </c>
      <c r="O764" s="91">
        <v>300</v>
      </c>
      <c r="P764" s="44" t="s">
        <v>458</v>
      </c>
      <c r="Q764" s="67"/>
      <c r="R764" s="67"/>
      <c r="S764" s="87" t="s">
        <v>17</v>
      </c>
      <c r="T76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64" s="91">
        <v>2001</v>
      </c>
      <c r="V764" s="91">
        <v>9</v>
      </c>
      <c r="W764" s="91">
        <v>1</v>
      </c>
      <c r="X764" s="92">
        <v>2005</v>
      </c>
      <c r="Y764" s="108">
        <v>0</v>
      </c>
      <c r="Z764" s="108">
        <v>0</v>
      </c>
      <c r="AA764" s="214">
        <v>2005</v>
      </c>
      <c r="AB764" s="67">
        <v>1</v>
      </c>
      <c r="AC764" s="115"/>
      <c r="AD764" s="115"/>
      <c r="AE764" s="109">
        <f>IFERROR(Table1[[#This Row],[ExpenditureDetails5]]*HLOOKUP([AssumedValue2],'Curr conv'!$B$17:$BF$56,16,FALSE), "No data")</f>
        <v>0</v>
      </c>
      <c r="AF764" s="108">
        <f>IFERROR([AssumedValue1]*HLOOKUP([AssumedValue2],'Curr conv'!$B$17:$BF$56,16,FALSE), "No data")</f>
        <v>0</v>
      </c>
      <c r="AG764" s="110">
        <f>IFERROR(Table1[[#This Row],[Calculation2]]/Exchange,"No data")</f>
        <v>0</v>
      </c>
      <c r="AH764" s="113">
        <f>IFERROR([AssumedValue1]*HLOOKUP([AssumedValue2],'Curr conv'!$B$17:$BF$56,16,FALSE)/Table1[[#This Row],[ExpenditureDetails3]], "No data")</f>
        <v>0</v>
      </c>
      <c r="AI764" s="114">
        <f>IFERROR(Table1[[#This Row],[Calculation4]]/Exchange,"No data")</f>
        <v>0</v>
      </c>
      <c r="AJ76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64" s="110">
        <f>IFERROR(Table1[[#This Row],[Calculation6]]/Exchange,"No data")</f>
        <v>0</v>
      </c>
      <c r="AL764" s="49" t="s">
        <v>465</v>
      </c>
      <c r="AM764" s="45"/>
      <c r="AN764" s="45"/>
      <c r="AO764" s="45"/>
      <c r="AP764" s="45"/>
      <c r="AQ764" s="45"/>
    </row>
    <row r="765" spans="2:43">
      <c r="B765" s="44" t="s">
        <v>165</v>
      </c>
      <c r="C765" s="66" t="s">
        <v>467</v>
      </c>
      <c r="D765" s="87" t="s">
        <v>439</v>
      </c>
      <c r="E765" s="87" t="s">
        <v>437</v>
      </c>
      <c r="F765" s="66" t="s">
        <v>337</v>
      </c>
      <c r="G765" s="44" t="s">
        <v>164</v>
      </c>
      <c r="H765" s="44" t="s">
        <v>111</v>
      </c>
      <c r="I765" s="44" t="s">
        <v>15</v>
      </c>
      <c r="J765" s="44" t="s">
        <v>470</v>
      </c>
      <c r="K765" s="87" t="s">
        <v>475</v>
      </c>
      <c r="L765" s="49" t="s">
        <v>462</v>
      </c>
      <c r="M765" s="108">
        <v>1189</v>
      </c>
      <c r="N765" s="108">
        <v>297.25</v>
      </c>
      <c r="O765" s="91">
        <v>300</v>
      </c>
      <c r="P765" s="44" t="s">
        <v>458</v>
      </c>
      <c r="Q765" s="67"/>
      <c r="R765" s="67"/>
      <c r="S765" s="87" t="s">
        <v>17</v>
      </c>
      <c r="T76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65" s="91">
        <v>2001</v>
      </c>
      <c r="V765" s="91">
        <v>9</v>
      </c>
      <c r="W765" s="91">
        <v>1</v>
      </c>
      <c r="X765" s="92">
        <v>2006</v>
      </c>
      <c r="Y765" s="108">
        <v>0</v>
      </c>
      <c r="Z765" s="108">
        <v>0</v>
      </c>
      <c r="AA765" s="214">
        <v>2006</v>
      </c>
      <c r="AB765" s="67">
        <v>1</v>
      </c>
      <c r="AC765" s="115"/>
      <c r="AD765" s="115"/>
      <c r="AE765" s="109">
        <f>IFERROR(Table1[[#This Row],[ExpenditureDetails5]]*HLOOKUP([AssumedValue2],'Curr conv'!$B$17:$BF$56,16,FALSE), "No data")</f>
        <v>0</v>
      </c>
      <c r="AF765" s="108">
        <f>IFERROR([AssumedValue1]*HLOOKUP([AssumedValue2],'Curr conv'!$B$17:$BF$56,16,FALSE), "No data")</f>
        <v>0</v>
      </c>
      <c r="AG765" s="110">
        <f>IFERROR(Table1[[#This Row],[Calculation2]]/Exchange,"No data")</f>
        <v>0</v>
      </c>
      <c r="AH765" s="113">
        <f>IFERROR([AssumedValue1]*HLOOKUP([AssumedValue2],'Curr conv'!$B$17:$BF$56,16,FALSE)/Table1[[#This Row],[ExpenditureDetails3]], "No data")</f>
        <v>0</v>
      </c>
      <c r="AI765" s="114">
        <f>IFERROR(Table1[[#This Row],[Calculation4]]/Exchange,"No data")</f>
        <v>0</v>
      </c>
      <c r="AJ76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65" s="110">
        <f>IFERROR(Table1[[#This Row],[Calculation6]]/Exchange,"No data")</f>
        <v>0</v>
      </c>
      <c r="AL765" s="49" t="s">
        <v>465</v>
      </c>
      <c r="AM765" s="45"/>
      <c r="AN765" s="45"/>
      <c r="AO765" s="45"/>
      <c r="AP765" s="45"/>
      <c r="AQ765" s="45"/>
    </row>
    <row r="766" spans="2:43">
      <c r="B766" s="44" t="s">
        <v>165</v>
      </c>
      <c r="C766" s="66" t="s">
        <v>467</v>
      </c>
      <c r="D766" s="87" t="s">
        <v>439</v>
      </c>
      <c r="E766" s="87" t="s">
        <v>437</v>
      </c>
      <c r="F766" s="66" t="s">
        <v>337</v>
      </c>
      <c r="G766" s="44" t="s">
        <v>164</v>
      </c>
      <c r="H766" s="44" t="s">
        <v>111</v>
      </c>
      <c r="I766" s="44" t="s">
        <v>15</v>
      </c>
      <c r="J766" s="44" t="s">
        <v>470</v>
      </c>
      <c r="K766" s="87" t="s">
        <v>475</v>
      </c>
      <c r="L766" s="49" t="s">
        <v>462</v>
      </c>
      <c r="M766" s="108">
        <v>1189</v>
      </c>
      <c r="N766" s="108">
        <v>297.25</v>
      </c>
      <c r="O766" s="91">
        <v>300</v>
      </c>
      <c r="P766" s="44" t="s">
        <v>458</v>
      </c>
      <c r="Q766" s="67"/>
      <c r="R766" s="67"/>
      <c r="S766" s="87" t="s">
        <v>17</v>
      </c>
      <c r="T76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66" s="91">
        <v>2001</v>
      </c>
      <c r="V766" s="91">
        <v>9</v>
      </c>
      <c r="W766" s="91">
        <v>1</v>
      </c>
      <c r="X766" s="92">
        <v>2007</v>
      </c>
      <c r="Y766" s="108">
        <v>0</v>
      </c>
      <c r="Z766" s="108">
        <v>0</v>
      </c>
      <c r="AA766" s="214">
        <v>2007</v>
      </c>
      <c r="AB766" s="67">
        <v>1</v>
      </c>
      <c r="AC766" s="115"/>
      <c r="AD766" s="115"/>
      <c r="AE766" s="109">
        <f>IFERROR(Table1[[#This Row],[ExpenditureDetails5]]*HLOOKUP([AssumedValue2],'Curr conv'!$B$17:$BF$56,16,FALSE), "No data")</f>
        <v>0</v>
      </c>
      <c r="AF766" s="108">
        <f>IFERROR([AssumedValue1]*HLOOKUP([AssumedValue2],'Curr conv'!$B$17:$BF$56,16,FALSE), "No data")</f>
        <v>0</v>
      </c>
      <c r="AG766" s="110">
        <f>IFERROR(Table1[[#This Row],[Calculation2]]/Exchange,"No data")</f>
        <v>0</v>
      </c>
      <c r="AH766" s="113">
        <f>IFERROR([AssumedValue1]*HLOOKUP([AssumedValue2],'Curr conv'!$B$17:$BF$56,16,FALSE)/Table1[[#This Row],[ExpenditureDetails3]], "No data")</f>
        <v>0</v>
      </c>
      <c r="AI766" s="114">
        <f>IFERROR(Table1[[#This Row],[Calculation4]]/Exchange,"No data")</f>
        <v>0</v>
      </c>
      <c r="AJ76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66" s="110">
        <f>IFERROR(Table1[[#This Row],[Calculation6]]/Exchange,"No data")</f>
        <v>0</v>
      </c>
      <c r="AL766" s="49" t="s">
        <v>465</v>
      </c>
      <c r="AM766" s="45"/>
      <c r="AN766" s="45"/>
      <c r="AO766" s="45"/>
      <c r="AP766" s="45"/>
      <c r="AQ766" s="45"/>
    </row>
    <row r="767" spans="2:43">
      <c r="B767" s="44" t="s">
        <v>165</v>
      </c>
      <c r="C767" s="66" t="s">
        <v>467</v>
      </c>
      <c r="D767" s="87" t="s">
        <v>439</v>
      </c>
      <c r="E767" s="87" t="s">
        <v>437</v>
      </c>
      <c r="F767" s="66" t="s">
        <v>337</v>
      </c>
      <c r="G767" s="44" t="s">
        <v>164</v>
      </c>
      <c r="H767" s="44" t="s">
        <v>111</v>
      </c>
      <c r="I767" s="44" t="s">
        <v>15</v>
      </c>
      <c r="J767" s="44" t="s">
        <v>470</v>
      </c>
      <c r="K767" s="87" t="s">
        <v>475</v>
      </c>
      <c r="L767" s="49" t="s">
        <v>462</v>
      </c>
      <c r="M767" s="108">
        <v>1189</v>
      </c>
      <c r="N767" s="108">
        <v>297.25</v>
      </c>
      <c r="O767" s="91">
        <v>300</v>
      </c>
      <c r="P767" s="44" t="s">
        <v>458</v>
      </c>
      <c r="Q767" s="67"/>
      <c r="R767" s="67"/>
      <c r="S767" s="87" t="s">
        <v>17</v>
      </c>
      <c r="T76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67" s="91">
        <v>2001</v>
      </c>
      <c r="V767" s="91">
        <v>9</v>
      </c>
      <c r="W767" s="91">
        <v>1</v>
      </c>
      <c r="X767" s="92">
        <v>2008</v>
      </c>
      <c r="Y767" s="108">
        <v>0</v>
      </c>
      <c r="Z767" s="108">
        <v>0</v>
      </c>
      <c r="AA767" s="214">
        <v>2008</v>
      </c>
      <c r="AB767" s="67">
        <v>1</v>
      </c>
      <c r="AC767" s="115"/>
      <c r="AD767" s="115"/>
      <c r="AE767" s="109">
        <f>IFERROR(Table1[[#This Row],[ExpenditureDetails5]]*HLOOKUP([AssumedValue2],'Curr conv'!$B$17:$BF$56,16,FALSE), "No data")</f>
        <v>0</v>
      </c>
      <c r="AF767" s="108">
        <f>IFERROR([AssumedValue1]*HLOOKUP([AssumedValue2],'Curr conv'!$B$17:$BF$56,16,FALSE), "No data")</f>
        <v>0</v>
      </c>
      <c r="AG767" s="110">
        <f>IFERROR(Table1[[#This Row],[Calculation2]]/Exchange,"No data")</f>
        <v>0</v>
      </c>
      <c r="AH767" s="113">
        <f>IFERROR([AssumedValue1]*HLOOKUP([AssumedValue2],'Curr conv'!$B$17:$BF$56,16,FALSE)/Table1[[#This Row],[ExpenditureDetails3]], "No data")</f>
        <v>0</v>
      </c>
      <c r="AI767" s="114">
        <f>IFERROR(Table1[[#This Row],[Calculation4]]/Exchange,"No data")</f>
        <v>0</v>
      </c>
      <c r="AJ76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67" s="110">
        <f>IFERROR(Table1[[#This Row],[Calculation6]]/Exchange,"No data")</f>
        <v>0</v>
      </c>
      <c r="AL767" s="49" t="s">
        <v>465</v>
      </c>
      <c r="AM767" s="45"/>
      <c r="AN767" s="45"/>
      <c r="AO767" s="45"/>
      <c r="AP767" s="45"/>
      <c r="AQ767" s="45"/>
    </row>
    <row r="768" spans="2:43">
      <c r="B768" s="44" t="s">
        <v>165</v>
      </c>
      <c r="C768" s="66" t="s">
        <v>467</v>
      </c>
      <c r="D768" s="87" t="s">
        <v>439</v>
      </c>
      <c r="E768" s="87" t="s">
        <v>437</v>
      </c>
      <c r="F768" s="66" t="s">
        <v>337</v>
      </c>
      <c r="G768" s="44" t="s">
        <v>164</v>
      </c>
      <c r="H768" s="44" t="s">
        <v>111</v>
      </c>
      <c r="I768" s="44" t="s">
        <v>15</v>
      </c>
      <c r="J768" s="44" t="s">
        <v>470</v>
      </c>
      <c r="K768" s="87" t="s">
        <v>475</v>
      </c>
      <c r="L768" s="49" t="s">
        <v>462</v>
      </c>
      <c r="M768" s="108">
        <v>1189</v>
      </c>
      <c r="N768" s="108">
        <v>297.25</v>
      </c>
      <c r="O768" s="91">
        <v>300</v>
      </c>
      <c r="P768" s="44" t="s">
        <v>458</v>
      </c>
      <c r="Q768" s="67"/>
      <c r="R768" s="67"/>
      <c r="S768" s="87" t="s">
        <v>17</v>
      </c>
      <c r="T76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68" s="91">
        <v>2001</v>
      </c>
      <c r="V768" s="91">
        <v>9</v>
      </c>
      <c r="W768" s="91">
        <v>1</v>
      </c>
      <c r="X768" s="92">
        <v>2009</v>
      </c>
      <c r="Y768" s="108">
        <v>0</v>
      </c>
      <c r="Z768" s="108">
        <v>0</v>
      </c>
      <c r="AA768" s="214">
        <v>2009</v>
      </c>
      <c r="AB768" s="67">
        <v>1</v>
      </c>
      <c r="AC768" s="115"/>
      <c r="AD768" s="115"/>
      <c r="AE768" s="109">
        <f>IFERROR(Table1[[#This Row],[ExpenditureDetails5]]*HLOOKUP([AssumedValue2],'Curr conv'!$B$17:$BF$56,16,FALSE), "No data")</f>
        <v>0</v>
      </c>
      <c r="AF768" s="108">
        <f>IFERROR([AssumedValue1]*HLOOKUP([AssumedValue2],'Curr conv'!$B$17:$BF$56,16,FALSE), "No data")</f>
        <v>0</v>
      </c>
      <c r="AG768" s="110">
        <f>IFERROR(Table1[[#This Row],[Calculation2]]/Exchange,"No data")</f>
        <v>0</v>
      </c>
      <c r="AH768" s="113">
        <f>IFERROR([AssumedValue1]*HLOOKUP([AssumedValue2],'Curr conv'!$B$17:$BF$56,16,FALSE)/Table1[[#This Row],[ExpenditureDetails3]], "No data")</f>
        <v>0</v>
      </c>
      <c r="AI768" s="114">
        <f>IFERROR(Table1[[#This Row],[Calculation4]]/Exchange,"No data")</f>
        <v>0</v>
      </c>
      <c r="AJ76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68" s="110">
        <f>IFERROR(Table1[[#This Row],[Calculation6]]/Exchange,"No data")</f>
        <v>0</v>
      </c>
      <c r="AL768" s="49" t="s">
        <v>465</v>
      </c>
      <c r="AM768" s="45"/>
      <c r="AN768" s="45"/>
      <c r="AO768" s="45"/>
      <c r="AP768" s="45"/>
      <c r="AQ768" s="45"/>
    </row>
    <row r="769" spans="2:43">
      <c r="B769" s="44" t="s">
        <v>165</v>
      </c>
      <c r="C769" s="66" t="s">
        <v>467</v>
      </c>
      <c r="D769" s="87" t="s">
        <v>439</v>
      </c>
      <c r="E769" s="87" t="s">
        <v>437</v>
      </c>
      <c r="F769" s="66" t="s">
        <v>337</v>
      </c>
      <c r="G769" s="44" t="s">
        <v>164</v>
      </c>
      <c r="H769" s="44" t="s">
        <v>111</v>
      </c>
      <c r="I769" s="44" t="s">
        <v>15</v>
      </c>
      <c r="J769" s="44" t="s">
        <v>470</v>
      </c>
      <c r="K769" s="87" t="s">
        <v>475</v>
      </c>
      <c r="L769" s="49" t="s">
        <v>462</v>
      </c>
      <c r="M769" s="108">
        <v>1189</v>
      </c>
      <c r="N769" s="108">
        <v>297.25</v>
      </c>
      <c r="O769" s="91">
        <v>300</v>
      </c>
      <c r="P769" s="44" t="s">
        <v>458</v>
      </c>
      <c r="Q769" s="67"/>
      <c r="R769" s="67"/>
      <c r="S769" s="87" t="s">
        <v>17</v>
      </c>
      <c r="T76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69" s="91">
        <v>2001</v>
      </c>
      <c r="V769" s="91">
        <v>9</v>
      </c>
      <c r="W769" s="91">
        <v>1</v>
      </c>
      <c r="X769" s="92">
        <v>2010</v>
      </c>
      <c r="Y769" s="108">
        <v>0</v>
      </c>
      <c r="Z769" s="108">
        <v>0</v>
      </c>
      <c r="AA769" s="214">
        <v>2010</v>
      </c>
      <c r="AB769" s="67">
        <v>1</v>
      </c>
      <c r="AC769" s="115"/>
      <c r="AD769" s="115"/>
      <c r="AE769" s="109">
        <f>IFERROR(Table1[[#This Row],[ExpenditureDetails5]]*HLOOKUP([AssumedValue2],'Curr conv'!$B$17:$BF$56,16,FALSE), "No data")</f>
        <v>0</v>
      </c>
      <c r="AF769" s="108">
        <f>IFERROR([AssumedValue1]*HLOOKUP([AssumedValue2],'Curr conv'!$B$17:$BF$56,16,FALSE), "No data")</f>
        <v>0</v>
      </c>
      <c r="AG769" s="110">
        <f>IFERROR(Table1[[#This Row],[Calculation2]]/Exchange,"No data")</f>
        <v>0</v>
      </c>
      <c r="AH769" s="113">
        <f>IFERROR([AssumedValue1]*HLOOKUP([AssumedValue2],'Curr conv'!$B$17:$BF$56,16,FALSE)/Table1[[#This Row],[ExpenditureDetails3]], "No data")</f>
        <v>0</v>
      </c>
      <c r="AI769" s="114">
        <f>IFERROR(Table1[[#This Row],[Calculation4]]/Exchange,"No data")</f>
        <v>0</v>
      </c>
      <c r="AJ76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69" s="110">
        <f>IFERROR(Table1[[#This Row],[Calculation6]]/Exchange,"No data")</f>
        <v>0</v>
      </c>
      <c r="AL769" s="49" t="s">
        <v>465</v>
      </c>
      <c r="AM769" s="45"/>
      <c r="AN769" s="45"/>
      <c r="AO769" s="45"/>
      <c r="AP769" s="45"/>
      <c r="AQ769" s="45"/>
    </row>
    <row r="770" spans="2:43">
      <c r="B770" s="44" t="s">
        <v>166</v>
      </c>
      <c r="C770" s="66" t="s">
        <v>467</v>
      </c>
      <c r="D770" s="87" t="s">
        <v>439</v>
      </c>
      <c r="E770" s="87" t="s">
        <v>437</v>
      </c>
      <c r="F770" s="66" t="s">
        <v>337</v>
      </c>
      <c r="G770" s="44" t="s">
        <v>164</v>
      </c>
      <c r="H770" s="44" t="s">
        <v>101</v>
      </c>
      <c r="I770" s="44" t="s">
        <v>15</v>
      </c>
      <c r="J770" s="44" t="s">
        <v>470</v>
      </c>
      <c r="K770" s="87" t="s">
        <v>475</v>
      </c>
      <c r="L770" s="49" t="s">
        <v>462</v>
      </c>
      <c r="M770" s="108">
        <v>1189</v>
      </c>
      <c r="N770" s="108">
        <v>297.25</v>
      </c>
      <c r="O770" s="91">
        <v>300</v>
      </c>
      <c r="P770" s="44" t="s">
        <v>458</v>
      </c>
      <c r="Q770" s="67"/>
      <c r="R770" s="67"/>
      <c r="S770" s="87" t="s">
        <v>17</v>
      </c>
      <c r="T77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70" s="91">
        <v>2006</v>
      </c>
      <c r="V770" s="91">
        <v>4</v>
      </c>
      <c r="W770" s="91">
        <v>1</v>
      </c>
      <c r="X770" s="92" t="s">
        <v>96</v>
      </c>
      <c r="Y770" s="109" t="s">
        <v>96</v>
      </c>
      <c r="Z770" s="108" t="s">
        <v>96</v>
      </c>
      <c r="AA770" s="214" t="s">
        <v>96</v>
      </c>
      <c r="AB770" s="67">
        <v>1</v>
      </c>
      <c r="AC770" s="115" t="s">
        <v>96</v>
      </c>
      <c r="AD770" s="115"/>
      <c r="AE770" s="109" t="str">
        <f>IFERROR(Table1[[#This Row],[ExpenditureDetails5]]*HLOOKUP([AssumedValue2],'Curr conv'!$B$17:$BF$56,16,FALSE), "No data")</f>
        <v>No data</v>
      </c>
      <c r="AF770" s="108" t="str">
        <f>IFERROR([AssumedValue1]*HLOOKUP([AssumedValue2],'Curr conv'!$B$17:$BF$56,16,FALSE), "No data")</f>
        <v>No data</v>
      </c>
      <c r="AG770" s="110" t="str">
        <f>IFERROR(Table1[[#This Row],[Calculation2]]/Exchange,"No data")</f>
        <v>No data</v>
      </c>
      <c r="AH770" s="113" t="str">
        <f>IFERROR([AssumedValue1]*HLOOKUP([AssumedValue2],'Curr conv'!$B$17:$BF$56,16,FALSE)/Table1[[#This Row],[ExpenditureDetails3]], "No data")</f>
        <v>No data</v>
      </c>
      <c r="AI770" s="114" t="str">
        <f>IFERROR(Table1[[#This Row],[Calculation4]]/Exchange,"No data")</f>
        <v>No data</v>
      </c>
      <c r="AJ77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770" s="110" t="str">
        <f>IFERROR(Table1[[#This Row],[Calculation6]]/Exchange,"No data")</f>
        <v>No data</v>
      </c>
      <c r="AL770" s="49" t="s">
        <v>465</v>
      </c>
      <c r="AM770" s="45"/>
      <c r="AN770" s="45"/>
      <c r="AO770" s="45"/>
      <c r="AP770" s="45"/>
      <c r="AQ770" s="45"/>
    </row>
    <row r="771" spans="2:43">
      <c r="B771" s="44" t="s">
        <v>167</v>
      </c>
      <c r="C771" s="66" t="s">
        <v>467</v>
      </c>
      <c r="D771" s="87" t="s">
        <v>439</v>
      </c>
      <c r="E771" s="87" t="s">
        <v>437</v>
      </c>
      <c r="F771" s="66" t="s">
        <v>337</v>
      </c>
      <c r="G771" s="44" t="s">
        <v>164</v>
      </c>
      <c r="H771" s="44" t="s">
        <v>103</v>
      </c>
      <c r="I771" s="44" t="s">
        <v>15</v>
      </c>
      <c r="J771" s="44" t="s">
        <v>470</v>
      </c>
      <c r="K771" s="87" t="s">
        <v>475</v>
      </c>
      <c r="L771" s="49" t="s">
        <v>462</v>
      </c>
      <c r="M771" s="108">
        <v>1189</v>
      </c>
      <c r="N771" s="108">
        <v>297.25</v>
      </c>
      <c r="O771" s="91">
        <v>300</v>
      </c>
      <c r="P771" s="44" t="s">
        <v>458</v>
      </c>
      <c r="Q771" s="67"/>
      <c r="R771" s="67"/>
      <c r="S771" s="87" t="s">
        <v>17</v>
      </c>
      <c r="T77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71" s="91">
        <v>2009</v>
      </c>
      <c r="V771" s="91">
        <v>1</v>
      </c>
      <c r="W771" s="91">
        <v>1</v>
      </c>
      <c r="X771" s="92">
        <v>2009</v>
      </c>
      <c r="Y771" s="108">
        <v>0</v>
      </c>
      <c r="Z771" s="108">
        <v>0</v>
      </c>
      <c r="AA771" s="214">
        <v>2009</v>
      </c>
      <c r="AB771" s="67">
        <v>1</v>
      </c>
      <c r="AC771" s="115" t="s">
        <v>96</v>
      </c>
      <c r="AD771" s="115"/>
      <c r="AE771" s="109">
        <f>IFERROR(Table1[[#This Row],[ExpenditureDetails5]]*HLOOKUP([AssumedValue2],'Curr conv'!$B$17:$BF$56,16,FALSE), "No data")</f>
        <v>0</v>
      </c>
      <c r="AF771" s="108">
        <f>IFERROR([AssumedValue1]*HLOOKUP([AssumedValue2],'Curr conv'!$B$17:$BF$56,16,FALSE), "No data")</f>
        <v>0</v>
      </c>
      <c r="AG771" s="110">
        <f>IFERROR(Table1[[#This Row],[Calculation2]]/Exchange,"No data")</f>
        <v>0</v>
      </c>
      <c r="AH771" s="113">
        <f>IFERROR([AssumedValue1]*HLOOKUP([AssumedValue2],'Curr conv'!$B$17:$BF$56,16,FALSE)/Table1[[#This Row],[ExpenditureDetails3]], "No data")</f>
        <v>0</v>
      </c>
      <c r="AI771" s="114">
        <f>IFERROR(Table1[[#This Row],[Calculation4]]/Exchange,"No data")</f>
        <v>0</v>
      </c>
      <c r="AJ77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71" s="110">
        <f>IFERROR(Table1[[#This Row],[Calculation6]]/Exchange,"No data")</f>
        <v>0</v>
      </c>
      <c r="AL771" s="49" t="s">
        <v>465</v>
      </c>
      <c r="AM771" s="45"/>
      <c r="AN771" s="45"/>
      <c r="AO771" s="45"/>
      <c r="AP771" s="45"/>
      <c r="AQ771" s="45"/>
    </row>
    <row r="772" spans="2:43">
      <c r="B772" s="44" t="s">
        <v>168</v>
      </c>
      <c r="C772" s="66" t="s">
        <v>467</v>
      </c>
      <c r="D772" s="87" t="s">
        <v>439</v>
      </c>
      <c r="E772" s="87" t="s">
        <v>437</v>
      </c>
      <c r="F772" s="66" t="s">
        <v>335</v>
      </c>
      <c r="G772" s="44" t="s">
        <v>169</v>
      </c>
      <c r="H772" s="44" t="s">
        <v>98</v>
      </c>
      <c r="I772" s="44" t="s">
        <v>15</v>
      </c>
      <c r="J772" s="44" t="s">
        <v>470</v>
      </c>
      <c r="K772" s="87" t="s">
        <v>475</v>
      </c>
      <c r="L772" s="49" t="s">
        <v>462</v>
      </c>
      <c r="M772" s="108">
        <v>983</v>
      </c>
      <c r="N772" s="108">
        <v>491.5</v>
      </c>
      <c r="O772" s="91">
        <v>300</v>
      </c>
      <c r="P772" s="44" t="s">
        <v>458</v>
      </c>
      <c r="Q772" s="67"/>
      <c r="R772" s="67"/>
      <c r="S772" s="87" t="s">
        <v>17</v>
      </c>
      <c r="T77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72" s="91">
        <v>1999</v>
      </c>
      <c r="V772" s="91">
        <v>11</v>
      </c>
      <c r="W772" s="91">
        <v>1</v>
      </c>
      <c r="X772" s="92">
        <v>2001</v>
      </c>
      <c r="Y772" s="108">
        <v>0</v>
      </c>
      <c r="Z772" s="108">
        <v>0</v>
      </c>
      <c r="AA772" s="214">
        <v>2001</v>
      </c>
      <c r="AB772" s="67">
        <v>1</v>
      </c>
      <c r="AC772" s="115" t="s">
        <v>96</v>
      </c>
      <c r="AD772" s="115"/>
      <c r="AE772" s="109">
        <f>IFERROR(Table1[[#This Row],[ExpenditureDetails5]]*HLOOKUP([AssumedValue2],'Curr conv'!$B$17:$BF$56,16,FALSE), "No data")</f>
        <v>0</v>
      </c>
      <c r="AF772" s="108">
        <f>IFERROR([AssumedValue1]*HLOOKUP([AssumedValue2],'Curr conv'!$B$17:$BF$56,16,FALSE), "No data")</f>
        <v>0</v>
      </c>
      <c r="AG772" s="110">
        <f>IFERROR(Table1[[#This Row],[Calculation2]]/Exchange,"No data")</f>
        <v>0</v>
      </c>
      <c r="AH772" s="113">
        <f>IFERROR([AssumedValue1]*HLOOKUP([AssumedValue2],'Curr conv'!$B$17:$BF$56,16,FALSE)/Table1[[#This Row],[ExpenditureDetails3]], "No data")</f>
        <v>0</v>
      </c>
      <c r="AI772" s="114">
        <f>IFERROR(Table1[[#This Row],[Calculation4]]/Exchange,"No data")</f>
        <v>0</v>
      </c>
      <c r="AJ77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72" s="110">
        <f>IFERROR(Table1[[#This Row],[Calculation6]]/Exchange,"No data")</f>
        <v>0</v>
      </c>
      <c r="AL772" s="49" t="s">
        <v>465</v>
      </c>
      <c r="AM772" s="45"/>
      <c r="AN772" s="45"/>
      <c r="AO772" s="45"/>
      <c r="AP772" s="45"/>
      <c r="AQ772" s="45"/>
    </row>
    <row r="773" spans="2:43">
      <c r="B773" s="44" t="s">
        <v>170</v>
      </c>
      <c r="C773" s="66" t="s">
        <v>467</v>
      </c>
      <c r="D773" s="87" t="s">
        <v>439</v>
      </c>
      <c r="E773" s="87" t="s">
        <v>437</v>
      </c>
      <c r="F773" s="66" t="s">
        <v>335</v>
      </c>
      <c r="G773" s="44" t="s">
        <v>169</v>
      </c>
      <c r="H773" s="44" t="s">
        <v>111</v>
      </c>
      <c r="I773" s="44" t="s">
        <v>15</v>
      </c>
      <c r="J773" s="44" t="s">
        <v>470</v>
      </c>
      <c r="K773" s="87" t="s">
        <v>475</v>
      </c>
      <c r="L773" s="49" t="s">
        <v>462</v>
      </c>
      <c r="M773" s="108">
        <v>983</v>
      </c>
      <c r="N773" s="108">
        <v>491.5</v>
      </c>
      <c r="O773" s="91">
        <v>300</v>
      </c>
      <c r="P773" s="44" t="s">
        <v>458</v>
      </c>
      <c r="Q773" s="67"/>
      <c r="R773" s="67"/>
      <c r="S773" s="87" t="s">
        <v>17</v>
      </c>
      <c r="T77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73" s="91">
        <v>1999</v>
      </c>
      <c r="V773" s="91">
        <v>11</v>
      </c>
      <c r="W773" s="91">
        <v>1</v>
      </c>
      <c r="X773" s="92">
        <v>2006</v>
      </c>
      <c r="Y773" s="108">
        <v>0</v>
      </c>
      <c r="Z773" s="108">
        <v>0</v>
      </c>
      <c r="AA773" s="214">
        <v>2006</v>
      </c>
      <c r="AB773" s="67">
        <v>1</v>
      </c>
      <c r="AC773" s="115" t="s">
        <v>96</v>
      </c>
      <c r="AD773" s="115"/>
      <c r="AE773" s="109">
        <f>IFERROR(Table1[[#This Row],[ExpenditureDetails5]]*HLOOKUP([AssumedValue2],'Curr conv'!$B$17:$BF$56,16,FALSE), "No data")</f>
        <v>0</v>
      </c>
      <c r="AF773" s="108">
        <f>IFERROR([AssumedValue1]*HLOOKUP([AssumedValue2],'Curr conv'!$B$17:$BF$56,16,FALSE), "No data")</f>
        <v>0</v>
      </c>
      <c r="AG773" s="110">
        <f>IFERROR(Table1[[#This Row],[Calculation2]]/Exchange,"No data")</f>
        <v>0</v>
      </c>
      <c r="AH773" s="113">
        <f>IFERROR([AssumedValue1]*HLOOKUP([AssumedValue2],'Curr conv'!$B$17:$BF$56,16,FALSE)/Table1[[#This Row],[ExpenditureDetails3]], "No data")</f>
        <v>0</v>
      </c>
      <c r="AI773" s="114">
        <f>IFERROR(Table1[[#This Row],[Calculation4]]/Exchange,"No data")</f>
        <v>0</v>
      </c>
      <c r="AJ77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73" s="110">
        <f>IFERROR(Table1[[#This Row],[Calculation6]]/Exchange,"No data")</f>
        <v>0</v>
      </c>
      <c r="AL773" s="49" t="s">
        <v>465</v>
      </c>
      <c r="AM773" s="45"/>
      <c r="AN773" s="45"/>
      <c r="AO773" s="45"/>
      <c r="AP773" s="45"/>
      <c r="AQ773" s="45"/>
    </row>
    <row r="774" spans="2:43">
      <c r="B774" s="44" t="s">
        <v>170</v>
      </c>
      <c r="C774" s="66" t="s">
        <v>467</v>
      </c>
      <c r="D774" s="87" t="s">
        <v>439</v>
      </c>
      <c r="E774" s="87" t="s">
        <v>437</v>
      </c>
      <c r="F774" s="66" t="s">
        <v>335</v>
      </c>
      <c r="G774" s="44" t="s">
        <v>169</v>
      </c>
      <c r="H774" s="44" t="s">
        <v>111</v>
      </c>
      <c r="I774" s="44" t="s">
        <v>15</v>
      </c>
      <c r="J774" s="44" t="s">
        <v>470</v>
      </c>
      <c r="K774" s="87" t="s">
        <v>475</v>
      </c>
      <c r="L774" s="49" t="s">
        <v>462</v>
      </c>
      <c r="M774" s="108">
        <v>983</v>
      </c>
      <c r="N774" s="108">
        <v>491.5</v>
      </c>
      <c r="O774" s="91">
        <v>300</v>
      </c>
      <c r="P774" s="44" t="s">
        <v>458</v>
      </c>
      <c r="Q774" s="67"/>
      <c r="R774" s="67"/>
      <c r="S774" s="87" t="s">
        <v>17</v>
      </c>
      <c r="T77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74" s="91">
        <v>1999</v>
      </c>
      <c r="V774" s="91">
        <v>11</v>
      </c>
      <c r="W774" s="91">
        <v>1</v>
      </c>
      <c r="X774" s="92">
        <v>2007</v>
      </c>
      <c r="Y774" s="108">
        <v>0</v>
      </c>
      <c r="Z774" s="108">
        <v>0</v>
      </c>
      <c r="AA774" s="214">
        <v>2007</v>
      </c>
      <c r="AB774" s="67">
        <v>1</v>
      </c>
      <c r="AC774" s="115"/>
      <c r="AD774" s="115"/>
      <c r="AE774" s="109">
        <f>IFERROR(Table1[[#This Row],[ExpenditureDetails5]]*HLOOKUP([AssumedValue2],'Curr conv'!$B$17:$BF$56,16,FALSE), "No data")</f>
        <v>0</v>
      </c>
      <c r="AF774" s="108">
        <f>IFERROR([AssumedValue1]*HLOOKUP([AssumedValue2],'Curr conv'!$B$17:$BF$56,16,FALSE), "No data")</f>
        <v>0</v>
      </c>
      <c r="AG774" s="110">
        <f>IFERROR(Table1[[#This Row],[Calculation2]]/Exchange,"No data")</f>
        <v>0</v>
      </c>
      <c r="AH774" s="113">
        <f>IFERROR([AssumedValue1]*HLOOKUP([AssumedValue2],'Curr conv'!$B$17:$BF$56,16,FALSE)/Table1[[#This Row],[ExpenditureDetails3]], "No data")</f>
        <v>0</v>
      </c>
      <c r="AI774" s="114">
        <f>IFERROR(Table1[[#This Row],[Calculation4]]/Exchange,"No data")</f>
        <v>0</v>
      </c>
      <c r="AJ77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74" s="110">
        <f>IFERROR(Table1[[#This Row],[Calculation6]]/Exchange,"No data")</f>
        <v>0</v>
      </c>
      <c r="AL774" s="49" t="s">
        <v>465</v>
      </c>
      <c r="AM774" s="45"/>
      <c r="AN774" s="45"/>
      <c r="AO774" s="45"/>
      <c r="AP774" s="45"/>
      <c r="AQ774" s="45"/>
    </row>
    <row r="775" spans="2:43">
      <c r="B775" s="44" t="s">
        <v>171</v>
      </c>
      <c r="C775" s="66" t="s">
        <v>467</v>
      </c>
      <c r="D775" s="87" t="s">
        <v>439</v>
      </c>
      <c r="E775" s="87" t="s">
        <v>437</v>
      </c>
      <c r="F775" s="66" t="s">
        <v>340</v>
      </c>
      <c r="G775" s="44" t="s">
        <v>172</v>
      </c>
      <c r="H775" s="44" t="s">
        <v>98</v>
      </c>
      <c r="I775" s="44" t="s">
        <v>15</v>
      </c>
      <c r="J775" s="44" t="s">
        <v>470</v>
      </c>
      <c r="K775" s="87" t="s">
        <v>475</v>
      </c>
      <c r="L775" s="49" t="s">
        <v>462</v>
      </c>
      <c r="M775" s="108">
        <v>694</v>
      </c>
      <c r="N775" s="108">
        <v>694</v>
      </c>
      <c r="O775" s="91">
        <v>300</v>
      </c>
      <c r="P775" s="44" t="s">
        <v>458</v>
      </c>
      <c r="Q775" s="67"/>
      <c r="R775" s="67"/>
      <c r="S775" s="87" t="s">
        <v>17</v>
      </c>
      <c r="T77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75" s="91">
        <v>2000</v>
      </c>
      <c r="V775" s="91">
        <v>10</v>
      </c>
      <c r="W775" s="91">
        <v>1</v>
      </c>
      <c r="X775" s="92">
        <v>2003</v>
      </c>
      <c r="Y775" s="108">
        <v>0</v>
      </c>
      <c r="Z775" s="108">
        <v>0</v>
      </c>
      <c r="AA775" s="214">
        <v>2003</v>
      </c>
      <c r="AB775" s="67">
        <v>2</v>
      </c>
      <c r="AC775" s="115" t="s">
        <v>96</v>
      </c>
      <c r="AD775" s="115"/>
      <c r="AE775" s="109">
        <f>IFERROR(Table1[[#This Row],[ExpenditureDetails5]]*HLOOKUP([AssumedValue2],'Curr conv'!$B$17:$BF$56,16,FALSE), "No data")</f>
        <v>0</v>
      </c>
      <c r="AF775" s="108">
        <f>IFERROR([AssumedValue1]*HLOOKUP([AssumedValue2],'Curr conv'!$B$17:$BF$56,16,FALSE), "No data")</f>
        <v>0</v>
      </c>
      <c r="AG775" s="110">
        <f>IFERROR(Table1[[#This Row],[Calculation2]]/Exchange,"No data")</f>
        <v>0</v>
      </c>
      <c r="AH775" s="113">
        <f>IFERROR([AssumedValue1]*HLOOKUP([AssumedValue2],'Curr conv'!$B$17:$BF$56,16,FALSE)/Table1[[#This Row],[ExpenditureDetails3]], "No data")</f>
        <v>0</v>
      </c>
      <c r="AI775" s="114">
        <f>IFERROR(Table1[[#This Row],[Calculation4]]/Exchange,"No data")</f>
        <v>0</v>
      </c>
      <c r="AJ77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75" s="110">
        <f>IFERROR(Table1[[#This Row],[Calculation6]]/Exchange,"No data")</f>
        <v>0</v>
      </c>
      <c r="AL775" s="49" t="s">
        <v>465</v>
      </c>
      <c r="AM775" s="45"/>
      <c r="AN775" s="45"/>
      <c r="AO775" s="45"/>
      <c r="AP775" s="45"/>
      <c r="AQ775" s="45"/>
    </row>
    <row r="776" spans="2:43">
      <c r="B776" s="44" t="s">
        <v>171</v>
      </c>
      <c r="C776" s="66" t="s">
        <v>467</v>
      </c>
      <c r="D776" s="87" t="s">
        <v>439</v>
      </c>
      <c r="E776" s="87" t="s">
        <v>437</v>
      </c>
      <c r="F776" s="66" t="s">
        <v>340</v>
      </c>
      <c r="G776" s="44" t="s">
        <v>172</v>
      </c>
      <c r="H776" s="44" t="s">
        <v>98</v>
      </c>
      <c r="I776" s="44" t="s">
        <v>15</v>
      </c>
      <c r="J776" s="44" t="s">
        <v>470</v>
      </c>
      <c r="K776" s="87" t="s">
        <v>475</v>
      </c>
      <c r="L776" s="49" t="s">
        <v>462</v>
      </c>
      <c r="M776" s="108">
        <v>694</v>
      </c>
      <c r="N776" s="108">
        <v>694</v>
      </c>
      <c r="O776" s="91">
        <v>300</v>
      </c>
      <c r="P776" s="44" t="s">
        <v>458</v>
      </c>
      <c r="Q776" s="67"/>
      <c r="R776" s="67"/>
      <c r="S776" s="87" t="s">
        <v>17</v>
      </c>
      <c r="T77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76" s="91"/>
      <c r="V776" s="91"/>
      <c r="W776" s="91">
        <v>1</v>
      </c>
      <c r="X776" s="92">
        <v>2004</v>
      </c>
      <c r="Y776" s="108">
        <v>0</v>
      </c>
      <c r="Z776" s="108">
        <v>0</v>
      </c>
      <c r="AA776" s="214">
        <v>2004</v>
      </c>
      <c r="AB776" s="67">
        <v>2</v>
      </c>
      <c r="AC776" s="115"/>
      <c r="AD776" s="115"/>
      <c r="AE776" s="109">
        <f>IFERROR(Table1[[#This Row],[ExpenditureDetails5]]*HLOOKUP([AssumedValue2],'Curr conv'!$B$17:$BF$56,16,FALSE), "No data")</f>
        <v>0</v>
      </c>
      <c r="AF776" s="108">
        <f>IFERROR([AssumedValue1]*HLOOKUP([AssumedValue2],'Curr conv'!$B$17:$BF$56,16,FALSE), "No data")</f>
        <v>0</v>
      </c>
      <c r="AG776" s="110">
        <f>IFERROR(Table1[[#This Row],[Calculation2]]/Exchange,"No data")</f>
        <v>0</v>
      </c>
      <c r="AH776" s="113">
        <f>IFERROR([AssumedValue1]*HLOOKUP([AssumedValue2],'Curr conv'!$B$17:$BF$56,16,FALSE)/Table1[[#This Row],[ExpenditureDetails3]], "No data")</f>
        <v>0</v>
      </c>
      <c r="AI776" s="114">
        <f>IFERROR(Table1[[#This Row],[Calculation4]]/Exchange,"No data")</f>
        <v>0</v>
      </c>
      <c r="AJ77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776" s="110" t="str">
        <f>IFERROR(Table1[[#This Row],[Calculation6]]/Exchange,"No data")</f>
        <v>No data</v>
      </c>
      <c r="AL776" s="49" t="s">
        <v>465</v>
      </c>
      <c r="AM776" s="45"/>
      <c r="AN776" s="45"/>
      <c r="AO776" s="45"/>
      <c r="AP776" s="45"/>
      <c r="AQ776" s="45"/>
    </row>
    <row r="777" spans="2:43">
      <c r="B777" s="44" t="s">
        <v>171</v>
      </c>
      <c r="C777" s="66" t="s">
        <v>467</v>
      </c>
      <c r="D777" s="87" t="s">
        <v>439</v>
      </c>
      <c r="E777" s="87" t="s">
        <v>437</v>
      </c>
      <c r="F777" s="66" t="s">
        <v>340</v>
      </c>
      <c r="G777" s="44" t="s">
        <v>172</v>
      </c>
      <c r="H777" s="44" t="s">
        <v>98</v>
      </c>
      <c r="I777" s="44" t="s">
        <v>15</v>
      </c>
      <c r="J777" s="44" t="s">
        <v>470</v>
      </c>
      <c r="K777" s="87" t="s">
        <v>475</v>
      </c>
      <c r="L777" s="49" t="s">
        <v>462</v>
      </c>
      <c r="M777" s="108">
        <v>694</v>
      </c>
      <c r="N777" s="108">
        <v>694</v>
      </c>
      <c r="O777" s="91">
        <v>300</v>
      </c>
      <c r="P777" s="44" t="s">
        <v>458</v>
      </c>
      <c r="Q777" s="67"/>
      <c r="R777" s="67"/>
      <c r="S777" s="87" t="s">
        <v>17</v>
      </c>
      <c r="T77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77" s="91"/>
      <c r="V777" s="91"/>
      <c r="W777" s="91">
        <v>1</v>
      </c>
      <c r="X777" s="92">
        <v>2005</v>
      </c>
      <c r="Y777" s="108">
        <v>0</v>
      </c>
      <c r="Z777" s="108">
        <v>0</v>
      </c>
      <c r="AA777" s="214">
        <v>2005</v>
      </c>
      <c r="AB777" s="67">
        <v>2</v>
      </c>
      <c r="AC777" s="115"/>
      <c r="AD777" s="115"/>
      <c r="AE777" s="109">
        <f>IFERROR(Table1[[#This Row],[ExpenditureDetails5]]*HLOOKUP([AssumedValue2],'Curr conv'!$B$17:$BF$56,16,FALSE), "No data")</f>
        <v>0</v>
      </c>
      <c r="AF777" s="108">
        <f>IFERROR([AssumedValue1]*HLOOKUP([AssumedValue2],'Curr conv'!$B$17:$BF$56,16,FALSE), "No data")</f>
        <v>0</v>
      </c>
      <c r="AG777" s="110">
        <f>IFERROR(Table1[[#This Row],[Calculation2]]/Exchange,"No data")</f>
        <v>0</v>
      </c>
      <c r="AH777" s="113">
        <f>IFERROR([AssumedValue1]*HLOOKUP([AssumedValue2],'Curr conv'!$B$17:$BF$56,16,FALSE)/Table1[[#This Row],[ExpenditureDetails3]], "No data")</f>
        <v>0</v>
      </c>
      <c r="AI777" s="114">
        <f>IFERROR(Table1[[#This Row],[Calculation4]]/Exchange,"No data")</f>
        <v>0</v>
      </c>
      <c r="AJ77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777" s="110" t="str">
        <f>IFERROR(Table1[[#This Row],[Calculation6]]/Exchange,"No data")</f>
        <v>No data</v>
      </c>
      <c r="AL777" s="49" t="s">
        <v>465</v>
      </c>
      <c r="AM777" s="45"/>
      <c r="AN777" s="45"/>
      <c r="AO777" s="45"/>
      <c r="AP777" s="45"/>
      <c r="AQ777" s="45"/>
    </row>
    <row r="778" spans="2:43">
      <c r="B778" s="44" t="s">
        <v>171</v>
      </c>
      <c r="C778" s="66" t="s">
        <v>467</v>
      </c>
      <c r="D778" s="87" t="s">
        <v>439</v>
      </c>
      <c r="E778" s="87" t="s">
        <v>437</v>
      </c>
      <c r="F778" s="66" t="s">
        <v>340</v>
      </c>
      <c r="G778" s="44" t="s">
        <v>172</v>
      </c>
      <c r="H778" s="44" t="s">
        <v>98</v>
      </c>
      <c r="I778" s="44" t="s">
        <v>15</v>
      </c>
      <c r="J778" s="44" t="s">
        <v>470</v>
      </c>
      <c r="K778" s="87" t="s">
        <v>475</v>
      </c>
      <c r="L778" s="49" t="s">
        <v>462</v>
      </c>
      <c r="M778" s="108">
        <v>694</v>
      </c>
      <c r="N778" s="108">
        <v>694</v>
      </c>
      <c r="O778" s="91">
        <v>300</v>
      </c>
      <c r="P778" s="44" t="s">
        <v>458</v>
      </c>
      <c r="Q778" s="67"/>
      <c r="R778" s="67"/>
      <c r="S778" s="87" t="s">
        <v>17</v>
      </c>
      <c r="T77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78" s="91"/>
      <c r="V778" s="91"/>
      <c r="W778" s="91">
        <v>1</v>
      </c>
      <c r="X778" s="92">
        <v>2006</v>
      </c>
      <c r="Y778" s="108">
        <v>0</v>
      </c>
      <c r="Z778" s="108">
        <v>0</v>
      </c>
      <c r="AA778" s="214">
        <v>2006</v>
      </c>
      <c r="AB778" s="67">
        <v>2</v>
      </c>
      <c r="AC778" s="115"/>
      <c r="AD778" s="115"/>
      <c r="AE778" s="109">
        <f>IFERROR(Table1[[#This Row],[ExpenditureDetails5]]*HLOOKUP([AssumedValue2],'Curr conv'!$B$17:$BF$56,16,FALSE), "No data")</f>
        <v>0</v>
      </c>
      <c r="AF778" s="108">
        <f>IFERROR([AssumedValue1]*HLOOKUP([AssumedValue2],'Curr conv'!$B$17:$BF$56,16,FALSE), "No data")</f>
        <v>0</v>
      </c>
      <c r="AG778" s="110">
        <f>IFERROR(Table1[[#This Row],[Calculation2]]/Exchange,"No data")</f>
        <v>0</v>
      </c>
      <c r="AH778" s="113">
        <f>IFERROR([AssumedValue1]*HLOOKUP([AssumedValue2],'Curr conv'!$B$17:$BF$56,16,FALSE)/Table1[[#This Row],[ExpenditureDetails3]], "No data")</f>
        <v>0</v>
      </c>
      <c r="AI778" s="114">
        <f>IFERROR(Table1[[#This Row],[Calculation4]]/Exchange,"No data")</f>
        <v>0</v>
      </c>
      <c r="AJ77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778" s="110" t="str">
        <f>IFERROR(Table1[[#This Row],[Calculation6]]/Exchange,"No data")</f>
        <v>No data</v>
      </c>
      <c r="AL778" s="49" t="s">
        <v>465</v>
      </c>
      <c r="AM778" s="45"/>
      <c r="AN778" s="45"/>
      <c r="AO778" s="45"/>
      <c r="AP778" s="45"/>
      <c r="AQ778" s="45"/>
    </row>
    <row r="779" spans="2:43">
      <c r="B779" s="44" t="s">
        <v>171</v>
      </c>
      <c r="C779" s="66" t="s">
        <v>467</v>
      </c>
      <c r="D779" s="87" t="s">
        <v>439</v>
      </c>
      <c r="E779" s="87" t="s">
        <v>437</v>
      </c>
      <c r="F779" s="66" t="s">
        <v>340</v>
      </c>
      <c r="G779" s="44" t="s">
        <v>172</v>
      </c>
      <c r="H779" s="44" t="s">
        <v>98</v>
      </c>
      <c r="I779" s="44" t="s">
        <v>15</v>
      </c>
      <c r="J779" s="44" t="s">
        <v>470</v>
      </c>
      <c r="K779" s="87" t="s">
        <v>475</v>
      </c>
      <c r="L779" s="49" t="s">
        <v>462</v>
      </c>
      <c r="M779" s="108">
        <v>694</v>
      </c>
      <c r="N779" s="108">
        <v>694</v>
      </c>
      <c r="O779" s="91">
        <v>300</v>
      </c>
      <c r="P779" s="44" t="s">
        <v>458</v>
      </c>
      <c r="Q779" s="67"/>
      <c r="R779" s="67"/>
      <c r="S779" s="87" t="s">
        <v>17</v>
      </c>
      <c r="T77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79" s="91"/>
      <c r="V779" s="91"/>
      <c r="W779" s="91">
        <v>1</v>
      </c>
      <c r="X779" s="92">
        <v>2007</v>
      </c>
      <c r="Y779" s="108">
        <v>0</v>
      </c>
      <c r="Z779" s="108">
        <v>0</v>
      </c>
      <c r="AA779" s="214">
        <v>2007</v>
      </c>
      <c r="AB779" s="67">
        <v>2</v>
      </c>
      <c r="AC779" s="115"/>
      <c r="AD779" s="115"/>
      <c r="AE779" s="109">
        <f>IFERROR(Table1[[#This Row],[ExpenditureDetails5]]*HLOOKUP([AssumedValue2],'Curr conv'!$B$17:$BF$56,16,FALSE), "No data")</f>
        <v>0</v>
      </c>
      <c r="AF779" s="108">
        <f>IFERROR([AssumedValue1]*HLOOKUP([AssumedValue2],'Curr conv'!$B$17:$BF$56,16,FALSE), "No data")</f>
        <v>0</v>
      </c>
      <c r="AG779" s="110">
        <f>IFERROR(Table1[[#This Row],[Calculation2]]/Exchange,"No data")</f>
        <v>0</v>
      </c>
      <c r="AH779" s="113">
        <f>IFERROR([AssumedValue1]*HLOOKUP([AssumedValue2],'Curr conv'!$B$17:$BF$56,16,FALSE)/Table1[[#This Row],[ExpenditureDetails3]], "No data")</f>
        <v>0</v>
      </c>
      <c r="AI779" s="114">
        <f>IFERROR(Table1[[#This Row],[Calculation4]]/Exchange,"No data")</f>
        <v>0</v>
      </c>
      <c r="AJ77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779" s="110" t="str">
        <f>IFERROR(Table1[[#This Row],[Calculation6]]/Exchange,"No data")</f>
        <v>No data</v>
      </c>
      <c r="AL779" s="49" t="s">
        <v>465</v>
      </c>
      <c r="AM779" s="45"/>
      <c r="AN779" s="45"/>
      <c r="AO779" s="45"/>
      <c r="AP779" s="45"/>
      <c r="AQ779" s="45"/>
    </row>
    <row r="780" spans="2:43">
      <c r="B780" s="44" t="s">
        <v>171</v>
      </c>
      <c r="C780" s="66" t="s">
        <v>467</v>
      </c>
      <c r="D780" s="87" t="s">
        <v>439</v>
      </c>
      <c r="E780" s="87" t="s">
        <v>437</v>
      </c>
      <c r="F780" s="66" t="s">
        <v>340</v>
      </c>
      <c r="G780" s="44" t="s">
        <v>172</v>
      </c>
      <c r="H780" s="44" t="s">
        <v>98</v>
      </c>
      <c r="I780" s="44" t="s">
        <v>15</v>
      </c>
      <c r="J780" s="44" t="s">
        <v>470</v>
      </c>
      <c r="K780" s="87" t="s">
        <v>475</v>
      </c>
      <c r="L780" s="49" t="s">
        <v>462</v>
      </c>
      <c r="M780" s="108">
        <v>694</v>
      </c>
      <c r="N780" s="108">
        <v>694</v>
      </c>
      <c r="O780" s="91">
        <v>300</v>
      </c>
      <c r="P780" s="44" t="s">
        <v>458</v>
      </c>
      <c r="Q780" s="67"/>
      <c r="R780" s="67"/>
      <c r="S780" s="87" t="s">
        <v>17</v>
      </c>
      <c r="T78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80" s="91"/>
      <c r="V780" s="91"/>
      <c r="W780" s="91">
        <v>1</v>
      </c>
      <c r="X780" s="92">
        <v>2008</v>
      </c>
      <c r="Y780" s="108">
        <v>0</v>
      </c>
      <c r="Z780" s="108">
        <v>0</v>
      </c>
      <c r="AA780" s="214">
        <v>2008</v>
      </c>
      <c r="AB780" s="67">
        <v>2</v>
      </c>
      <c r="AC780" s="115"/>
      <c r="AD780" s="115"/>
      <c r="AE780" s="109">
        <f>IFERROR(Table1[[#This Row],[ExpenditureDetails5]]*HLOOKUP([AssumedValue2],'Curr conv'!$B$17:$BF$56,16,FALSE), "No data")</f>
        <v>0</v>
      </c>
      <c r="AF780" s="108">
        <f>IFERROR([AssumedValue1]*HLOOKUP([AssumedValue2],'Curr conv'!$B$17:$BF$56,16,FALSE), "No data")</f>
        <v>0</v>
      </c>
      <c r="AG780" s="110">
        <f>IFERROR(Table1[[#This Row],[Calculation2]]/Exchange,"No data")</f>
        <v>0</v>
      </c>
      <c r="AH780" s="113">
        <f>IFERROR([AssumedValue1]*HLOOKUP([AssumedValue2],'Curr conv'!$B$17:$BF$56,16,FALSE)/Table1[[#This Row],[ExpenditureDetails3]], "No data")</f>
        <v>0</v>
      </c>
      <c r="AI780" s="114">
        <f>IFERROR(Table1[[#This Row],[Calculation4]]/Exchange,"No data")</f>
        <v>0</v>
      </c>
      <c r="AJ78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780" s="110" t="str">
        <f>IFERROR(Table1[[#This Row],[Calculation6]]/Exchange,"No data")</f>
        <v>No data</v>
      </c>
      <c r="AL780" s="49" t="s">
        <v>465</v>
      </c>
      <c r="AM780" s="45"/>
      <c r="AN780" s="45"/>
      <c r="AO780" s="45"/>
      <c r="AP780" s="45"/>
      <c r="AQ780" s="45"/>
    </row>
    <row r="781" spans="2:43">
      <c r="B781" s="44" t="s">
        <v>171</v>
      </c>
      <c r="C781" s="66" t="s">
        <v>467</v>
      </c>
      <c r="D781" s="87" t="s">
        <v>439</v>
      </c>
      <c r="E781" s="87" t="s">
        <v>437</v>
      </c>
      <c r="F781" s="66" t="s">
        <v>340</v>
      </c>
      <c r="G781" s="44" t="s">
        <v>172</v>
      </c>
      <c r="H781" s="44" t="s">
        <v>98</v>
      </c>
      <c r="I781" s="44" t="s">
        <v>15</v>
      </c>
      <c r="J781" s="44" t="s">
        <v>470</v>
      </c>
      <c r="K781" s="87" t="s">
        <v>475</v>
      </c>
      <c r="L781" s="49" t="s">
        <v>462</v>
      </c>
      <c r="M781" s="108">
        <v>694</v>
      </c>
      <c r="N781" s="108">
        <v>694</v>
      </c>
      <c r="O781" s="91">
        <v>300</v>
      </c>
      <c r="P781" s="44" t="s">
        <v>458</v>
      </c>
      <c r="Q781" s="67"/>
      <c r="R781" s="67"/>
      <c r="S781" s="87" t="s">
        <v>17</v>
      </c>
      <c r="T78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81" s="91"/>
      <c r="V781" s="91"/>
      <c r="W781" s="91">
        <v>1</v>
      </c>
      <c r="X781" s="92">
        <v>2009</v>
      </c>
      <c r="Y781" s="108">
        <v>0</v>
      </c>
      <c r="Z781" s="108">
        <v>0</v>
      </c>
      <c r="AA781" s="214">
        <v>2009</v>
      </c>
      <c r="AB781" s="67">
        <v>2</v>
      </c>
      <c r="AC781" s="115"/>
      <c r="AD781" s="115"/>
      <c r="AE781" s="109">
        <f>IFERROR(Table1[[#This Row],[ExpenditureDetails5]]*HLOOKUP([AssumedValue2],'Curr conv'!$B$17:$BF$56,16,FALSE), "No data")</f>
        <v>0</v>
      </c>
      <c r="AF781" s="108">
        <f>IFERROR([AssumedValue1]*HLOOKUP([AssumedValue2],'Curr conv'!$B$17:$BF$56,16,FALSE), "No data")</f>
        <v>0</v>
      </c>
      <c r="AG781" s="110">
        <f>IFERROR(Table1[[#This Row],[Calculation2]]/Exchange,"No data")</f>
        <v>0</v>
      </c>
      <c r="AH781" s="113">
        <f>IFERROR([AssumedValue1]*HLOOKUP([AssumedValue2],'Curr conv'!$B$17:$BF$56,16,FALSE)/Table1[[#This Row],[ExpenditureDetails3]], "No data")</f>
        <v>0</v>
      </c>
      <c r="AI781" s="114">
        <f>IFERROR(Table1[[#This Row],[Calculation4]]/Exchange,"No data")</f>
        <v>0</v>
      </c>
      <c r="AJ78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781" s="110" t="str">
        <f>IFERROR(Table1[[#This Row],[Calculation6]]/Exchange,"No data")</f>
        <v>No data</v>
      </c>
      <c r="AL781" s="49" t="s">
        <v>465</v>
      </c>
      <c r="AM781" s="45"/>
      <c r="AN781" s="45"/>
      <c r="AO781" s="45"/>
      <c r="AP781" s="45"/>
      <c r="AQ781" s="45"/>
    </row>
    <row r="782" spans="2:43">
      <c r="B782" s="44" t="s">
        <v>171</v>
      </c>
      <c r="C782" s="66" t="s">
        <v>467</v>
      </c>
      <c r="D782" s="87" t="s">
        <v>439</v>
      </c>
      <c r="E782" s="87" t="s">
        <v>437</v>
      </c>
      <c r="F782" s="66" t="s">
        <v>340</v>
      </c>
      <c r="G782" s="44" t="s">
        <v>172</v>
      </c>
      <c r="H782" s="44" t="s">
        <v>98</v>
      </c>
      <c r="I782" s="44" t="s">
        <v>15</v>
      </c>
      <c r="J782" s="44" t="s">
        <v>470</v>
      </c>
      <c r="K782" s="87" t="s">
        <v>475</v>
      </c>
      <c r="L782" s="49" t="s">
        <v>462</v>
      </c>
      <c r="M782" s="108">
        <v>694</v>
      </c>
      <c r="N782" s="108">
        <v>694</v>
      </c>
      <c r="O782" s="91">
        <v>300</v>
      </c>
      <c r="P782" s="44" t="s">
        <v>458</v>
      </c>
      <c r="Q782" s="67"/>
      <c r="R782" s="67"/>
      <c r="S782" s="87" t="s">
        <v>17</v>
      </c>
      <c r="T78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82" s="91"/>
      <c r="V782" s="91"/>
      <c r="W782" s="91">
        <v>1</v>
      </c>
      <c r="X782" s="92">
        <v>2010</v>
      </c>
      <c r="Y782" s="108">
        <v>0</v>
      </c>
      <c r="Z782" s="108">
        <v>0</v>
      </c>
      <c r="AA782" s="214">
        <v>2010</v>
      </c>
      <c r="AB782" s="67">
        <v>2</v>
      </c>
      <c r="AC782" s="115"/>
      <c r="AD782" s="115"/>
      <c r="AE782" s="109">
        <f>IFERROR(Table1[[#This Row],[ExpenditureDetails5]]*HLOOKUP([AssumedValue2],'Curr conv'!$B$17:$BF$56,16,FALSE), "No data")</f>
        <v>0</v>
      </c>
      <c r="AF782" s="108">
        <f>IFERROR([AssumedValue1]*HLOOKUP([AssumedValue2],'Curr conv'!$B$17:$BF$56,16,FALSE), "No data")</f>
        <v>0</v>
      </c>
      <c r="AG782" s="110">
        <f>IFERROR(Table1[[#This Row],[Calculation2]]/Exchange,"No data")</f>
        <v>0</v>
      </c>
      <c r="AH782" s="113">
        <f>IFERROR([AssumedValue1]*HLOOKUP([AssumedValue2],'Curr conv'!$B$17:$BF$56,16,FALSE)/Table1[[#This Row],[ExpenditureDetails3]], "No data")</f>
        <v>0</v>
      </c>
      <c r="AI782" s="114">
        <f>IFERROR(Table1[[#This Row],[Calculation4]]/Exchange,"No data")</f>
        <v>0</v>
      </c>
      <c r="AJ78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782" s="110" t="str">
        <f>IFERROR(Table1[[#This Row],[Calculation6]]/Exchange,"No data")</f>
        <v>No data</v>
      </c>
      <c r="AL782" s="49" t="s">
        <v>465</v>
      </c>
      <c r="AM782" s="45"/>
      <c r="AN782" s="45"/>
      <c r="AO782" s="45"/>
      <c r="AP782" s="45"/>
      <c r="AQ782" s="45"/>
    </row>
    <row r="783" spans="2:43">
      <c r="B783" s="44" t="s">
        <v>173</v>
      </c>
      <c r="C783" s="66" t="s">
        <v>467</v>
      </c>
      <c r="D783" s="87" t="s">
        <v>439</v>
      </c>
      <c r="E783" s="87" t="s">
        <v>437</v>
      </c>
      <c r="F783" s="66" t="s">
        <v>340</v>
      </c>
      <c r="G783" s="44" t="s">
        <v>172</v>
      </c>
      <c r="H783" s="44" t="s">
        <v>111</v>
      </c>
      <c r="I783" s="44" t="s">
        <v>15</v>
      </c>
      <c r="J783" s="44" t="s">
        <v>470</v>
      </c>
      <c r="K783" s="87" t="s">
        <v>475</v>
      </c>
      <c r="L783" s="49" t="s">
        <v>462</v>
      </c>
      <c r="M783" s="108">
        <v>694</v>
      </c>
      <c r="N783" s="108">
        <v>694</v>
      </c>
      <c r="O783" s="91">
        <v>300</v>
      </c>
      <c r="P783" s="44" t="s">
        <v>458</v>
      </c>
      <c r="Q783" s="67"/>
      <c r="R783" s="67"/>
      <c r="S783" s="87" t="s">
        <v>17</v>
      </c>
      <c r="T78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83" s="91">
        <v>1999</v>
      </c>
      <c r="V783" s="91">
        <v>11</v>
      </c>
      <c r="W783" s="91">
        <v>1</v>
      </c>
      <c r="X783" s="92">
        <v>2009</v>
      </c>
      <c r="Y783" s="108">
        <v>0</v>
      </c>
      <c r="Z783" s="108">
        <v>0</v>
      </c>
      <c r="AA783" s="214">
        <v>2009</v>
      </c>
      <c r="AB783" s="67">
        <v>1</v>
      </c>
      <c r="AC783" s="115" t="s">
        <v>96</v>
      </c>
      <c r="AD783" s="115"/>
      <c r="AE783" s="109">
        <f>IFERROR(Table1[[#This Row],[ExpenditureDetails5]]*HLOOKUP([AssumedValue2],'Curr conv'!$B$17:$BF$56,16,FALSE), "No data")</f>
        <v>0</v>
      </c>
      <c r="AF783" s="108">
        <f>IFERROR([AssumedValue1]*HLOOKUP([AssumedValue2],'Curr conv'!$B$17:$BF$56,16,FALSE), "No data")</f>
        <v>0</v>
      </c>
      <c r="AG783" s="110">
        <f>IFERROR(Table1[[#This Row],[Calculation2]]/Exchange,"No data")</f>
        <v>0</v>
      </c>
      <c r="AH783" s="113">
        <f>IFERROR([AssumedValue1]*HLOOKUP([AssumedValue2],'Curr conv'!$B$17:$BF$56,16,FALSE)/Table1[[#This Row],[ExpenditureDetails3]], "No data")</f>
        <v>0</v>
      </c>
      <c r="AI783" s="114">
        <f>IFERROR(Table1[[#This Row],[Calculation4]]/Exchange,"No data")</f>
        <v>0</v>
      </c>
      <c r="AJ78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83" s="110">
        <f>IFERROR(Table1[[#This Row],[Calculation6]]/Exchange,"No data")</f>
        <v>0</v>
      </c>
      <c r="AL783" s="49" t="s">
        <v>465</v>
      </c>
      <c r="AM783" s="45"/>
      <c r="AN783" s="45"/>
      <c r="AO783" s="45"/>
      <c r="AP783" s="45"/>
      <c r="AQ783" s="45"/>
    </row>
    <row r="784" spans="2:43">
      <c r="B784" s="44" t="s">
        <v>173</v>
      </c>
      <c r="C784" s="66" t="s">
        <v>467</v>
      </c>
      <c r="D784" s="87" t="s">
        <v>439</v>
      </c>
      <c r="E784" s="87" t="s">
        <v>437</v>
      </c>
      <c r="F784" s="66" t="s">
        <v>340</v>
      </c>
      <c r="G784" s="44" t="s">
        <v>172</v>
      </c>
      <c r="H784" s="44" t="s">
        <v>111</v>
      </c>
      <c r="I784" s="44" t="s">
        <v>15</v>
      </c>
      <c r="J784" s="44" t="s">
        <v>470</v>
      </c>
      <c r="K784" s="87" t="s">
        <v>475</v>
      </c>
      <c r="L784" s="49" t="s">
        <v>462</v>
      </c>
      <c r="M784" s="108">
        <v>694</v>
      </c>
      <c r="N784" s="108">
        <v>694</v>
      </c>
      <c r="O784" s="91">
        <v>300</v>
      </c>
      <c r="P784" s="44" t="s">
        <v>458</v>
      </c>
      <c r="Q784" s="67"/>
      <c r="R784" s="67"/>
      <c r="S784" s="87" t="s">
        <v>17</v>
      </c>
      <c r="T78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84" s="91">
        <v>1999</v>
      </c>
      <c r="V784" s="91">
        <v>11</v>
      </c>
      <c r="W784" s="91">
        <v>1</v>
      </c>
      <c r="X784" s="92">
        <v>2010</v>
      </c>
      <c r="Y784" s="108">
        <v>0</v>
      </c>
      <c r="Z784" s="108">
        <v>0</v>
      </c>
      <c r="AA784" s="214">
        <v>2010</v>
      </c>
      <c r="AB784" s="67">
        <v>1</v>
      </c>
      <c r="AC784" s="115"/>
      <c r="AD784" s="115"/>
      <c r="AE784" s="109">
        <f>IFERROR(Table1[[#This Row],[ExpenditureDetails5]]*HLOOKUP([AssumedValue2],'Curr conv'!$B$17:$BF$56,16,FALSE), "No data")</f>
        <v>0</v>
      </c>
      <c r="AF784" s="108">
        <f>IFERROR([AssumedValue1]*HLOOKUP([AssumedValue2],'Curr conv'!$B$17:$BF$56,16,FALSE), "No data")</f>
        <v>0</v>
      </c>
      <c r="AG784" s="110">
        <f>IFERROR(Table1[[#This Row],[Calculation2]]/Exchange,"No data")</f>
        <v>0</v>
      </c>
      <c r="AH784" s="113">
        <f>IFERROR([AssumedValue1]*HLOOKUP([AssumedValue2],'Curr conv'!$B$17:$BF$56,16,FALSE)/Table1[[#This Row],[ExpenditureDetails3]], "No data")</f>
        <v>0</v>
      </c>
      <c r="AI784" s="114">
        <f>IFERROR(Table1[[#This Row],[Calculation4]]/Exchange,"No data")</f>
        <v>0</v>
      </c>
      <c r="AJ78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84" s="110">
        <f>IFERROR(Table1[[#This Row],[Calculation6]]/Exchange,"No data")</f>
        <v>0</v>
      </c>
      <c r="AL784" s="49" t="s">
        <v>465</v>
      </c>
      <c r="AM784" s="45"/>
      <c r="AN784" s="45"/>
      <c r="AO784" s="45"/>
      <c r="AP784" s="45"/>
      <c r="AQ784" s="45"/>
    </row>
    <row r="785" spans="2:43">
      <c r="B785" s="44" t="s">
        <v>174</v>
      </c>
      <c r="C785" s="66" t="s">
        <v>467</v>
      </c>
      <c r="D785" s="66" t="s">
        <v>472</v>
      </c>
      <c r="E785" s="66" t="s">
        <v>438</v>
      </c>
      <c r="F785" s="66" t="s">
        <v>417</v>
      </c>
      <c r="G785" s="44" t="s">
        <v>175</v>
      </c>
      <c r="H785" s="44" t="s">
        <v>176</v>
      </c>
      <c r="I785" s="44" t="s">
        <v>15</v>
      </c>
      <c r="J785" s="44" t="s">
        <v>470</v>
      </c>
      <c r="K785" s="87" t="s">
        <v>475</v>
      </c>
      <c r="L785" s="49" t="s">
        <v>462</v>
      </c>
      <c r="M785" s="108">
        <v>382</v>
      </c>
      <c r="N785" s="108">
        <v>382</v>
      </c>
      <c r="O785" s="91">
        <v>300</v>
      </c>
      <c r="P785" s="44" t="s">
        <v>458</v>
      </c>
      <c r="Q785" s="67"/>
      <c r="R785" s="67"/>
      <c r="S785" s="87" t="s">
        <v>17</v>
      </c>
      <c r="T78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85" s="91">
        <v>1991</v>
      </c>
      <c r="V785" s="91">
        <v>19</v>
      </c>
      <c r="W785" s="91">
        <v>1</v>
      </c>
      <c r="X785" s="92">
        <v>2002</v>
      </c>
      <c r="Y785" s="108">
        <v>0</v>
      </c>
      <c r="Z785" s="108">
        <v>0</v>
      </c>
      <c r="AA785" s="214">
        <v>2002</v>
      </c>
      <c r="AB785" s="67">
        <v>1</v>
      </c>
      <c r="AC785" s="115" t="s">
        <v>96</v>
      </c>
      <c r="AD785" s="115"/>
      <c r="AE785" s="109">
        <f>IFERROR(Table1[[#This Row],[ExpenditureDetails5]]*HLOOKUP([AssumedValue2],'Curr conv'!$B$17:$BF$56,16,FALSE), "No data")</f>
        <v>0</v>
      </c>
      <c r="AF785" s="108">
        <f>IFERROR([AssumedValue1]*HLOOKUP([AssumedValue2],'Curr conv'!$B$17:$BF$56,16,FALSE), "No data")</f>
        <v>0</v>
      </c>
      <c r="AG785" s="110">
        <f>IFERROR(Table1[[#This Row],[Calculation2]]/Exchange,"No data")</f>
        <v>0</v>
      </c>
      <c r="AH785" s="113">
        <f>IFERROR([AssumedValue1]*HLOOKUP([AssumedValue2],'Curr conv'!$B$17:$BF$56,16,FALSE)/Table1[[#This Row],[ExpenditureDetails3]], "No data")</f>
        <v>0</v>
      </c>
      <c r="AI785" s="114">
        <f>IFERROR(Table1[[#This Row],[Calculation4]]/Exchange,"No data")</f>
        <v>0</v>
      </c>
      <c r="AJ78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85" s="110">
        <f>IFERROR(Table1[[#This Row],[Calculation6]]/Exchange,"No data")</f>
        <v>0</v>
      </c>
      <c r="AL785" s="49" t="s">
        <v>465</v>
      </c>
      <c r="AM785" s="45"/>
      <c r="AN785" s="45"/>
      <c r="AO785" s="45"/>
      <c r="AP785" s="45"/>
      <c r="AQ785" s="45"/>
    </row>
    <row r="786" spans="2:43">
      <c r="B786" s="44" t="s">
        <v>174</v>
      </c>
      <c r="C786" s="66" t="s">
        <v>467</v>
      </c>
      <c r="D786" s="66" t="s">
        <v>472</v>
      </c>
      <c r="E786" s="66" t="s">
        <v>438</v>
      </c>
      <c r="F786" s="66" t="s">
        <v>417</v>
      </c>
      <c r="G786" s="44" t="s">
        <v>175</v>
      </c>
      <c r="H786" s="44" t="s">
        <v>176</v>
      </c>
      <c r="I786" s="44" t="s">
        <v>15</v>
      </c>
      <c r="J786" s="44" t="s">
        <v>470</v>
      </c>
      <c r="K786" s="87" t="s">
        <v>475</v>
      </c>
      <c r="L786" s="49" t="s">
        <v>462</v>
      </c>
      <c r="M786" s="108">
        <v>382</v>
      </c>
      <c r="N786" s="108">
        <v>382</v>
      </c>
      <c r="O786" s="91">
        <v>300</v>
      </c>
      <c r="P786" s="44" t="s">
        <v>458</v>
      </c>
      <c r="Q786" s="67"/>
      <c r="R786" s="67"/>
      <c r="S786" s="87" t="s">
        <v>17</v>
      </c>
      <c r="T78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86" s="91">
        <v>1991</v>
      </c>
      <c r="V786" s="91">
        <v>19</v>
      </c>
      <c r="W786" s="91">
        <v>1</v>
      </c>
      <c r="X786" s="92">
        <v>2003</v>
      </c>
      <c r="Y786" s="108">
        <v>0</v>
      </c>
      <c r="Z786" s="108">
        <v>0</v>
      </c>
      <c r="AA786" s="214">
        <v>2003</v>
      </c>
      <c r="AB786" s="67">
        <v>1</v>
      </c>
      <c r="AC786" s="115"/>
      <c r="AD786" s="115"/>
      <c r="AE786" s="109">
        <f>IFERROR(Table1[[#This Row],[ExpenditureDetails5]]*HLOOKUP([AssumedValue2],'Curr conv'!$B$17:$BF$56,16,FALSE), "No data")</f>
        <v>0</v>
      </c>
      <c r="AF786" s="108">
        <f>IFERROR([AssumedValue1]*HLOOKUP([AssumedValue2],'Curr conv'!$B$17:$BF$56,16,FALSE), "No data")</f>
        <v>0</v>
      </c>
      <c r="AG786" s="110">
        <f>IFERROR(Table1[[#This Row],[Calculation2]]/Exchange,"No data")</f>
        <v>0</v>
      </c>
      <c r="AH786" s="113">
        <f>IFERROR([AssumedValue1]*HLOOKUP([AssumedValue2],'Curr conv'!$B$17:$BF$56,16,FALSE)/Table1[[#This Row],[ExpenditureDetails3]], "No data")</f>
        <v>0</v>
      </c>
      <c r="AI786" s="114">
        <f>IFERROR(Table1[[#This Row],[Calculation4]]/Exchange,"No data")</f>
        <v>0</v>
      </c>
      <c r="AJ78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86" s="110">
        <f>IFERROR(Table1[[#This Row],[Calculation6]]/Exchange,"No data")</f>
        <v>0</v>
      </c>
      <c r="AL786" s="49" t="s">
        <v>465</v>
      </c>
      <c r="AM786" s="45"/>
      <c r="AN786" s="45"/>
      <c r="AO786" s="45"/>
      <c r="AP786" s="45"/>
      <c r="AQ786" s="45"/>
    </row>
    <row r="787" spans="2:43">
      <c r="B787" s="44" t="s">
        <v>174</v>
      </c>
      <c r="C787" s="66" t="s">
        <v>467</v>
      </c>
      <c r="D787" s="66" t="s">
        <v>472</v>
      </c>
      <c r="E787" s="66" t="s">
        <v>438</v>
      </c>
      <c r="F787" s="66" t="s">
        <v>417</v>
      </c>
      <c r="G787" s="44" t="s">
        <v>175</v>
      </c>
      <c r="H787" s="44" t="s">
        <v>176</v>
      </c>
      <c r="I787" s="44" t="s">
        <v>15</v>
      </c>
      <c r="J787" s="44" t="s">
        <v>470</v>
      </c>
      <c r="K787" s="87" t="s">
        <v>475</v>
      </c>
      <c r="L787" s="49" t="s">
        <v>462</v>
      </c>
      <c r="M787" s="108">
        <v>382</v>
      </c>
      <c r="N787" s="108">
        <v>382</v>
      </c>
      <c r="O787" s="91">
        <v>300</v>
      </c>
      <c r="P787" s="44" t="s">
        <v>458</v>
      </c>
      <c r="Q787" s="67"/>
      <c r="R787" s="67"/>
      <c r="S787" s="87" t="s">
        <v>17</v>
      </c>
      <c r="T78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87" s="91">
        <v>1991</v>
      </c>
      <c r="V787" s="91">
        <v>19</v>
      </c>
      <c r="W787" s="91">
        <v>1</v>
      </c>
      <c r="X787" s="92">
        <v>2004</v>
      </c>
      <c r="Y787" s="108">
        <v>0</v>
      </c>
      <c r="Z787" s="108">
        <v>0</v>
      </c>
      <c r="AA787" s="214">
        <v>2004</v>
      </c>
      <c r="AB787" s="67">
        <v>1</v>
      </c>
      <c r="AC787" s="115"/>
      <c r="AD787" s="115"/>
      <c r="AE787" s="109">
        <f>IFERROR(Table1[[#This Row],[ExpenditureDetails5]]*HLOOKUP([AssumedValue2],'Curr conv'!$B$17:$BF$56,16,FALSE), "No data")</f>
        <v>0</v>
      </c>
      <c r="AF787" s="108">
        <f>IFERROR([AssumedValue1]*HLOOKUP([AssumedValue2],'Curr conv'!$B$17:$BF$56,16,FALSE), "No data")</f>
        <v>0</v>
      </c>
      <c r="AG787" s="110">
        <f>IFERROR(Table1[[#This Row],[Calculation2]]/Exchange,"No data")</f>
        <v>0</v>
      </c>
      <c r="AH787" s="113">
        <f>IFERROR([AssumedValue1]*HLOOKUP([AssumedValue2],'Curr conv'!$B$17:$BF$56,16,FALSE)/Table1[[#This Row],[ExpenditureDetails3]], "No data")</f>
        <v>0</v>
      </c>
      <c r="AI787" s="114">
        <f>IFERROR(Table1[[#This Row],[Calculation4]]/Exchange,"No data")</f>
        <v>0</v>
      </c>
      <c r="AJ78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87" s="110">
        <f>IFERROR(Table1[[#This Row],[Calculation6]]/Exchange,"No data")</f>
        <v>0</v>
      </c>
      <c r="AL787" s="49" t="s">
        <v>465</v>
      </c>
      <c r="AM787" s="45"/>
      <c r="AN787" s="45"/>
      <c r="AO787" s="45"/>
      <c r="AP787" s="45"/>
      <c r="AQ787" s="45"/>
    </row>
    <row r="788" spans="2:43">
      <c r="B788" s="44" t="s">
        <v>174</v>
      </c>
      <c r="C788" s="66" t="s">
        <v>467</v>
      </c>
      <c r="D788" s="66" t="s">
        <v>472</v>
      </c>
      <c r="E788" s="66" t="s">
        <v>438</v>
      </c>
      <c r="F788" s="66" t="s">
        <v>417</v>
      </c>
      <c r="G788" s="44" t="s">
        <v>175</v>
      </c>
      <c r="H788" s="44" t="s">
        <v>176</v>
      </c>
      <c r="I788" s="44" t="s">
        <v>15</v>
      </c>
      <c r="J788" s="44" t="s">
        <v>470</v>
      </c>
      <c r="K788" s="87" t="s">
        <v>475</v>
      </c>
      <c r="L788" s="49" t="s">
        <v>462</v>
      </c>
      <c r="M788" s="108">
        <v>382</v>
      </c>
      <c r="N788" s="108">
        <v>382</v>
      </c>
      <c r="O788" s="91">
        <v>300</v>
      </c>
      <c r="P788" s="44" t="s">
        <v>458</v>
      </c>
      <c r="Q788" s="67"/>
      <c r="R788" s="67"/>
      <c r="S788" s="87" t="s">
        <v>17</v>
      </c>
      <c r="T78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88" s="91">
        <v>1991</v>
      </c>
      <c r="V788" s="91">
        <v>19</v>
      </c>
      <c r="W788" s="91">
        <v>1</v>
      </c>
      <c r="X788" s="92">
        <v>2005</v>
      </c>
      <c r="Y788" s="108">
        <v>0</v>
      </c>
      <c r="Z788" s="108">
        <v>0</v>
      </c>
      <c r="AA788" s="214">
        <v>2005</v>
      </c>
      <c r="AB788" s="67">
        <v>1</v>
      </c>
      <c r="AC788" s="115"/>
      <c r="AD788" s="115"/>
      <c r="AE788" s="109">
        <f>IFERROR(Table1[[#This Row],[ExpenditureDetails5]]*HLOOKUP([AssumedValue2],'Curr conv'!$B$17:$BF$56,16,FALSE), "No data")</f>
        <v>0</v>
      </c>
      <c r="AF788" s="108">
        <f>IFERROR([AssumedValue1]*HLOOKUP([AssumedValue2],'Curr conv'!$B$17:$BF$56,16,FALSE), "No data")</f>
        <v>0</v>
      </c>
      <c r="AG788" s="110">
        <f>IFERROR(Table1[[#This Row],[Calculation2]]/Exchange,"No data")</f>
        <v>0</v>
      </c>
      <c r="AH788" s="113">
        <f>IFERROR([AssumedValue1]*HLOOKUP([AssumedValue2],'Curr conv'!$B$17:$BF$56,16,FALSE)/Table1[[#This Row],[ExpenditureDetails3]], "No data")</f>
        <v>0</v>
      </c>
      <c r="AI788" s="114">
        <f>IFERROR(Table1[[#This Row],[Calculation4]]/Exchange,"No data")</f>
        <v>0</v>
      </c>
      <c r="AJ78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88" s="110">
        <f>IFERROR(Table1[[#This Row],[Calculation6]]/Exchange,"No data")</f>
        <v>0</v>
      </c>
      <c r="AL788" s="49" t="s">
        <v>465</v>
      </c>
      <c r="AM788" s="45"/>
      <c r="AN788" s="45"/>
      <c r="AO788" s="45"/>
      <c r="AP788" s="45"/>
      <c r="AQ788" s="45"/>
    </row>
    <row r="789" spans="2:43">
      <c r="B789" s="44" t="s">
        <v>174</v>
      </c>
      <c r="C789" s="66" t="s">
        <v>467</v>
      </c>
      <c r="D789" s="66" t="s">
        <v>472</v>
      </c>
      <c r="E789" s="66" t="s">
        <v>438</v>
      </c>
      <c r="F789" s="66" t="s">
        <v>417</v>
      </c>
      <c r="G789" s="44" t="s">
        <v>175</v>
      </c>
      <c r="H789" s="44" t="s">
        <v>176</v>
      </c>
      <c r="I789" s="44" t="s">
        <v>15</v>
      </c>
      <c r="J789" s="44" t="s">
        <v>470</v>
      </c>
      <c r="K789" s="87" t="s">
        <v>475</v>
      </c>
      <c r="L789" s="49" t="s">
        <v>462</v>
      </c>
      <c r="M789" s="108">
        <v>382</v>
      </c>
      <c r="N789" s="108">
        <v>382</v>
      </c>
      <c r="O789" s="91">
        <v>300</v>
      </c>
      <c r="P789" s="44" t="s">
        <v>458</v>
      </c>
      <c r="Q789" s="67"/>
      <c r="R789" s="67"/>
      <c r="S789" s="87" t="s">
        <v>17</v>
      </c>
      <c r="T78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89" s="91">
        <v>1991</v>
      </c>
      <c r="V789" s="91">
        <v>19</v>
      </c>
      <c r="W789" s="91">
        <v>1</v>
      </c>
      <c r="X789" s="92">
        <v>2006</v>
      </c>
      <c r="Y789" s="108">
        <v>0</v>
      </c>
      <c r="Z789" s="108">
        <v>0</v>
      </c>
      <c r="AA789" s="214">
        <v>2006</v>
      </c>
      <c r="AB789" s="67">
        <v>1</v>
      </c>
      <c r="AC789" s="115"/>
      <c r="AD789" s="115"/>
      <c r="AE789" s="109">
        <f>IFERROR(Table1[[#This Row],[ExpenditureDetails5]]*HLOOKUP([AssumedValue2],'Curr conv'!$B$17:$BF$56,16,FALSE), "No data")</f>
        <v>0</v>
      </c>
      <c r="AF789" s="108">
        <f>IFERROR([AssumedValue1]*HLOOKUP([AssumedValue2],'Curr conv'!$B$17:$BF$56,16,FALSE), "No data")</f>
        <v>0</v>
      </c>
      <c r="AG789" s="110">
        <f>IFERROR(Table1[[#This Row],[Calculation2]]/Exchange,"No data")</f>
        <v>0</v>
      </c>
      <c r="AH789" s="113">
        <f>IFERROR([AssumedValue1]*HLOOKUP([AssumedValue2],'Curr conv'!$B$17:$BF$56,16,FALSE)/Table1[[#This Row],[ExpenditureDetails3]], "No data")</f>
        <v>0</v>
      </c>
      <c r="AI789" s="114">
        <f>IFERROR(Table1[[#This Row],[Calculation4]]/Exchange,"No data")</f>
        <v>0</v>
      </c>
      <c r="AJ78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89" s="110">
        <f>IFERROR(Table1[[#This Row],[Calculation6]]/Exchange,"No data")</f>
        <v>0</v>
      </c>
      <c r="AL789" s="49" t="s">
        <v>465</v>
      </c>
      <c r="AM789" s="45"/>
      <c r="AN789" s="45"/>
      <c r="AO789" s="45"/>
      <c r="AP789" s="45"/>
      <c r="AQ789" s="45"/>
    </row>
    <row r="790" spans="2:43">
      <c r="B790" s="44" t="s">
        <v>174</v>
      </c>
      <c r="C790" s="66" t="s">
        <v>467</v>
      </c>
      <c r="D790" s="66" t="s">
        <v>472</v>
      </c>
      <c r="E790" s="66" t="s">
        <v>438</v>
      </c>
      <c r="F790" s="66" t="s">
        <v>417</v>
      </c>
      <c r="G790" s="44" t="s">
        <v>175</v>
      </c>
      <c r="H790" s="44" t="s">
        <v>176</v>
      </c>
      <c r="I790" s="44" t="s">
        <v>15</v>
      </c>
      <c r="J790" s="44" t="s">
        <v>470</v>
      </c>
      <c r="K790" s="87" t="s">
        <v>475</v>
      </c>
      <c r="L790" s="49" t="s">
        <v>462</v>
      </c>
      <c r="M790" s="108">
        <v>382</v>
      </c>
      <c r="N790" s="108">
        <v>382</v>
      </c>
      <c r="O790" s="91">
        <v>300</v>
      </c>
      <c r="P790" s="44" t="s">
        <v>458</v>
      </c>
      <c r="Q790" s="67"/>
      <c r="R790" s="67"/>
      <c r="S790" s="87" t="s">
        <v>17</v>
      </c>
      <c r="T79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90" s="91">
        <v>1991</v>
      </c>
      <c r="V790" s="91">
        <v>19</v>
      </c>
      <c r="W790" s="91">
        <v>1</v>
      </c>
      <c r="X790" s="92">
        <v>2007</v>
      </c>
      <c r="Y790" s="108">
        <v>0</v>
      </c>
      <c r="Z790" s="108">
        <v>0</v>
      </c>
      <c r="AA790" s="214">
        <v>2007</v>
      </c>
      <c r="AB790" s="67">
        <v>1</v>
      </c>
      <c r="AC790" s="115"/>
      <c r="AD790" s="115"/>
      <c r="AE790" s="109">
        <f>IFERROR(Table1[[#This Row],[ExpenditureDetails5]]*HLOOKUP([AssumedValue2],'Curr conv'!$B$17:$BF$56,16,FALSE), "No data")</f>
        <v>0</v>
      </c>
      <c r="AF790" s="108">
        <f>IFERROR([AssumedValue1]*HLOOKUP([AssumedValue2],'Curr conv'!$B$17:$BF$56,16,FALSE), "No data")</f>
        <v>0</v>
      </c>
      <c r="AG790" s="110">
        <f>IFERROR(Table1[[#This Row],[Calculation2]]/Exchange,"No data")</f>
        <v>0</v>
      </c>
      <c r="AH790" s="113">
        <f>IFERROR([AssumedValue1]*HLOOKUP([AssumedValue2],'Curr conv'!$B$17:$BF$56,16,FALSE)/Table1[[#This Row],[ExpenditureDetails3]], "No data")</f>
        <v>0</v>
      </c>
      <c r="AI790" s="114">
        <f>IFERROR(Table1[[#This Row],[Calculation4]]/Exchange,"No data")</f>
        <v>0</v>
      </c>
      <c r="AJ79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90" s="110">
        <f>IFERROR(Table1[[#This Row],[Calculation6]]/Exchange,"No data")</f>
        <v>0</v>
      </c>
      <c r="AL790" s="49" t="s">
        <v>465</v>
      </c>
      <c r="AM790" s="45"/>
      <c r="AN790" s="45"/>
      <c r="AO790" s="45"/>
      <c r="AP790" s="45"/>
      <c r="AQ790" s="45"/>
    </row>
    <row r="791" spans="2:43">
      <c r="B791" s="44" t="s">
        <v>177</v>
      </c>
      <c r="C791" s="66" t="s">
        <v>467</v>
      </c>
      <c r="D791" s="66" t="s">
        <v>472</v>
      </c>
      <c r="E791" s="66" t="s">
        <v>438</v>
      </c>
      <c r="F791" s="66" t="s">
        <v>344</v>
      </c>
      <c r="G791" s="44" t="s">
        <v>178</v>
      </c>
      <c r="H791" s="44" t="s">
        <v>98</v>
      </c>
      <c r="I791" s="44" t="s">
        <v>15</v>
      </c>
      <c r="J791" s="44" t="s">
        <v>470</v>
      </c>
      <c r="K791" s="87" t="s">
        <v>475</v>
      </c>
      <c r="L791" s="49" t="s">
        <v>462</v>
      </c>
      <c r="M791" s="108">
        <v>530</v>
      </c>
      <c r="N791" s="108">
        <v>132.5</v>
      </c>
      <c r="O791" s="91">
        <v>300</v>
      </c>
      <c r="P791" s="44" t="s">
        <v>458</v>
      </c>
      <c r="Q791" s="67"/>
      <c r="R791" s="67"/>
      <c r="S791" s="87" t="s">
        <v>17</v>
      </c>
      <c r="T79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91" s="91">
        <v>1998</v>
      </c>
      <c r="V791" s="91">
        <v>12</v>
      </c>
      <c r="W791" s="91">
        <v>1</v>
      </c>
      <c r="X791" s="92">
        <v>2005</v>
      </c>
      <c r="Y791" s="108">
        <v>0</v>
      </c>
      <c r="Z791" s="108">
        <v>0</v>
      </c>
      <c r="AA791" s="214">
        <v>2005</v>
      </c>
      <c r="AB791" s="67">
        <v>1</v>
      </c>
      <c r="AC791" s="115" t="s">
        <v>96</v>
      </c>
      <c r="AD791" s="115"/>
      <c r="AE791" s="109">
        <f>IFERROR(Table1[[#This Row],[ExpenditureDetails5]]*HLOOKUP([AssumedValue2],'Curr conv'!$B$17:$BF$56,16,FALSE), "No data")</f>
        <v>0</v>
      </c>
      <c r="AF791" s="108">
        <f>IFERROR([AssumedValue1]*HLOOKUP([AssumedValue2],'Curr conv'!$B$17:$BF$56,16,FALSE), "No data")</f>
        <v>0</v>
      </c>
      <c r="AG791" s="110">
        <f>IFERROR(Table1[[#This Row],[Calculation2]]/Exchange,"No data")</f>
        <v>0</v>
      </c>
      <c r="AH791" s="113">
        <f>IFERROR([AssumedValue1]*HLOOKUP([AssumedValue2],'Curr conv'!$B$17:$BF$56,16,FALSE)/Table1[[#This Row],[ExpenditureDetails3]], "No data")</f>
        <v>0</v>
      </c>
      <c r="AI791" s="114">
        <f>IFERROR(Table1[[#This Row],[Calculation4]]/Exchange,"No data")</f>
        <v>0</v>
      </c>
      <c r="AJ79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91" s="110">
        <f>IFERROR(Table1[[#This Row],[Calculation6]]/Exchange,"No data")</f>
        <v>0</v>
      </c>
      <c r="AL791" s="49" t="s">
        <v>465</v>
      </c>
      <c r="AM791" s="45"/>
      <c r="AN791" s="45"/>
      <c r="AO791" s="45"/>
      <c r="AP791" s="45"/>
      <c r="AQ791" s="45"/>
    </row>
    <row r="792" spans="2:43">
      <c r="B792" s="44" t="s">
        <v>177</v>
      </c>
      <c r="C792" s="66" t="s">
        <v>467</v>
      </c>
      <c r="D792" s="66" t="s">
        <v>472</v>
      </c>
      <c r="E792" s="66" t="s">
        <v>438</v>
      </c>
      <c r="F792" s="66" t="s">
        <v>344</v>
      </c>
      <c r="G792" s="44" t="s">
        <v>178</v>
      </c>
      <c r="H792" s="44" t="s">
        <v>98</v>
      </c>
      <c r="I792" s="44" t="s">
        <v>15</v>
      </c>
      <c r="J792" s="44" t="s">
        <v>470</v>
      </c>
      <c r="K792" s="87" t="s">
        <v>475</v>
      </c>
      <c r="L792" s="49" t="s">
        <v>462</v>
      </c>
      <c r="M792" s="108">
        <v>530</v>
      </c>
      <c r="N792" s="108">
        <v>132.5</v>
      </c>
      <c r="O792" s="91">
        <v>300</v>
      </c>
      <c r="P792" s="44" t="s">
        <v>458</v>
      </c>
      <c r="Q792" s="67"/>
      <c r="R792" s="67"/>
      <c r="S792" s="87" t="s">
        <v>17</v>
      </c>
      <c r="T79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92" s="91">
        <v>1998</v>
      </c>
      <c r="V792" s="91">
        <v>12</v>
      </c>
      <c r="W792" s="91">
        <v>1</v>
      </c>
      <c r="X792" s="92">
        <v>2006</v>
      </c>
      <c r="Y792" s="108">
        <v>0</v>
      </c>
      <c r="Z792" s="108">
        <v>0</v>
      </c>
      <c r="AA792" s="214">
        <v>2006</v>
      </c>
      <c r="AB792" s="67">
        <v>1</v>
      </c>
      <c r="AC792" s="115"/>
      <c r="AD792" s="115"/>
      <c r="AE792" s="109">
        <f>IFERROR(Table1[[#This Row],[ExpenditureDetails5]]*HLOOKUP([AssumedValue2],'Curr conv'!$B$17:$BF$56,16,FALSE), "No data")</f>
        <v>0</v>
      </c>
      <c r="AF792" s="108">
        <f>IFERROR([AssumedValue1]*HLOOKUP([AssumedValue2],'Curr conv'!$B$17:$BF$56,16,FALSE), "No data")</f>
        <v>0</v>
      </c>
      <c r="AG792" s="110">
        <f>IFERROR(Table1[[#This Row],[Calculation2]]/Exchange,"No data")</f>
        <v>0</v>
      </c>
      <c r="AH792" s="113">
        <f>IFERROR([AssumedValue1]*HLOOKUP([AssumedValue2],'Curr conv'!$B$17:$BF$56,16,FALSE)/Table1[[#This Row],[ExpenditureDetails3]], "No data")</f>
        <v>0</v>
      </c>
      <c r="AI792" s="114">
        <f>IFERROR(Table1[[#This Row],[Calculation4]]/Exchange,"No data")</f>
        <v>0</v>
      </c>
      <c r="AJ79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92" s="110">
        <f>IFERROR(Table1[[#This Row],[Calculation6]]/Exchange,"No data")</f>
        <v>0</v>
      </c>
      <c r="AL792" s="49" t="s">
        <v>465</v>
      </c>
      <c r="AM792" s="45"/>
      <c r="AN792" s="45"/>
      <c r="AO792" s="45"/>
      <c r="AP792" s="45"/>
      <c r="AQ792" s="45"/>
    </row>
    <row r="793" spans="2:43">
      <c r="B793" s="44" t="s">
        <v>177</v>
      </c>
      <c r="C793" s="66" t="s">
        <v>467</v>
      </c>
      <c r="D793" s="66" t="s">
        <v>472</v>
      </c>
      <c r="E793" s="66" t="s">
        <v>438</v>
      </c>
      <c r="F793" s="66" t="s">
        <v>344</v>
      </c>
      <c r="G793" s="44" t="s">
        <v>178</v>
      </c>
      <c r="H793" s="44" t="s">
        <v>98</v>
      </c>
      <c r="I793" s="44" t="s">
        <v>15</v>
      </c>
      <c r="J793" s="44" t="s">
        <v>470</v>
      </c>
      <c r="K793" s="87" t="s">
        <v>475</v>
      </c>
      <c r="L793" s="49" t="s">
        <v>462</v>
      </c>
      <c r="M793" s="108">
        <v>530</v>
      </c>
      <c r="N793" s="108">
        <v>132.5</v>
      </c>
      <c r="O793" s="91">
        <v>300</v>
      </c>
      <c r="P793" s="44" t="s">
        <v>458</v>
      </c>
      <c r="Q793" s="67"/>
      <c r="R793" s="67"/>
      <c r="S793" s="87" t="s">
        <v>17</v>
      </c>
      <c r="T79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93" s="91">
        <v>1998</v>
      </c>
      <c r="V793" s="91">
        <v>12</v>
      </c>
      <c r="W793" s="91">
        <v>1</v>
      </c>
      <c r="X793" s="92">
        <v>2007</v>
      </c>
      <c r="Y793" s="108">
        <v>0</v>
      </c>
      <c r="Z793" s="108">
        <v>0</v>
      </c>
      <c r="AA793" s="214">
        <v>2007</v>
      </c>
      <c r="AB793" s="67">
        <v>1</v>
      </c>
      <c r="AC793" s="115"/>
      <c r="AD793" s="115"/>
      <c r="AE793" s="109">
        <f>IFERROR(Table1[[#This Row],[ExpenditureDetails5]]*HLOOKUP([AssumedValue2],'Curr conv'!$B$17:$BF$56,16,FALSE), "No data")</f>
        <v>0</v>
      </c>
      <c r="AF793" s="108">
        <f>IFERROR([AssumedValue1]*HLOOKUP([AssumedValue2],'Curr conv'!$B$17:$BF$56,16,FALSE), "No data")</f>
        <v>0</v>
      </c>
      <c r="AG793" s="110">
        <f>IFERROR(Table1[[#This Row],[Calculation2]]/Exchange,"No data")</f>
        <v>0</v>
      </c>
      <c r="AH793" s="113">
        <f>IFERROR([AssumedValue1]*HLOOKUP([AssumedValue2],'Curr conv'!$B$17:$BF$56,16,FALSE)/Table1[[#This Row],[ExpenditureDetails3]], "No data")</f>
        <v>0</v>
      </c>
      <c r="AI793" s="114">
        <f>IFERROR(Table1[[#This Row],[Calculation4]]/Exchange,"No data")</f>
        <v>0</v>
      </c>
      <c r="AJ79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93" s="110">
        <f>IFERROR(Table1[[#This Row],[Calculation6]]/Exchange,"No data")</f>
        <v>0</v>
      </c>
      <c r="AL793" s="49" t="s">
        <v>465</v>
      </c>
      <c r="AM793" s="45"/>
      <c r="AN793" s="45"/>
      <c r="AO793" s="45"/>
      <c r="AP793" s="45"/>
      <c r="AQ793" s="45"/>
    </row>
    <row r="794" spans="2:43">
      <c r="B794" s="44" t="s">
        <v>177</v>
      </c>
      <c r="C794" s="66" t="s">
        <v>467</v>
      </c>
      <c r="D794" s="66" t="s">
        <v>472</v>
      </c>
      <c r="E794" s="66" t="s">
        <v>438</v>
      </c>
      <c r="F794" s="66" t="s">
        <v>344</v>
      </c>
      <c r="G794" s="44" t="s">
        <v>178</v>
      </c>
      <c r="H794" s="44" t="s">
        <v>98</v>
      </c>
      <c r="I794" s="44" t="s">
        <v>15</v>
      </c>
      <c r="J794" s="44" t="s">
        <v>470</v>
      </c>
      <c r="K794" s="87" t="s">
        <v>475</v>
      </c>
      <c r="L794" s="49" t="s">
        <v>462</v>
      </c>
      <c r="M794" s="108">
        <v>530</v>
      </c>
      <c r="N794" s="108">
        <v>132.5</v>
      </c>
      <c r="O794" s="91">
        <v>300</v>
      </c>
      <c r="P794" s="44" t="s">
        <v>458</v>
      </c>
      <c r="Q794" s="67"/>
      <c r="R794" s="67"/>
      <c r="S794" s="87" t="s">
        <v>17</v>
      </c>
      <c r="T79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94" s="91">
        <v>1998</v>
      </c>
      <c r="V794" s="91">
        <v>12</v>
      </c>
      <c r="W794" s="91">
        <v>1</v>
      </c>
      <c r="X794" s="92">
        <v>2008</v>
      </c>
      <c r="Y794" s="108">
        <v>0</v>
      </c>
      <c r="Z794" s="108">
        <v>0</v>
      </c>
      <c r="AA794" s="214">
        <v>2008</v>
      </c>
      <c r="AB794" s="67">
        <v>1</v>
      </c>
      <c r="AC794" s="115"/>
      <c r="AD794" s="115"/>
      <c r="AE794" s="109">
        <f>IFERROR(Table1[[#This Row],[ExpenditureDetails5]]*HLOOKUP([AssumedValue2],'Curr conv'!$B$17:$BF$56,16,FALSE), "No data")</f>
        <v>0</v>
      </c>
      <c r="AF794" s="108">
        <f>IFERROR([AssumedValue1]*HLOOKUP([AssumedValue2],'Curr conv'!$B$17:$BF$56,16,FALSE), "No data")</f>
        <v>0</v>
      </c>
      <c r="AG794" s="110">
        <f>IFERROR(Table1[[#This Row],[Calculation2]]/Exchange,"No data")</f>
        <v>0</v>
      </c>
      <c r="AH794" s="113">
        <f>IFERROR([AssumedValue1]*HLOOKUP([AssumedValue2],'Curr conv'!$B$17:$BF$56,16,FALSE)/Table1[[#This Row],[ExpenditureDetails3]], "No data")</f>
        <v>0</v>
      </c>
      <c r="AI794" s="114">
        <f>IFERROR(Table1[[#This Row],[Calculation4]]/Exchange,"No data")</f>
        <v>0</v>
      </c>
      <c r="AJ79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94" s="110">
        <f>IFERROR(Table1[[#This Row],[Calculation6]]/Exchange,"No data")</f>
        <v>0</v>
      </c>
      <c r="AL794" s="49" t="s">
        <v>465</v>
      </c>
      <c r="AM794" s="45"/>
      <c r="AN794" s="45"/>
      <c r="AO794" s="45"/>
      <c r="AP794" s="45"/>
      <c r="AQ794" s="45"/>
    </row>
    <row r="795" spans="2:43">
      <c r="B795" s="44" t="s">
        <v>177</v>
      </c>
      <c r="C795" s="66" t="s">
        <v>467</v>
      </c>
      <c r="D795" s="66" t="s">
        <v>472</v>
      </c>
      <c r="E795" s="66" t="s">
        <v>438</v>
      </c>
      <c r="F795" s="66" t="s">
        <v>344</v>
      </c>
      <c r="G795" s="44" t="s">
        <v>178</v>
      </c>
      <c r="H795" s="44" t="s">
        <v>98</v>
      </c>
      <c r="I795" s="44" t="s">
        <v>15</v>
      </c>
      <c r="J795" s="44" t="s">
        <v>470</v>
      </c>
      <c r="K795" s="87" t="s">
        <v>475</v>
      </c>
      <c r="L795" s="49" t="s">
        <v>462</v>
      </c>
      <c r="M795" s="108">
        <v>530</v>
      </c>
      <c r="N795" s="108">
        <v>132.5</v>
      </c>
      <c r="O795" s="91">
        <v>300</v>
      </c>
      <c r="P795" s="44" t="s">
        <v>458</v>
      </c>
      <c r="Q795" s="67"/>
      <c r="R795" s="67"/>
      <c r="S795" s="87" t="s">
        <v>17</v>
      </c>
      <c r="T79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95" s="91">
        <v>1998</v>
      </c>
      <c r="V795" s="91">
        <v>12</v>
      </c>
      <c r="W795" s="91">
        <v>1</v>
      </c>
      <c r="X795" s="92">
        <v>2009</v>
      </c>
      <c r="Y795" s="108">
        <v>0</v>
      </c>
      <c r="Z795" s="108">
        <v>0</v>
      </c>
      <c r="AA795" s="214">
        <v>2009</v>
      </c>
      <c r="AB795" s="67">
        <v>1</v>
      </c>
      <c r="AC795" s="115"/>
      <c r="AD795" s="115"/>
      <c r="AE795" s="109">
        <f>IFERROR(Table1[[#This Row],[ExpenditureDetails5]]*HLOOKUP([AssumedValue2],'Curr conv'!$B$17:$BF$56,16,FALSE), "No data")</f>
        <v>0</v>
      </c>
      <c r="AF795" s="108">
        <f>IFERROR([AssumedValue1]*HLOOKUP([AssumedValue2],'Curr conv'!$B$17:$BF$56,16,FALSE), "No data")</f>
        <v>0</v>
      </c>
      <c r="AG795" s="110">
        <f>IFERROR(Table1[[#This Row],[Calculation2]]/Exchange,"No data")</f>
        <v>0</v>
      </c>
      <c r="AH795" s="113">
        <f>IFERROR([AssumedValue1]*HLOOKUP([AssumedValue2],'Curr conv'!$B$17:$BF$56,16,FALSE)/Table1[[#This Row],[ExpenditureDetails3]], "No data")</f>
        <v>0</v>
      </c>
      <c r="AI795" s="114">
        <f>IFERROR(Table1[[#This Row],[Calculation4]]/Exchange,"No data")</f>
        <v>0</v>
      </c>
      <c r="AJ79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95" s="110">
        <f>IFERROR(Table1[[#This Row],[Calculation6]]/Exchange,"No data")</f>
        <v>0</v>
      </c>
      <c r="AL795" s="49" t="s">
        <v>465</v>
      </c>
      <c r="AM795" s="45"/>
      <c r="AN795" s="45"/>
      <c r="AO795" s="45"/>
      <c r="AP795" s="45"/>
      <c r="AQ795" s="45"/>
    </row>
    <row r="796" spans="2:43">
      <c r="B796" s="44" t="s">
        <v>179</v>
      </c>
      <c r="C796" s="66" t="s">
        <v>467</v>
      </c>
      <c r="D796" s="66" t="s">
        <v>472</v>
      </c>
      <c r="E796" s="66" t="s">
        <v>438</v>
      </c>
      <c r="F796" s="66" t="s">
        <v>344</v>
      </c>
      <c r="G796" s="44" t="s">
        <v>178</v>
      </c>
      <c r="H796" s="44" t="s">
        <v>111</v>
      </c>
      <c r="I796" s="44" t="s">
        <v>15</v>
      </c>
      <c r="J796" s="44" t="s">
        <v>470</v>
      </c>
      <c r="K796" s="87" t="s">
        <v>475</v>
      </c>
      <c r="L796" s="49" t="s">
        <v>462</v>
      </c>
      <c r="M796" s="108">
        <v>530</v>
      </c>
      <c r="N796" s="108">
        <v>132.5</v>
      </c>
      <c r="O796" s="91">
        <v>300</v>
      </c>
      <c r="P796" s="44" t="s">
        <v>458</v>
      </c>
      <c r="Q796" s="67"/>
      <c r="R796" s="67"/>
      <c r="S796" s="87" t="s">
        <v>17</v>
      </c>
      <c r="T79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96" s="91">
        <v>1984</v>
      </c>
      <c r="V796" s="91">
        <v>26</v>
      </c>
      <c r="W796" s="91">
        <v>1</v>
      </c>
      <c r="X796" s="92">
        <v>2006</v>
      </c>
      <c r="Y796" s="108">
        <v>0</v>
      </c>
      <c r="Z796" s="108">
        <v>0</v>
      </c>
      <c r="AA796" s="214">
        <v>2006</v>
      </c>
      <c r="AB796" s="67">
        <v>1</v>
      </c>
      <c r="AC796" s="115" t="s">
        <v>96</v>
      </c>
      <c r="AD796" s="115"/>
      <c r="AE796" s="109">
        <f>IFERROR(Table1[[#This Row],[ExpenditureDetails5]]*HLOOKUP([AssumedValue2],'Curr conv'!$B$17:$BF$56,16,FALSE), "No data")</f>
        <v>0</v>
      </c>
      <c r="AF796" s="108">
        <f>IFERROR([AssumedValue1]*HLOOKUP([AssumedValue2],'Curr conv'!$B$17:$BF$56,16,FALSE), "No data")</f>
        <v>0</v>
      </c>
      <c r="AG796" s="110">
        <f>IFERROR(Table1[[#This Row],[Calculation2]]/Exchange,"No data")</f>
        <v>0</v>
      </c>
      <c r="AH796" s="113">
        <f>IFERROR([AssumedValue1]*HLOOKUP([AssumedValue2],'Curr conv'!$B$17:$BF$56,16,FALSE)/Table1[[#This Row],[ExpenditureDetails3]], "No data")</f>
        <v>0</v>
      </c>
      <c r="AI796" s="114">
        <f>IFERROR(Table1[[#This Row],[Calculation4]]/Exchange,"No data")</f>
        <v>0</v>
      </c>
      <c r="AJ79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96" s="110">
        <f>IFERROR(Table1[[#This Row],[Calculation6]]/Exchange,"No data")</f>
        <v>0</v>
      </c>
      <c r="AL796" s="49" t="s">
        <v>465</v>
      </c>
      <c r="AM796" s="45"/>
      <c r="AN796" s="45"/>
      <c r="AO796" s="45"/>
      <c r="AP796" s="45"/>
      <c r="AQ796" s="45"/>
    </row>
    <row r="797" spans="2:43">
      <c r="B797" s="44" t="s">
        <v>179</v>
      </c>
      <c r="C797" s="66" t="s">
        <v>467</v>
      </c>
      <c r="D797" s="66" t="s">
        <v>472</v>
      </c>
      <c r="E797" s="66" t="s">
        <v>438</v>
      </c>
      <c r="F797" s="66" t="s">
        <v>344</v>
      </c>
      <c r="G797" s="44" t="s">
        <v>178</v>
      </c>
      <c r="H797" s="44" t="s">
        <v>111</v>
      </c>
      <c r="I797" s="44" t="s">
        <v>15</v>
      </c>
      <c r="J797" s="44" t="s">
        <v>470</v>
      </c>
      <c r="K797" s="87" t="s">
        <v>475</v>
      </c>
      <c r="L797" s="49" t="s">
        <v>462</v>
      </c>
      <c r="M797" s="108">
        <v>530</v>
      </c>
      <c r="N797" s="108">
        <v>132.5</v>
      </c>
      <c r="O797" s="91">
        <v>300</v>
      </c>
      <c r="P797" s="44" t="s">
        <v>458</v>
      </c>
      <c r="Q797" s="67"/>
      <c r="R797" s="67"/>
      <c r="S797" s="87" t="s">
        <v>17</v>
      </c>
      <c r="T79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97" s="91">
        <v>1984</v>
      </c>
      <c r="V797" s="91">
        <v>26</v>
      </c>
      <c r="W797" s="91">
        <v>1</v>
      </c>
      <c r="X797" s="92">
        <v>2007</v>
      </c>
      <c r="Y797" s="108">
        <v>0</v>
      </c>
      <c r="Z797" s="108">
        <v>0</v>
      </c>
      <c r="AA797" s="214">
        <v>2007</v>
      </c>
      <c r="AB797" s="67">
        <v>1</v>
      </c>
      <c r="AC797" s="115"/>
      <c r="AD797" s="115"/>
      <c r="AE797" s="109">
        <f>IFERROR(Table1[[#This Row],[ExpenditureDetails5]]*HLOOKUP([AssumedValue2],'Curr conv'!$B$17:$BF$56,16,FALSE), "No data")</f>
        <v>0</v>
      </c>
      <c r="AF797" s="108">
        <f>IFERROR([AssumedValue1]*HLOOKUP([AssumedValue2],'Curr conv'!$B$17:$BF$56,16,FALSE), "No data")</f>
        <v>0</v>
      </c>
      <c r="AG797" s="110">
        <f>IFERROR(Table1[[#This Row],[Calculation2]]/Exchange,"No data")</f>
        <v>0</v>
      </c>
      <c r="AH797" s="113">
        <f>IFERROR([AssumedValue1]*HLOOKUP([AssumedValue2],'Curr conv'!$B$17:$BF$56,16,FALSE)/Table1[[#This Row],[ExpenditureDetails3]], "No data")</f>
        <v>0</v>
      </c>
      <c r="AI797" s="114">
        <f>IFERROR(Table1[[#This Row],[Calculation4]]/Exchange,"No data")</f>
        <v>0</v>
      </c>
      <c r="AJ79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97" s="110">
        <f>IFERROR(Table1[[#This Row],[Calculation6]]/Exchange,"No data")</f>
        <v>0</v>
      </c>
      <c r="AL797" s="49" t="s">
        <v>465</v>
      </c>
      <c r="AM797" s="45"/>
      <c r="AN797" s="45"/>
      <c r="AO797" s="45"/>
      <c r="AP797" s="45"/>
      <c r="AQ797" s="45"/>
    </row>
    <row r="798" spans="2:43">
      <c r="B798" s="44" t="s">
        <v>179</v>
      </c>
      <c r="C798" s="66" t="s">
        <v>467</v>
      </c>
      <c r="D798" s="66" t="s">
        <v>472</v>
      </c>
      <c r="E798" s="66" t="s">
        <v>438</v>
      </c>
      <c r="F798" s="66" t="s">
        <v>344</v>
      </c>
      <c r="G798" s="44" t="s">
        <v>178</v>
      </c>
      <c r="H798" s="44" t="s">
        <v>111</v>
      </c>
      <c r="I798" s="44" t="s">
        <v>15</v>
      </c>
      <c r="J798" s="44" t="s">
        <v>470</v>
      </c>
      <c r="K798" s="87" t="s">
        <v>475</v>
      </c>
      <c r="L798" s="49" t="s">
        <v>462</v>
      </c>
      <c r="M798" s="108">
        <v>530</v>
      </c>
      <c r="N798" s="108">
        <v>132.5</v>
      </c>
      <c r="O798" s="91">
        <v>300</v>
      </c>
      <c r="P798" s="44" t="s">
        <v>458</v>
      </c>
      <c r="Q798" s="67"/>
      <c r="R798" s="67"/>
      <c r="S798" s="87" t="s">
        <v>17</v>
      </c>
      <c r="T79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98" s="91">
        <v>1984</v>
      </c>
      <c r="V798" s="91">
        <v>26</v>
      </c>
      <c r="W798" s="91">
        <v>1</v>
      </c>
      <c r="X798" s="92">
        <v>2008</v>
      </c>
      <c r="Y798" s="108">
        <v>0</v>
      </c>
      <c r="Z798" s="108">
        <v>0</v>
      </c>
      <c r="AA798" s="214">
        <v>2008</v>
      </c>
      <c r="AB798" s="67">
        <v>1</v>
      </c>
      <c r="AC798" s="115"/>
      <c r="AD798" s="115"/>
      <c r="AE798" s="109">
        <f>IFERROR(Table1[[#This Row],[ExpenditureDetails5]]*HLOOKUP([AssumedValue2],'Curr conv'!$B$17:$BF$56,16,FALSE), "No data")</f>
        <v>0</v>
      </c>
      <c r="AF798" s="108">
        <f>IFERROR([AssumedValue1]*HLOOKUP([AssumedValue2],'Curr conv'!$B$17:$BF$56,16,FALSE), "No data")</f>
        <v>0</v>
      </c>
      <c r="AG798" s="110">
        <f>IFERROR(Table1[[#This Row],[Calculation2]]/Exchange,"No data")</f>
        <v>0</v>
      </c>
      <c r="AH798" s="113">
        <f>IFERROR([AssumedValue1]*HLOOKUP([AssumedValue2],'Curr conv'!$B$17:$BF$56,16,FALSE)/Table1[[#This Row],[ExpenditureDetails3]], "No data")</f>
        <v>0</v>
      </c>
      <c r="AI798" s="114">
        <f>IFERROR(Table1[[#This Row],[Calculation4]]/Exchange,"No data")</f>
        <v>0</v>
      </c>
      <c r="AJ79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98" s="110">
        <f>IFERROR(Table1[[#This Row],[Calculation6]]/Exchange,"No data")</f>
        <v>0</v>
      </c>
      <c r="AL798" s="49" t="s">
        <v>465</v>
      </c>
      <c r="AM798" s="45"/>
      <c r="AN798" s="45"/>
      <c r="AO798" s="45"/>
      <c r="AP798" s="45"/>
      <c r="AQ798" s="45"/>
    </row>
    <row r="799" spans="2:43">
      <c r="B799" s="44" t="s">
        <v>179</v>
      </c>
      <c r="C799" s="66" t="s">
        <v>467</v>
      </c>
      <c r="D799" s="66" t="s">
        <v>472</v>
      </c>
      <c r="E799" s="66" t="s">
        <v>438</v>
      </c>
      <c r="F799" s="66" t="s">
        <v>344</v>
      </c>
      <c r="G799" s="44" t="s">
        <v>178</v>
      </c>
      <c r="H799" s="44" t="s">
        <v>111</v>
      </c>
      <c r="I799" s="44" t="s">
        <v>15</v>
      </c>
      <c r="J799" s="44" t="s">
        <v>470</v>
      </c>
      <c r="K799" s="87" t="s">
        <v>475</v>
      </c>
      <c r="L799" s="49" t="s">
        <v>462</v>
      </c>
      <c r="M799" s="108">
        <v>530</v>
      </c>
      <c r="N799" s="108">
        <v>132.5</v>
      </c>
      <c r="O799" s="91">
        <v>300</v>
      </c>
      <c r="P799" s="44" t="s">
        <v>458</v>
      </c>
      <c r="Q799" s="67"/>
      <c r="R799" s="67"/>
      <c r="S799" s="87" t="s">
        <v>17</v>
      </c>
      <c r="T79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799" s="91">
        <v>1984</v>
      </c>
      <c r="V799" s="91">
        <v>26</v>
      </c>
      <c r="W799" s="91">
        <v>1</v>
      </c>
      <c r="X799" s="92">
        <v>2009</v>
      </c>
      <c r="Y799" s="108">
        <v>0</v>
      </c>
      <c r="Z799" s="108">
        <v>0</v>
      </c>
      <c r="AA799" s="214">
        <v>2009</v>
      </c>
      <c r="AB799" s="67">
        <v>1</v>
      </c>
      <c r="AC799" s="115"/>
      <c r="AD799" s="115"/>
      <c r="AE799" s="109">
        <f>IFERROR(Table1[[#This Row],[ExpenditureDetails5]]*HLOOKUP([AssumedValue2],'Curr conv'!$B$17:$BF$56,16,FALSE), "No data")</f>
        <v>0</v>
      </c>
      <c r="AF799" s="108">
        <f>IFERROR([AssumedValue1]*HLOOKUP([AssumedValue2],'Curr conv'!$B$17:$BF$56,16,FALSE), "No data")</f>
        <v>0</v>
      </c>
      <c r="AG799" s="110">
        <f>IFERROR(Table1[[#This Row],[Calculation2]]/Exchange,"No data")</f>
        <v>0</v>
      </c>
      <c r="AH799" s="113">
        <f>IFERROR([AssumedValue1]*HLOOKUP([AssumedValue2],'Curr conv'!$B$17:$BF$56,16,FALSE)/Table1[[#This Row],[ExpenditureDetails3]], "No data")</f>
        <v>0</v>
      </c>
      <c r="AI799" s="114">
        <f>IFERROR(Table1[[#This Row],[Calculation4]]/Exchange,"No data")</f>
        <v>0</v>
      </c>
      <c r="AJ79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799" s="110">
        <f>IFERROR(Table1[[#This Row],[Calculation6]]/Exchange,"No data")</f>
        <v>0</v>
      </c>
      <c r="AL799" s="49" t="s">
        <v>465</v>
      </c>
      <c r="AM799" s="45"/>
      <c r="AN799" s="45"/>
      <c r="AO799" s="45"/>
      <c r="AP799" s="45"/>
      <c r="AQ799" s="45"/>
    </row>
    <row r="800" spans="2:43">
      <c r="B800" s="44" t="s">
        <v>180</v>
      </c>
      <c r="C800" s="66" t="s">
        <v>467</v>
      </c>
      <c r="D800" s="66" t="s">
        <v>472</v>
      </c>
      <c r="E800" s="66" t="s">
        <v>438</v>
      </c>
      <c r="F800" s="66" t="s">
        <v>344</v>
      </c>
      <c r="G800" s="44" t="s">
        <v>178</v>
      </c>
      <c r="H800" s="44" t="s">
        <v>101</v>
      </c>
      <c r="I800" s="44" t="s">
        <v>15</v>
      </c>
      <c r="J800" s="44" t="s">
        <v>470</v>
      </c>
      <c r="K800" s="87" t="s">
        <v>475</v>
      </c>
      <c r="L800" s="49" t="s">
        <v>462</v>
      </c>
      <c r="M800" s="108">
        <v>530</v>
      </c>
      <c r="N800" s="108">
        <v>132.5</v>
      </c>
      <c r="O800" s="91">
        <v>300</v>
      </c>
      <c r="P800" s="44" t="s">
        <v>458</v>
      </c>
      <c r="Q800" s="67"/>
      <c r="R800" s="67"/>
      <c r="S800" s="87" t="s">
        <v>17</v>
      </c>
      <c r="T80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00" s="91">
        <v>2005</v>
      </c>
      <c r="V800" s="91">
        <v>5</v>
      </c>
      <c r="W800" s="91">
        <v>1</v>
      </c>
      <c r="X800" s="92">
        <v>2005</v>
      </c>
      <c r="Y800" s="108">
        <v>0</v>
      </c>
      <c r="Z800" s="108">
        <v>0</v>
      </c>
      <c r="AA800" s="214">
        <v>2005</v>
      </c>
      <c r="AB800" s="67">
        <v>1</v>
      </c>
      <c r="AC800" s="115" t="s">
        <v>96</v>
      </c>
      <c r="AD800" s="115"/>
      <c r="AE800" s="109">
        <f>IFERROR(Table1[[#This Row],[ExpenditureDetails5]]*HLOOKUP([AssumedValue2],'Curr conv'!$B$17:$BF$56,16,FALSE), "No data")</f>
        <v>0</v>
      </c>
      <c r="AF800" s="108">
        <f>IFERROR([AssumedValue1]*HLOOKUP([AssumedValue2],'Curr conv'!$B$17:$BF$56,16,FALSE), "No data")</f>
        <v>0</v>
      </c>
      <c r="AG800" s="110">
        <f>IFERROR(Table1[[#This Row],[Calculation2]]/Exchange,"No data")</f>
        <v>0</v>
      </c>
      <c r="AH800" s="113">
        <f>IFERROR([AssumedValue1]*HLOOKUP([AssumedValue2],'Curr conv'!$B$17:$BF$56,16,FALSE)/Table1[[#This Row],[ExpenditureDetails3]], "No data")</f>
        <v>0</v>
      </c>
      <c r="AI800" s="114">
        <f>IFERROR(Table1[[#This Row],[Calculation4]]/Exchange,"No data")</f>
        <v>0</v>
      </c>
      <c r="AJ80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00" s="110">
        <f>IFERROR(Table1[[#This Row],[Calculation6]]/Exchange,"No data")</f>
        <v>0</v>
      </c>
      <c r="AL800" s="49" t="s">
        <v>465</v>
      </c>
      <c r="AM800" s="45"/>
      <c r="AN800" s="45"/>
      <c r="AO800" s="45"/>
      <c r="AP800" s="45"/>
      <c r="AQ800" s="45"/>
    </row>
    <row r="801" spans="2:43">
      <c r="B801" s="44" t="s">
        <v>180</v>
      </c>
      <c r="C801" s="66" t="s">
        <v>467</v>
      </c>
      <c r="D801" s="66" t="s">
        <v>472</v>
      </c>
      <c r="E801" s="66" t="s">
        <v>438</v>
      </c>
      <c r="F801" s="66" t="s">
        <v>344</v>
      </c>
      <c r="G801" s="44" t="s">
        <v>178</v>
      </c>
      <c r="H801" s="44" t="s">
        <v>101</v>
      </c>
      <c r="I801" s="44" t="s">
        <v>15</v>
      </c>
      <c r="J801" s="44" t="s">
        <v>470</v>
      </c>
      <c r="K801" s="87" t="s">
        <v>475</v>
      </c>
      <c r="L801" s="49" t="s">
        <v>462</v>
      </c>
      <c r="M801" s="108">
        <v>530</v>
      </c>
      <c r="N801" s="108">
        <v>132.5</v>
      </c>
      <c r="O801" s="91">
        <v>300</v>
      </c>
      <c r="P801" s="44" t="s">
        <v>458</v>
      </c>
      <c r="Q801" s="67"/>
      <c r="R801" s="67"/>
      <c r="S801" s="87" t="s">
        <v>17</v>
      </c>
      <c r="T80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01" s="91">
        <v>2005</v>
      </c>
      <c r="V801" s="91">
        <v>5</v>
      </c>
      <c r="W801" s="91">
        <v>1</v>
      </c>
      <c r="X801" s="92">
        <v>2006</v>
      </c>
      <c r="Y801" s="108">
        <v>0</v>
      </c>
      <c r="Z801" s="108">
        <v>0</v>
      </c>
      <c r="AA801" s="214">
        <v>2006</v>
      </c>
      <c r="AB801" s="67">
        <v>1</v>
      </c>
      <c r="AC801" s="115"/>
      <c r="AD801" s="115"/>
      <c r="AE801" s="109">
        <f>IFERROR(Table1[[#This Row],[ExpenditureDetails5]]*HLOOKUP([AssumedValue2],'Curr conv'!$B$17:$BF$56,16,FALSE), "No data")</f>
        <v>0</v>
      </c>
      <c r="AF801" s="108">
        <f>IFERROR([AssumedValue1]*HLOOKUP([AssumedValue2],'Curr conv'!$B$17:$BF$56,16,FALSE), "No data")</f>
        <v>0</v>
      </c>
      <c r="AG801" s="110">
        <f>IFERROR(Table1[[#This Row],[Calculation2]]/Exchange,"No data")</f>
        <v>0</v>
      </c>
      <c r="AH801" s="113">
        <f>IFERROR([AssumedValue1]*HLOOKUP([AssumedValue2],'Curr conv'!$B$17:$BF$56,16,FALSE)/Table1[[#This Row],[ExpenditureDetails3]], "No data")</f>
        <v>0</v>
      </c>
      <c r="AI801" s="114">
        <f>IFERROR(Table1[[#This Row],[Calculation4]]/Exchange,"No data")</f>
        <v>0</v>
      </c>
      <c r="AJ80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01" s="110">
        <f>IFERROR(Table1[[#This Row],[Calculation6]]/Exchange,"No data")</f>
        <v>0</v>
      </c>
      <c r="AL801" s="49" t="s">
        <v>465</v>
      </c>
      <c r="AM801" s="45"/>
      <c r="AN801" s="45"/>
      <c r="AO801" s="45"/>
      <c r="AP801" s="45"/>
      <c r="AQ801" s="45"/>
    </row>
    <row r="802" spans="2:43">
      <c r="B802" s="44" t="s">
        <v>180</v>
      </c>
      <c r="C802" s="66" t="s">
        <v>467</v>
      </c>
      <c r="D802" s="66" t="s">
        <v>472</v>
      </c>
      <c r="E802" s="66" t="s">
        <v>438</v>
      </c>
      <c r="F802" s="66" t="s">
        <v>344</v>
      </c>
      <c r="G802" s="44" t="s">
        <v>178</v>
      </c>
      <c r="H802" s="44" t="s">
        <v>101</v>
      </c>
      <c r="I802" s="44" t="s">
        <v>15</v>
      </c>
      <c r="J802" s="44" t="s">
        <v>470</v>
      </c>
      <c r="K802" s="87" t="s">
        <v>475</v>
      </c>
      <c r="L802" s="49" t="s">
        <v>462</v>
      </c>
      <c r="M802" s="108">
        <v>530</v>
      </c>
      <c r="N802" s="108">
        <v>132.5</v>
      </c>
      <c r="O802" s="91">
        <v>300</v>
      </c>
      <c r="P802" s="44" t="s">
        <v>458</v>
      </c>
      <c r="Q802" s="67"/>
      <c r="R802" s="67"/>
      <c r="S802" s="87" t="s">
        <v>17</v>
      </c>
      <c r="T80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02" s="91">
        <v>2005</v>
      </c>
      <c r="V802" s="91">
        <v>5</v>
      </c>
      <c r="W802" s="91">
        <v>1</v>
      </c>
      <c r="X802" s="92">
        <v>2007</v>
      </c>
      <c r="Y802" s="108">
        <v>0</v>
      </c>
      <c r="Z802" s="108">
        <v>0</v>
      </c>
      <c r="AA802" s="214">
        <v>2007</v>
      </c>
      <c r="AB802" s="67">
        <v>1</v>
      </c>
      <c r="AC802" s="115"/>
      <c r="AD802" s="115"/>
      <c r="AE802" s="109">
        <f>IFERROR(Table1[[#This Row],[ExpenditureDetails5]]*HLOOKUP([AssumedValue2],'Curr conv'!$B$17:$BF$56,16,FALSE), "No data")</f>
        <v>0</v>
      </c>
      <c r="AF802" s="108">
        <f>IFERROR([AssumedValue1]*HLOOKUP([AssumedValue2],'Curr conv'!$B$17:$BF$56,16,FALSE), "No data")</f>
        <v>0</v>
      </c>
      <c r="AG802" s="110">
        <f>IFERROR(Table1[[#This Row],[Calculation2]]/Exchange,"No data")</f>
        <v>0</v>
      </c>
      <c r="AH802" s="113">
        <f>IFERROR([AssumedValue1]*HLOOKUP([AssumedValue2],'Curr conv'!$B$17:$BF$56,16,FALSE)/Table1[[#This Row],[ExpenditureDetails3]], "No data")</f>
        <v>0</v>
      </c>
      <c r="AI802" s="114">
        <f>IFERROR(Table1[[#This Row],[Calculation4]]/Exchange,"No data")</f>
        <v>0</v>
      </c>
      <c r="AJ80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02" s="110">
        <f>IFERROR(Table1[[#This Row],[Calculation6]]/Exchange,"No data")</f>
        <v>0</v>
      </c>
      <c r="AL802" s="49" t="s">
        <v>465</v>
      </c>
      <c r="AM802" s="45"/>
      <c r="AN802" s="45"/>
      <c r="AO802" s="45"/>
      <c r="AP802" s="45"/>
      <c r="AQ802" s="45"/>
    </row>
    <row r="803" spans="2:43">
      <c r="B803" s="44" t="s">
        <v>180</v>
      </c>
      <c r="C803" s="66" t="s">
        <v>467</v>
      </c>
      <c r="D803" s="66" t="s">
        <v>472</v>
      </c>
      <c r="E803" s="66" t="s">
        <v>438</v>
      </c>
      <c r="F803" s="66" t="s">
        <v>344</v>
      </c>
      <c r="G803" s="44" t="s">
        <v>178</v>
      </c>
      <c r="H803" s="44" t="s">
        <v>101</v>
      </c>
      <c r="I803" s="44" t="s">
        <v>15</v>
      </c>
      <c r="J803" s="44" t="s">
        <v>470</v>
      </c>
      <c r="K803" s="87" t="s">
        <v>475</v>
      </c>
      <c r="L803" s="49" t="s">
        <v>462</v>
      </c>
      <c r="M803" s="108">
        <v>530</v>
      </c>
      <c r="N803" s="108">
        <v>132.5</v>
      </c>
      <c r="O803" s="91">
        <v>300</v>
      </c>
      <c r="P803" s="44" t="s">
        <v>458</v>
      </c>
      <c r="Q803" s="67"/>
      <c r="R803" s="67"/>
      <c r="S803" s="87" t="s">
        <v>17</v>
      </c>
      <c r="T80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03" s="91">
        <v>2005</v>
      </c>
      <c r="V803" s="91">
        <v>5</v>
      </c>
      <c r="W803" s="91">
        <v>1</v>
      </c>
      <c r="X803" s="92">
        <v>2008</v>
      </c>
      <c r="Y803" s="108">
        <v>0</v>
      </c>
      <c r="Z803" s="108">
        <v>0</v>
      </c>
      <c r="AA803" s="214">
        <v>2008</v>
      </c>
      <c r="AB803" s="67">
        <v>1</v>
      </c>
      <c r="AC803" s="115"/>
      <c r="AD803" s="115"/>
      <c r="AE803" s="109">
        <f>IFERROR(Table1[[#This Row],[ExpenditureDetails5]]*HLOOKUP([AssumedValue2],'Curr conv'!$B$17:$BF$56,16,FALSE), "No data")</f>
        <v>0</v>
      </c>
      <c r="AF803" s="108">
        <f>IFERROR([AssumedValue1]*HLOOKUP([AssumedValue2],'Curr conv'!$B$17:$BF$56,16,FALSE), "No data")</f>
        <v>0</v>
      </c>
      <c r="AG803" s="110">
        <f>IFERROR(Table1[[#This Row],[Calculation2]]/Exchange,"No data")</f>
        <v>0</v>
      </c>
      <c r="AH803" s="113">
        <f>IFERROR([AssumedValue1]*HLOOKUP([AssumedValue2],'Curr conv'!$B$17:$BF$56,16,FALSE)/Table1[[#This Row],[ExpenditureDetails3]], "No data")</f>
        <v>0</v>
      </c>
      <c r="AI803" s="114">
        <f>IFERROR(Table1[[#This Row],[Calculation4]]/Exchange,"No data")</f>
        <v>0</v>
      </c>
      <c r="AJ80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03" s="110">
        <f>IFERROR(Table1[[#This Row],[Calculation6]]/Exchange,"No data")</f>
        <v>0</v>
      </c>
      <c r="AL803" s="49" t="s">
        <v>465</v>
      </c>
      <c r="AM803" s="45"/>
      <c r="AN803" s="45"/>
      <c r="AO803" s="45"/>
      <c r="AP803" s="45"/>
      <c r="AQ803" s="45"/>
    </row>
    <row r="804" spans="2:43">
      <c r="B804" s="44" t="s">
        <v>180</v>
      </c>
      <c r="C804" s="66" t="s">
        <v>467</v>
      </c>
      <c r="D804" s="66" t="s">
        <v>472</v>
      </c>
      <c r="E804" s="66" t="s">
        <v>438</v>
      </c>
      <c r="F804" s="66" t="s">
        <v>344</v>
      </c>
      <c r="G804" s="44" t="s">
        <v>178</v>
      </c>
      <c r="H804" s="44" t="s">
        <v>101</v>
      </c>
      <c r="I804" s="44" t="s">
        <v>15</v>
      </c>
      <c r="J804" s="44" t="s">
        <v>470</v>
      </c>
      <c r="K804" s="87" t="s">
        <v>475</v>
      </c>
      <c r="L804" s="49" t="s">
        <v>462</v>
      </c>
      <c r="M804" s="108">
        <v>530</v>
      </c>
      <c r="N804" s="108">
        <v>132.5</v>
      </c>
      <c r="O804" s="91">
        <v>300</v>
      </c>
      <c r="P804" s="44" t="s">
        <v>458</v>
      </c>
      <c r="Q804" s="67"/>
      <c r="R804" s="67"/>
      <c r="S804" s="87" t="s">
        <v>17</v>
      </c>
      <c r="T80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04" s="91">
        <v>2005</v>
      </c>
      <c r="V804" s="91">
        <v>5</v>
      </c>
      <c r="W804" s="91">
        <v>1</v>
      </c>
      <c r="X804" s="92">
        <v>2009</v>
      </c>
      <c r="Y804" s="108">
        <v>0</v>
      </c>
      <c r="Z804" s="108">
        <v>0</v>
      </c>
      <c r="AA804" s="214">
        <v>2009</v>
      </c>
      <c r="AB804" s="67">
        <v>1</v>
      </c>
      <c r="AC804" s="115"/>
      <c r="AD804" s="115"/>
      <c r="AE804" s="109">
        <f>IFERROR(Table1[[#This Row],[ExpenditureDetails5]]*HLOOKUP([AssumedValue2],'Curr conv'!$B$17:$BF$56,16,FALSE), "No data")</f>
        <v>0</v>
      </c>
      <c r="AF804" s="108">
        <f>IFERROR([AssumedValue1]*HLOOKUP([AssumedValue2],'Curr conv'!$B$17:$BF$56,16,FALSE), "No data")</f>
        <v>0</v>
      </c>
      <c r="AG804" s="110">
        <f>IFERROR(Table1[[#This Row],[Calculation2]]/Exchange,"No data")</f>
        <v>0</v>
      </c>
      <c r="AH804" s="113">
        <f>IFERROR([AssumedValue1]*HLOOKUP([AssumedValue2],'Curr conv'!$B$17:$BF$56,16,FALSE)/Table1[[#This Row],[ExpenditureDetails3]], "No data")</f>
        <v>0</v>
      </c>
      <c r="AI804" s="114">
        <f>IFERROR(Table1[[#This Row],[Calculation4]]/Exchange,"No data")</f>
        <v>0</v>
      </c>
      <c r="AJ80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04" s="110">
        <f>IFERROR(Table1[[#This Row],[Calculation6]]/Exchange,"No data")</f>
        <v>0</v>
      </c>
      <c r="AL804" s="49" t="s">
        <v>465</v>
      </c>
      <c r="AM804" s="45"/>
      <c r="AN804" s="45"/>
      <c r="AO804" s="45"/>
      <c r="AP804" s="45"/>
      <c r="AQ804" s="45"/>
    </row>
    <row r="805" spans="2:43">
      <c r="B805" s="44" t="s">
        <v>181</v>
      </c>
      <c r="C805" s="66" t="s">
        <v>467</v>
      </c>
      <c r="D805" s="66" t="s">
        <v>472</v>
      </c>
      <c r="E805" s="66" t="s">
        <v>438</v>
      </c>
      <c r="F805" s="66" t="s">
        <v>344</v>
      </c>
      <c r="G805" s="44" t="s">
        <v>178</v>
      </c>
      <c r="H805" s="44" t="s">
        <v>103</v>
      </c>
      <c r="I805" s="44" t="s">
        <v>15</v>
      </c>
      <c r="J805" s="44" t="s">
        <v>470</v>
      </c>
      <c r="K805" s="87" t="s">
        <v>475</v>
      </c>
      <c r="L805" s="49" t="s">
        <v>462</v>
      </c>
      <c r="M805" s="108">
        <v>530</v>
      </c>
      <c r="N805" s="108">
        <v>132.5</v>
      </c>
      <c r="O805" s="91">
        <v>300</v>
      </c>
      <c r="P805" s="44" t="s">
        <v>458</v>
      </c>
      <c r="Q805" s="67"/>
      <c r="R805" s="67"/>
      <c r="S805" s="87" t="s">
        <v>17</v>
      </c>
      <c r="T80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05" s="91">
        <v>1984</v>
      </c>
      <c r="V805" s="91">
        <v>26</v>
      </c>
      <c r="W805" s="91">
        <v>1</v>
      </c>
      <c r="X805" s="92">
        <v>2005</v>
      </c>
      <c r="Y805" s="108">
        <v>0</v>
      </c>
      <c r="Z805" s="108">
        <v>0</v>
      </c>
      <c r="AA805" s="214">
        <v>2005</v>
      </c>
      <c r="AB805" s="67">
        <v>1</v>
      </c>
      <c r="AC805" s="115" t="s">
        <v>96</v>
      </c>
      <c r="AD805" s="115"/>
      <c r="AE805" s="109">
        <f>IFERROR(Table1[[#This Row],[ExpenditureDetails5]]*HLOOKUP([AssumedValue2],'Curr conv'!$B$17:$BF$56,16,FALSE), "No data")</f>
        <v>0</v>
      </c>
      <c r="AF805" s="108">
        <f>IFERROR([AssumedValue1]*HLOOKUP([AssumedValue2],'Curr conv'!$B$17:$BF$56,16,FALSE), "No data")</f>
        <v>0</v>
      </c>
      <c r="AG805" s="110">
        <f>IFERROR(Table1[[#This Row],[Calculation2]]/Exchange,"No data")</f>
        <v>0</v>
      </c>
      <c r="AH805" s="113">
        <f>IFERROR([AssumedValue1]*HLOOKUP([AssumedValue2],'Curr conv'!$B$17:$BF$56,16,FALSE)/Table1[[#This Row],[ExpenditureDetails3]], "No data")</f>
        <v>0</v>
      </c>
      <c r="AI805" s="114">
        <f>IFERROR(Table1[[#This Row],[Calculation4]]/Exchange,"No data")</f>
        <v>0</v>
      </c>
      <c r="AJ80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05" s="110">
        <f>IFERROR(Table1[[#This Row],[Calculation6]]/Exchange,"No data")</f>
        <v>0</v>
      </c>
      <c r="AL805" s="49" t="s">
        <v>465</v>
      </c>
      <c r="AM805" s="45"/>
      <c r="AN805" s="45"/>
      <c r="AO805" s="45"/>
      <c r="AP805" s="45"/>
      <c r="AQ805" s="45"/>
    </row>
    <row r="806" spans="2:43">
      <c r="B806" s="44" t="s">
        <v>181</v>
      </c>
      <c r="C806" s="66" t="s">
        <v>467</v>
      </c>
      <c r="D806" s="66" t="s">
        <v>472</v>
      </c>
      <c r="E806" s="66" t="s">
        <v>438</v>
      </c>
      <c r="F806" s="66" t="s">
        <v>344</v>
      </c>
      <c r="G806" s="44" t="s">
        <v>178</v>
      </c>
      <c r="H806" s="44" t="s">
        <v>103</v>
      </c>
      <c r="I806" s="44" t="s">
        <v>15</v>
      </c>
      <c r="J806" s="44" t="s">
        <v>470</v>
      </c>
      <c r="K806" s="87" t="s">
        <v>475</v>
      </c>
      <c r="L806" s="49" t="s">
        <v>462</v>
      </c>
      <c r="M806" s="108">
        <v>530</v>
      </c>
      <c r="N806" s="108">
        <v>132.5</v>
      </c>
      <c r="O806" s="91">
        <v>300</v>
      </c>
      <c r="P806" s="44" t="s">
        <v>458</v>
      </c>
      <c r="Q806" s="67"/>
      <c r="R806" s="67"/>
      <c r="S806" s="87" t="s">
        <v>17</v>
      </c>
      <c r="T80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06" s="91">
        <v>1984</v>
      </c>
      <c r="V806" s="91">
        <v>26</v>
      </c>
      <c r="W806" s="91">
        <v>1</v>
      </c>
      <c r="X806" s="92">
        <v>2006</v>
      </c>
      <c r="Y806" s="108">
        <v>0</v>
      </c>
      <c r="Z806" s="108">
        <v>0</v>
      </c>
      <c r="AA806" s="214">
        <v>2006</v>
      </c>
      <c r="AB806" s="67">
        <v>1</v>
      </c>
      <c r="AC806" s="115"/>
      <c r="AD806" s="115"/>
      <c r="AE806" s="109">
        <f>IFERROR(Table1[[#This Row],[ExpenditureDetails5]]*HLOOKUP([AssumedValue2],'Curr conv'!$B$17:$BF$56,16,FALSE), "No data")</f>
        <v>0</v>
      </c>
      <c r="AF806" s="108">
        <f>IFERROR([AssumedValue1]*HLOOKUP([AssumedValue2],'Curr conv'!$B$17:$BF$56,16,FALSE), "No data")</f>
        <v>0</v>
      </c>
      <c r="AG806" s="110">
        <f>IFERROR(Table1[[#This Row],[Calculation2]]/Exchange,"No data")</f>
        <v>0</v>
      </c>
      <c r="AH806" s="113">
        <f>IFERROR([AssumedValue1]*HLOOKUP([AssumedValue2],'Curr conv'!$B$17:$BF$56,16,FALSE)/Table1[[#This Row],[ExpenditureDetails3]], "No data")</f>
        <v>0</v>
      </c>
      <c r="AI806" s="114">
        <f>IFERROR(Table1[[#This Row],[Calculation4]]/Exchange,"No data")</f>
        <v>0</v>
      </c>
      <c r="AJ80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06" s="110">
        <f>IFERROR(Table1[[#This Row],[Calculation6]]/Exchange,"No data")</f>
        <v>0</v>
      </c>
      <c r="AL806" s="49" t="s">
        <v>465</v>
      </c>
      <c r="AM806" s="45"/>
      <c r="AN806" s="45"/>
      <c r="AO806" s="45"/>
      <c r="AP806" s="45"/>
      <c r="AQ806" s="45"/>
    </row>
    <row r="807" spans="2:43">
      <c r="B807" s="44" t="s">
        <v>181</v>
      </c>
      <c r="C807" s="66" t="s">
        <v>467</v>
      </c>
      <c r="D807" s="66" t="s">
        <v>472</v>
      </c>
      <c r="E807" s="66" t="s">
        <v>438</v>
      </c>
      <c r="F807" s="66" t="s">
        <v>344</v>
      </c>
      <c r="G807" s="44" t="s">
        <v>178</v>
      </c>
      <c r="H807" s="44" t="s">
        <v>103</v>
      </c>
      <c r="I807" s="44" t="s">
        <v>15</v>
      </c>
      <c r="J807" s="44" t="s">
        <v>470</v>
      </c>
      <c r="K807" s="87" t="s">
        <v>475</v>
      </c>
      <c r="L807" s="49" t="s">
        <v>462</v>
      </c>
      <c r="M807" s="108">
        <v>530</v>
      </c>
      <c r="N807" s="108">
        <v>132.5</v>
      </c>
      <c r="O807" s="91">
        <v>300</v>
      </c>
      <c r="P807" s="44" t="s">
        <v>458</v>
      </c>
      <c r="Q807" s="67"/>
      <c r="R807" s="67"/>
      <c r="S807" s="87" t="s">
        <v>17</v>
      </c>
      <c r="T80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07" s="91">
        <v>1984</v>
      </c>
      <c r="V807" s="91">
        <v>26</v>
      </c>
      <c r="W807" s="91">
        <v>1</v>
      </c>
      <c r="X807" s="92">
        <v>2007</v>
      </c>
      <c r="Y807" s="108">
        <v>0</v>
      </c>
      <c r="Z807" s="108">
        <v>0</v>
      </c>
      <c r="AA807" s="214">
        <v>2007</v>
      </c>
      <c r="AB807" s="67">
        <v>1</v>
      </c>
      <c r="AC807" s="115"/>
      <c r="AD807" s="115"/>
      <c r="AE807" s="109">
        <f>IFERROR(Table1[[#This Row],[ExpenditureDetails5]]*HLOOKUP([AssumedValue2],'Curr conv'!$B$17:$BF$56,16,FALSE), "No data")</f>
        <v>0</v>
      </c>
      <c r="AF807" s="108">
        <f>IFERROR([AssumedValue1]*HLOOKUP([AssumedValue2],'Curr conv'!$B$17:$BF$56,16,FALSE), "No data")</f>
        <v>0</v>
      </c>
      <c r="AG807" s="110">
        <f>IFERROR(Table1[[#This Row],[Calculation2]]/Exchange,"No data")</f>
        <v>0</v>
      </c>
      <c r="AH807" s="113">
        <f>IFERROR([AssumedValue1]*HLOOKUP([AssumedValue2],'Curr conv'!$B$17:$BF$56,16,FALSE)/Table1[[#This Row],[ExpenditureDetails3]], "No data")</f>
        <v>0</v>
      </c>
      <c r="AI807" s="114">
        <f>IFERROR(Table1[[#This Row],[Calculation4]]/Exchange,"No data")</f>
        <v>0</v>
      </c>
      <c r="AJ80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07" s="110">
        <f>IFERROR(Table1[[#This Row],[Calculation6]]/Exchange,"No data")</f>
        <v>0</v>
      </c>
      <c r="AL807" s="49" t="s">
        <v>465</v>
      </c>
      <c r="AM807" s="45"/>
      <c r="AN807" s="45"/>
      <c r="AO807" s="45"/>
      <c r="AP807" s="45"/>
      <c r="AQ807" s="45"/>
    </row>
    <row r="808" spans="2:43">
      <c r="B808" s="44" t="s">
        <v>181</v>
      </c>
      <c r="C808" s="66" t="s">
        <v>467</v>
      </c>
      <c r="D808" s="66" t="s">
        <v>472</v>
      </c>
      <c r="E808" s="66" t="s">
        <v>438</v>
      </c>
      <c r="F808" s="66" t="s">
        <v>344</v>
      </c>
      <c r="G808" s="44" t="s">
        <v>178</v>
      </c>
      <c r="H808" s="44" t="s">
        <v>103</v>
      </c>
      <c r="I808" s="44" t="s">
        <v>15</v>
      </c>
      <c r="J808" s="44" t="s">
        <v>470</v>
      </c>
      <c r="K808" s="87" t="s">
        <v>475</v>
      </c>
      <c r="L808" s="49" t="s">
        <v>462</v>
      </c>
      <c r="M808" s="108">
        <v>530</v>
      </c>
      <c r="N808" s="108">
        <v>132.5</v>
      </c>
      <c r="O808" s="91">
        <v>300</v>
      </c>
      <c r="P808" s="44" t="s">
        <v>458</v>
      </c>
      <c r="Q808" s="67"/>
      <c r="R808" s="67"/>
      <c r="S808" s="87" t="s">
        <v>17</v>
      </c>
      <c r="T80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08" s="91">
        <v>1984</v>
      </c>
      <c r="V808" s="91">
        <v>26</v>
      </c>
      <c r="W808" s="91">
        <v>1</v>
      </c>
      <c r="X808" s="92">
        <v>2008</v>
      </c>
      <c r="Y808" s="108">
        <v>0</v>
      </c>
      <c r="Z808" s="108">
        <v>0</v>
      </c>
      <c r="AA808" s="214">
        <v>2008</v>
      </c>
      <c r="AB808" s="67">
        <v>1</v>
      </c>
      <c r="AC808" s="115"/>
      <c r="AD808" s="115"/>
      <c r="AE808" s="109">
        <f>IFERROR(Table1[[#This Row],[ExpenditureDetails5]]*HLOOKUP([AssumedValue2],'Curr conv'!$B$17:$BF$56,16,FALSE), "No data")</f>
        <v>0</v>
      </c>
      <c r="AF808" s="108">
        <f>IFERROR([AssumedValue1]*HLOOKUP([AssumedValue2],'Curr conv'!$B$17:$BF$56,16,FALSE), "No data")</f>
        <v>0</v>
      </c>
      <c r="AG808" s="110">
        <f>IFERROR(Table1[[#This Row],[Calculation2]]/Exchange,"No data")</f>
        <v>0</v>
      </c>
      <c r="AH808" s="113">
        <f>IFERROR([AssumedValue1]*HLOOKUP([AssumedValue2],'Curr conv'!$B$17:$BF$56,16,FALSE)/Table1[[#This Row],[ExpenditureDetails3]], "No data")</f>
        <v>0</v>
      </c>
      <c r="AI808" s="114">
        <f>IFERROR(Table1[[#This Row],[Calculation4]]/Exchange,"No data")</f>
        <v>0</v>
      </c>
      <c r="AJ80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08" s="110">
        <f>IFERROR(Table1[[#This Row],[Calculation6]]/Exchange,"No data")</f>
        <v>0</v>
      </c>
      <c r="AL808" s="49" t="s">
        <v>465</v>
      </c>
      <c r="AM808" s="45"/>
      <c r="AN808" s="45"/>
      <c r="AO808" s="45"/>
      <c r="AP808" s="45"/>
      <c r="AQ808" s="45"/>
    </row>
    <row r="809" spans="2:43">
      <c r="B809" s="44" t="s">
        <v>181</v>
      </c>
      <c r="C809" s="66" t="s">
        <v>467</v>
      </c>
      <c r="D809" s="66" t="s">
        <v>472</v>
      </c>
      <c r="E809" s="66" t="s">
        <v>438</v>
      </c>
      <c r="F809" s="66" t="s">
        <v>344</v>
      </c>
      <c r="G809" s="44" t="s">
        <v>178</v>
      </c>
      <c r="H809" s="44" t="s">
        <v>103</v>
      </c>
      <c r="I809" s="44" t="s">
        <v>15</v>
      </c>
      <c r="J809" s="44" t="s">
        <v>470</v>
      </c>
      <c r="K809" s="87" t="s">
        <v>475</v>
      </c>
      <c r="L809" s="49" t="s">
        <v>462</v>
      </c>
      <c r="M809" s="108">
        <v>530</v>
      </c>
      <c r="N809" s="108">
        <v>132.5</v>
      </c>
      <c r="O809" s="91">
        <v>300</v>
      </c>
      <c r="P809" s="44" t="s">
        <v>458</v>
      </c>
      <c r="Q809" s="67"/>
      <c r="R809" s="67"/>
      <c r="S809" s="87" t="s">
        <v>17</v>
      </c>
      <c r="T80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09" s="91">
        <v>1984</v>
      </c>
      <c r="V809" s="91">
        <v>26</v>
      </c>
      <c r="W809" s="91">
        <v>1</v>
      </c>
      <c r="X809" s="92">
        <v>2009</v>
      </c>
      <c r="Y809" s="108">
        <v>0</v>
      </c>
      <c r="Z809" s="108">
        <v>0</v>
      </c>
      <c r="AA809" s="214">
        <v>2009</v>
      </c>
      <c r="AB809" s="67">
        <v>1</v>
      </c>
      <c r="AC809" s="115"/>
      <c r="AD809" s="115"/>
      <c r="AE809" s="109">
        <f>IFERROR(Table1[[#This Row],[ExpenditureDetails5]]*HLOOKUP([AssumedValue2],'Curr conv'!$B$17:$BF$56,16,FALSE), "No data")</f>
        <v>0</v>
      </c>
      <c r="AF809" s="108">
        <f>IFERROR([AssumedValue1]*HLOOKUP([AssumedValue2],'Curr conv'!$B$17:$BF$56,16,FALSE), "No data")</f>
        <v>0</v>
      </c>
      <c r="AG809" s="110">
        <f>IFERROR(Table1[[#This Row],[Calculation2]]/Exchange,"No data")</f>
        <v>0</v>
      </c>
      <c r="AH809" s="113">
        <f>IFERROR([AssumedValue1]*HLOOKUP([AssumedValue2],'Curr conv'!$B$17:$BF$56,16,FALSE)/Table1[[#This Row],[ExpenditureDetails3]], "No data")</f>
        <v>0</v>
      </c>
      <c r="AI809" s="114">
        <f>IFERROR(Table1[[#This Row],[Calculation4]]/Exchange,"No data")</f>
        <v>0</v>
      </c>
      <c r="AJ80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09" s="110">
        <f>IFERROR(Table1[[#This Row],[Calculation6]]/Exchange,"No data")</f>
        <v>0</v>
      </c>
      <c r="AL809" s="49" t="s">
        <v>465</v>
      </c>
      <c r="AM809" s="45"/>
      <c r="AN809" s="45"/>
      <c r="AO809" s="45"/>
      <c r="AP809" s="45"/>
      <c r="AQ809" s="45"/>
    </row>
    <row r="810" spans="2:43">
      <c r="B810" s="44" t="s">
        <v>182</v>
      </c>
      <c r="C810" s="66" t="s">
        <v>467</v>
      </c>
      <c r="D810" s="66" t="s">
        <v>472</v>
      </c>
      <c r="E810" s="66" t="s">
        <v>438</v>
      </c>
      <c r="F810" s="66" t="s">
        <v>355</v>
      </c>
      <c r="G810" s="44" t="s">
        <v>183</v>
      </c>
      <c r="H810" s="44" t="s">
        <v>98</v>
      </c>
      <c r="I810" s="44" t="s">
        <v>15</v>
      </c>
      <c r="J810" s="44" t="s">
        <v>470</v>
      </c>
      <c r="K810" s="87" t="s">
        <v>475</v>
      </c>
      <c r="L810" s="49" t="s">
        <v>462</v>
      </c>
      <c r="M810" s="108">
        <v>443</v>
      </c>
      <c r="N810" s="108">
        <v>443</v>
      </c>
      <c r="O810" s="91">
        <v>300</v>
      </c>
      <c r="P810" s="44" t="s">
        <v>458</v>
      </c>
      <c r="Q810" s="67"/>
      <c r="R810" s="67"/>
      <c r="S810" s="87" t="s">
        <v>17</v>
      </c>
      <c r="T81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10" s="91">
        <v>1984</v>
      </c>
      <c r="V810" s="91">
        <v>26</v>
      </c>
      <c r="W810" s="91">
        <v>1</v>
      </c>
      <c r="X810" s="92">
        <v>2004</v>
      </c>
      <c r="Y810" s="108">
        <v>0</v>
      </c>
      <c r="Z810" s="108">
        <v>0</v>
      </c>
      <c r="AA810" s="214">
        <v>2004</v>
      </c>
      <c r="AB810" s="67">
        <v>1</v>
      </c>
      <c r="AC810" s="115" t="s">
        <v>96</v>
      </c>
      <c r="AD810" s="115"/>
      <c r="AE810" s="109">
        <f>IFERROR(Table1[[#This Row],[ExpenditureDetails5]]*HLOOKUP([AssumedValue2],'Curr conv'!$B$17:$BF$56,16,FALSE), "No data")</f>
        <v>0</v>
      </c>
      <c r="AF810" s="108">
        <f>IFERROR([AssumedValue1]*HLOOKUP([AssumedValue2],'Curr conv'!$B$17:$BF$56,16,FALSE), "No data")</f>
        <v>0</v>
      </c>
      <c r="AG810" s="110">
        <f>IFERROR(Table1[[#This Row],[Calculation2]]/Exchange,"No data")</f>
        <v>0</v>
      </c>
      <c r="AH810" s="113">
        <f>IFERROR([AssumedValue1]*HLOOKUP([AssumedValue2],'Curr conv'!$B$17:$BF$56,16,FALSE)/Table1[[#This Row],[ExpenditureDetails3]], "No data")</f>
        <v>0</v>
      </c>
      <c r="AI810" s="114">
        <f>IFERROR(Table1[[#This Row],[Calculation4]]/Exchange,"No data")</f>
        <v>0</v>
      </c>
      <c r="AJ81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10" s="110">
        <f>IFERROR(Table1[[#This Row],[Calculation6]]/Exchange,"No data")</f>
        <v>0</v>
      </c>
      <c r="AL810" s="49" t="s">
        <v>465</v>
      </c>
      <c r="AM810" s="45"/>
      <c r="AN810" s="45"/>
      <c r="AO810" s="45"/>
      <c r="AP810" s="45"/>
      <c r="AQ810" s="45"/>
    </row>
    <row r="811" spans="2:43">
      <c r="B811" s="44" t="s">
        <v>182</v>
      </c>
      <c r="C811" s="66" t="s">
        <v>467</v>
      </c>
      <c r="D811" s="66" t="s">
        <v>472</v>
      </c>
      <c r="E811" s="66" t="s">
        <v>438</v>
      </c>
      <c r="F811" s="66" t="s">
        <v>355</v>
      </c>
      <c r="G811" s="44" t="s">
        <v>183</v>
      </c>
      <c r="H811" s="44" t="s">
        <v>98</v>
      </c>
      <c r="I811" s="44" t="s">
        <v>15</v>
      </c>
      <c r="J811" s="44" t="s">
        <v>470</v>
      </c>
      <c r="K811" s="87" t="s">
        <v>475</v>
      </c>
      <c r="L811" s="49" t="s">
        <v>462</v>
      </c>
      <c r="M811" s="108">
        <v>443</v>
      </c>
      <c r="N811" s="108">
        <v>443</v>
      </c>
      <c r="O811" s="91">
        <v>300</v>
      </c>
      <c r="P811" s="44" t="s">
        <v>458</v>
      </c>
      <c r="Q811" s="67"/>
      <c r="R811" s="67" t="s">
        <v>431</v>
      </c>
      <c r="S811" s="87" t="s">
        <v>17</v>
      </c>
      <c r="T81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11" s="91">
        <v>1984</v>
      </c>
      <c r="V811" s="91">
        <v>26</v>
      </c>
      <c r="W811" s="91">
        <v>1</v>
      </c>
      <c r="X811" s="92">
        <v>2005</v>
      </c>
      <c r="Y811" s="108">
        <v>0</v>
      </c>
      <c r="Z811" s="108">
        <v>800</v>
      </c>
      <c r="AA811" s="214">
        <v>2005</v>
      </c>
      <c r="AB811" s="67">
        <v>1</v>
      </c>
      <c r="AC811" s="115"/>
      <c r="AD811" s="115"/>
      <c r="AE811" s="109">
        <f>IFERROR(Table1[[#This Row],[ExpenditureDetails5]]*HLOOKUP([AssumedValue2],'Curr conv'!$B$17:$BF$56,16,FALSE), "No data")</f>
        <v>0</v>
      </c>
      <c r="AF811" s="108">
        <f>IFERROR([AssumedValue1]*HLOOKUP([AssumedValue2],'Curr conv'!$B$17:$BF$56,16,FALSE), "No data")</f>
        <v>2712.097686403863</v>
      </c>
      <c r="AG811" s="110">
        <f>IFERROR(Table1[[#This Row],[Calculation2]]/Exchange,"No data")</f>
        <v>1895.2133515514145</v>
      </c>
      <c r="AH811" s="113">
        <f>IFERROR([AssumedValue1]*HLOOKUP([AssumedValue2],'Curr conv'!$B$17:$BF$56,16,FALSE)/Table1[[#This Row],[ExpenditureDetails3]], "No data")</f>
        <v>2712.097686403863</v>
      </c>
      <c r="AI811" s="114">
        <f>IFERROR(Table1[[#This Row],[Calculation4]]/Exchange,"No data")</f>
        <v>1895.2133515514145</v>
      </c>
      <c r="AJ81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104.31144947707165</v>
      </c>
      <c r="AK811" s="110">
        <f>IFERROR(Table1[[#This Row],[Calculation6]]/Exchange,"No data")</f>
        <v>72.892821213515944</v>
      </c>
      <c r="AL811" s="49" t="s">
        <v>465</v>
      </c>
      <c r="AM811" s="45"/>
      <c r="AN811" s="45"/>
      <c r="AO811" s="45"/>
      <c r="AP811" s="45"/>
      <c r="AQ811" s="45"/>
    </row>
    <row r="812" spans="2:43">
      <c r="B812" s="44" t="s">
        <v>182</v>
      </c>
      <c r="C812" s="66" t="s">
        <v>467</v>
      </c>
      <c r="D812" s="66" t="s">
        <v>472</v>
      </c>
      <c r="E812" s="66" t="s">
        <v>438</v>
      </c>
      <c r="F812" s="66" t="s">
        <v>355</v>
      </c>
      <c r="G812" s="44" t="s">
        <v>183</v>
      </c>
      <c r="H812" s="44" t="s">
        <v>98</v>
      </c>
      <c r="I812" s="44" t="s">
        <v>15</v>
      </c>
      <c r="J812" s="44" t="s">
        <v>470</v>
      </c>
      <c r="K812" s="87" t="s">
        <v>475</v>
      </c>
      <c r="L812" s="49" t="s">
        <v>462</v>
      </c>
      <c r="M812" s="108">
        <v>443</v>
      </c>
      <c r="N812" s="108">
        <v>443</v>
      </c>
      <c r="O812" s="91">
        <v>300</v>
      </c>
      <c r="P812" s="44" t="s">
        <v>458</v>
      </c>
      <c r="Q812" s="67"/>
      <c r="R812" s="67"/>
      <c r="S812" s="87" t="s">
        <v>17</v>
      </c>
      <c r="T81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12" s="91">
        <v>1984</v>
      </c>
      <c r="V812" s="91">
        <v>26</v>
      </c>
      <c r="W812" s="91">
        <v>1</v>
      </c>
      <c r="X812" s="92">
        <v>2006</v>
      </c>
      <c r="Y812" s="108">
        <v>0</v>
      </c>
      <c r="Z812" s="108">
        <v>0</v>
      </c>
      <c r="AA812" s="214">
        <v>2006</v>
      </c>
      <c r="AB812" s="67">
        <v>1</v>
      </c>
      <c r="AC812" s="115"/>
      <c r="AD812" s="115"/>
      <c r="AE812" s="109">
        <f>IFERROR(Table1[[#This Row],[ExpenditureDetails5]]*HLOOKUP([AssumedValue2],'Curr conv'!$B$17:$BF$56,16,FALSE), "No data")</f>
        <v>0</v>
      </c>
      <c r="AF812" s="108">
        <f>IFERROR([AssumedValue1]*HLOOKUP([AssumedValue2],'Curr conv'!$B$17:$BF$56,16,FALSE), "No data")</f>
        <v>0</v>
      </c>
      <c r="AG812" s="110">
        <f>IFERROR(Table1[[#This Row],[Calculation2]]/Exchange,"No data")</f>
        <v>0</v>
      </c>
      <c r="AH812" s="113">
        <f>IFERROR([AssumedValue1]*HLOOKUP([AssumedValue2],'Curr conv'!$B$17:$BF$56,16,FALSE)/Table1[[#This Row],[ExpenditureDetails3]], "No data")</f>
        <v>0</v>
      </c>
      <c r="AI812" s="114">
        <f>IFERROR(Table1[[#This Row],[Calculation4]]/Exchange,"No data")</f>
        <v>0</v>
      </c>
      <c r="AJ81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12" s="110">
        <f>IFERROR(Table1[[#This Row],[Calculation6]]/Exchange,"No data")</f>
        <v>0</v>
      </c>
      <c r="AL812" s="49" t="s">
        <v>465</v>
      </c>
      <c r="AM812" s="45"/>
      <c r="AN812" s="45"/>
      <c r="AO812" s="45"/>
      <c r="AP812" s="45"/>
      <c r="AQ812" s="45"/>
    </row>
    <row r="813" spans="2:43">
      <c r="B813" s="44" t="s">
        <v>182</v>
      </c>
      <c r="C813" s="66" t="s">
        <v>467</v>
      </c>
      <c r="D813" s="66" t="s">
        <v>472</v>
      </c>
      <c r="E813" s="66" t="s">
        <v>438</v>
      </c>
      <c r="F813" s="66" t="s">
        <v>355</v>
      </c>
      <c r="G813" s="44" t="s">
        <v>183</v>
      </c>
      <c r="H813" s="44" t="s">
        <v>98</v>
      </c>
      <c r="I813" s="44" t="s">
        <v>15</v>
      </c>
      <c r="J813" s="44" t="s">
        <v>470</v>
      </c>
      <c r="K813" s="87" t="s">
        <v>475</v>
      </c>
      <c r="L813" s="49" t="s">
        <v>462</v>
      </c>
      <c r="M813" s="108">
        <v>443</v>
      </c>
      <c r="N813" s="108">
        <v>443</v>
      </c>
      <c r="O813" s="91">
        <v>300</v>
      </c>
      <c r="P813" s="44" t="s">
        <v>458</v>
      </c>
      <c r="Q813" s="67"/>
      <c r="R813" s="67"/>
      <c r="S813" s="87" t="s">
        <v>17</v>
      </c>
      <c r="T81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13" s="91">
        <v>1984</v>
      </c>
      <c r="V813" s="91">
        <v>26</v>
      </c>
      <c r="W813" s="91">
        <v>1</v>
      </c>
      <c r="X813" s="92">
        <v>2007</v>
      </c>
      <c r="Y813" s="108">
        <v>0</v>
      </c>
      <c r="Z813" s="108">
        <v>0</v>
      </c>
      <c r="AA813" s="214">
        <v>2007</v>
      </c>
      <c r="AB813" s="67">
        <v>1</v>
      </c>
      <c r="AC813" s="115"/>
      <c r="AD813" s="115"/>
      <c r="AE813" s="109">
        <f>IFERROR(Table1[[#This Row],[ExpenditureDetails5]]*HLOOKUP([AssumedValue2],'Curr conv'!$B$17:$BF$56,16,FALSE), "No data")</f>
        <v>0</v>
      </c>
      <c r="AF813" s="108">
        <f>IFERROR([AssumedValue1]*HLOOKUP([AssumedValue2],'Curr conv'!$B$17:$BF$56,16,FALSE), "No data")</f>
        <v>0</v>
      </c>
      <c r="AG813" s="110">
        <f>IFERROR(Table1[[#This Row],[Calculation2]]/Exchange,"No data")</f>
        <v>0</v>
      </c>
      <c r="AH813" s="113">
        <f>IFERROR([AssumedValue1]*HLOOKUP([AssumedValue2],'Curr conv'!$B$17:$BF$56,16,FALSE)/Table1[[#This Row],[ExpenditureDetails3]], "No data")</f>
        <v>0</v>
      </c>
      <c r="AI813" s="114">
        <f>IFERROR(Table1[[#This Row],[Calculation4]]/Exchange,"No data")</f>
        <v>0</v>
      </c>
      <c r="AJ81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13" s="110">
        <f>IFERROR(Table1[[#This Row],[Calculation6]]/Exchange,"No data")</f>
        <v>0</v>
      </c>
      <c r="AL813" s="49" t="s">
        <v>465</v>
      </c>
      <c r="AM813" s="45"/>
      <c r="AN813" s="45"/>
      <c r="AO813" s="45"/>
      <c r="AP813" s="45"/>
      <c r="AQ813" s="45"/>
    </row>
    <row r="814" spans="2:43">
      <c r="B814" s="44" t="s">
        <v>182</v>
      </c>
      <c r="C814" s="66" t="s">
        <v>467</v>
      </c>
      <c r="D814" s="66" t="s">
        <v>472</v>
      </c>
      <c r="E814" s="66" t="s">
        <v>438</v>
      </c>
      <c r="F814" s="66" t="s">
        <v>355</v>
      </c>
      <c r="G814" s="44" t="s">
        <v>183</v>
      </c>
      <c r="H814" s="44" t="s">
        <v>98</v>
      </c>
      <c r="I814" s="44" t="s">
        <v>15</v>
      </c>
      <c r="J814" s="44" t="s">
        <v>470</v>
      </c>
      <c r="K814" s="87" t="s">
        <v>475</v>
      </c>
      <c r="L814" s="49" t="s">
        <v>462</v>
      </c>
      <c r="M814" s="108">
        <v>443</v>
      </c>
      <c r="N814" s="108">
        <v>443</v>
      </c>
      <c r="O814" s="91">
        <v>300</v>
      </c>
      <c r="P814" s="44" t="s">
        <v>458</v>
      </c>
      <c r="Q814" s="67"/>
      <c r="R814" s="67"/>
      <c r="S814" s="87" t="s">
        <v>17</v>
      </c>
      <c r="T81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14" s="91">
        <v>1984</v>
      </c>
      <c r="V814" s="91">
        <v>26</v>
      </c>
      <c r="W814" s="91">
        <v>1</v>
      </c>
      <c r="X814" s="92">
        <v>2008</v>
      </c>
      <c r="Y814" s="108">
        <v>0</v>
      </c>
      <c r="Z814" s="108">
        <v>0</v>
      </c>
      <c r="AA814" s="214">
        <v>2008</v>
      </c>
      <c r="AB814" s="67">
        <v>1</v>
      </c>
      <c r="AC814" s="115"/>
      <c r="AD814" s="115"/>
      <c r="AE814" s="109">
        <f>IFERROR(Table1[[#This Row],[ExpenditureDetails5]]*HLOOKUP([AssumedValue2],'Curr conv'!$B$17:$BF$56,16,FALSE), "No data")</f>
        <v>0</v>
      </c>
      <c r="AF814" s="108">
        <f>IFERROR([AssumedValue1]*HLOOKUP([AssumedValue2],'Curr conv'!$B$17:$BF$56,16,FALSE), "No data")</f>
        <v>0</v>
      </c>
      <c r="AG814" s="110">
        <f>IFERROR(Table1[[#This Row],[Calculation2]]/Exchange,"No data")</f>
        <v>0</v>
      </c>
      <c r="AH814" s="113">
        <f>IFERROR([AssumedValue1]*HLOOKUP([AssumedValue2],'Curr conv'!$B$17:$BF$56,16,FALSE)/Table1[[#This Row],[ExpenditureDetails3]], "No data")</f>
        <v>0</v>
      </c>
      <c r="AI814" s="114">
        <f>IFERROR(Table1[[#This Row],[Calculation4]]/Exchange,"No data")</f>
        <v>0</v>
      </c>
      <c r="AJ81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14" s="110">
        <f>IFERROR(Table1[[#This Row],[Calculation6]]/Exchange,"No data")</f>
        <v>0</v>
      </c>
      <c r="AL814" s="49" t="s">
        <v>465</v>
      </c>
      <c r="AM814" s="45"/>
      <c r="AN814" s="45"/>
      <c r="AO814" s="45"/>
      <c r="AP814" s="45"/>
      <c r="AQ814" s="45"/>
    </row>
    <row r="815" spans="2:43">
      <c r="B815" s="44" t="s">
        <v>182</v>
      </c>
      <c r="C815" s="66" t="s">
        <v>467</v>
      </c>
      <c r="D815" s="66" t="s">
        <v>472</v>
      </c>
      <c r="E815" s="66" t="s">
        <v>438</v>
      </c>
      <c r="F815" s="66" t="s">
        <v>355</v>
      </c>
      <c r="G815" s="44" t="s">
        <v>183</v>
      </c>
      <c r="H815" s="44" t="s">
        <v>98</v>
      </c>
      <c r="I815" s="44" t="s">
        <v>15</v>
      </c>
      <c r="J815" s="44" t="s">
        <v>470</v>
      </c>
      <c r="K815" s="87" t="s">
        <v>475</v>
      </c>
      <c r="L815" s="49" t="s">
        <v>462</v>
      </c>
      <c r="M815" s="108">
        <v>443</v>
      </c>
      <c r="N815" s="108">
        <v>443</v>
      </c>
      <c r="O815" s="91">
        <v>300</v>
      </c>
      <c r="P815" s="44" t="s">
        <v>458</v>
      </c>
      <c r="Q815" s="67"/>
      <c r="R815" s="67"/>
      <c r="S815" s="87" t="s">
        <v>17</v>
      </c>
      <c r="T81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15" s="91">
        <v>1984</v>
      </c>
      <c r="V815" s="91">
        <v>26</v>
      </c>
      <c r="W815" s="91">
        <v>1</v>
      </c>
      <c r="X815" s="92">
        <v>2009</v>
      </c>
      <c r="Y815" s="108">
        <v>0</v>
      </c>
      <c r="Z815" s="108">
        <v>0</v>
      </c>
      <c r="AA815" s="214">
        <v>2009</v>
      </c>
      <c r="AB815" s="67">
        <v>1</v>
      </c>
      <c r="AC815" s="115"/>
      <c r="AD815" s="115"/>
      <c r="AE815" s="109">
        <f>IFERROR(Table1[[#This Row],[ExpenditureDetails5]]*HLOOKUP([AssumedValue2],'Curr conv'!$B$17:$BF$56,16,FALSE), "No data")</f>
        <v>0</v>
      </c>
      <c r="AF815" s="108">
        <f>IFERROR([AssumedValue1]*HLOOKUP([AssumedValue2],'Curr conv'!$B$17:$BF$56,16,FALSE), "No data")</f>
        <v>0</v>
      </c>
      <c r="AG815" s="110">
        <f>IFERROR(Table1[[#This Row],[Calculation2]]/Exchange,"No data")</f>
        <v>0</v>
      </c>
      <c r="AH815" s="113">
        <f>IFERROR([AssumedValue1]*HLOOKUP([AssumedValue2],'Curr conv'!$B$17:$BF$56,16,FALSE)/Table1[[#This Row],[ExpenditureDetails3]], "No data")</f>
        <v>0</v>
      </c>
      <c r="AI815" s="114">
        <f>IFERROR(Table1[[#This Row],[Calculation4]]/Exchange,"No data")</f>
        <v>0</v>
      </c>
      <c r="AJ81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15" s="110">
        <f>IFERROR(Table1[[#This Row],[Calculation6]]/Exchange,"No data")</f>
        <v>0</v>
      </c>
      <c r="AL815" s="49" t="s">
        <v>465</v>
      </c>
      <c r="AM815" s="45"/>
      <c r="AN815" s="45"/>
      <c r="AO815" s="45"/>
      <c r="AP815" s="45"/>
      <c r="AQ815" s="45"/>
    </row>
    <row r="816" spans="2:43">
      <c r="B816" s="44" t="s">
        <v>184</v>
      </c>
      <c r="C816" s="66" t="s">
        <v>467</v>
      </c>
      <c r="D816" s="66" t="s">
        <v>472</v>
      </c>
      <c r="E816" s="66" t="s">
        <v>438</v>
      </c>
      <c r="F816" s="66" t="s">
        <v>354</v>
      </c>
      <c r="G816" s="44" t="s">
        <v>185</v>
      </c>
      <c r="H816" s="44" t="s">
        <v>98</v>
      </c>
      <c r="I816" s="44" t="s">
        <v>15</v>
      </c>
      <c r="J816" s="44" t="s">
        <v>470</v>
      </c>
      <c r="K816" s="87" t="s">
        <v>475</v>
      </c>
      <c r="L816" s="49" t="s">
        <v>462</v>
      </c>
      <c r="M816" s="108">
        <v>599</v>
      </c>
      <c r="N816" s="108">
        <v>599</v>
      </c>
      <c r="O816" s="91">
        <v>300</v>
      </c>
      <c r="P816" s="44" t="s">
        <v>458</v>
      </c>
      <c r="Q816" s="67"/>
      <c r="R816" s="67"/>
      <c r="S816" s="87" t="s">
        <v>17</v>
      </c>
      <c r="T81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16" s="91">
        <v>2004</v>
      </c>
      <c r="V816" s="91">
        <v>6</v>
      </c>
      <c r="W816" s="91">
        <v>1</v>
      </c>
      <c r="X816" s="92">
        <v>2004</v>
      </c>
      <c r="Y816" s="108">
        <v>0</v>
      </c>
      <c r="Z816" s="108">
        <v>0</v>
      </c>
      <c r="AA816" s="214">
        <v>2004</v>
      </c>
      <c r="AB816" s="67">
        <v>1</v>
      </c>
      <c r="AC816" s="115" t="s">
        <v>96</v>
      </c>
      <c r="AD816" s="115"/>
      <c r="AE816" s="109">
        <f>IFERROR(Table1[[#This Row],[ExpenditureDetails5]]*HLOOKUP([AssumedValue2],'Curr conv'!$B$17:$BF$56,16,FALSE), "No data")</f>
        <v>0</v>
      </c>
      <c r="AF816" s="108">
        <f>IFERROR([AssumedValue1]*HLOOKUP([AssumedValue2],'Curr conv'!$B$17:$BF$56,16,FALSE), "No data")</f>
        <v>0</v>
      </c>
      <c r="AG816" s="110">
        <f>IFERROR(Table1[[#This Row],[Calculation2]]/Exchange,"No data")</f>
        <v>0</v>
      </c>
      <c r="AH816" s="113">
        <f>IFERROR([AssumedValue1]*HLOOKUP([AssumedValue2],'Curr conv'!$B$17:$BF$56,16,FALSE)/Table1[[#This Row],[ExpenditureDetails3]], "No data")</f>
        <v>0</v>
      </c>
      <c r="AI816" s="114">
        <f>IFERROR(Table1[[#This Row],[Calculation4]]/Exchange,"No data")</f>
        <v>0</v>
      </c>
      <c r="AJ81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16" s="110">
        <f>IFERROR(Table1[[#This Row],[Calculation6]]/Exchange,"No data")</f>
        <v>0</v>
      </c>
      <c r="AL816" s="49" t="s">
        <v>465</v>
      </c>
      <c r="AM816" s="45"/>
      <c r="AN816" s="45"/>
      <c r="AO816" s="45"/>
      <c r="AP816" s="45"/>
      <c r="AQ816" s="45"/>
    </row>
    <row r="817" spans="2:43">
      <c r="B817" s="44" t="s">
        <v>184</v>
      </c>
      <c r="C817" s="66" t="s">
        <v>467</v>
      </c>
      <c r="D817" s="66" t="s">
        <v>472</v>
      </c>
      <c r="E817" s="66" t="s">
        <v>438</v>
      </c>
      <c r="F817" s="66" t="s">
        <v>354</v>
      </c>
      <c r="G817" s="44" t="s">
        <v>185</v>
      </c>
      <c r="H817" s="44" t="s">
        <v>98</v>
      </c>
      <c r="I817" s="44" t="s">
        <v>15</v>
      </c>
      <c r="J817" s="44" t="s">
        <v>470</v>
      </c>
      <c r="K817" s="87" t="s">
        <v>475</v>
      </c>
      <c r="L817" s="49" t="s">
        <v>462</v>
      </c>
      <c r="M817" s="108">
        <v>599</v>
      </c>
      <c r="N817" s="108">
        <v>599</v>
      </c>
      <c r="O817" s="91">
        <v>300</v>
      </c>
      <c r="P817" s="44" t="s">
        <v>458</v>
      </c>
      <c r="Q817" s="67"/>
      <c r="R817" s="67"/>
      <c r="S817" s="87" t="s">
        <v>17</v>
      </c>
      <c r="T81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17" s="91">
        <v>2004</v>
      </c>
      <c r="V817" s="91">
        <v>6</v>
      </c>
      <c r="W817" s="91">
        <v>1</v>
      </c>
      <c r="X817" s="92">
        <v>2005</v>
      </c>
      <c r="Y817" s="108">
        <v>0</v>
      </c>
      <c r="Z817" s="108">
        <v>0</v>
      </c>
      <c r="AA817" s="214">
        <v>2005</v>
      </c>
      <c r="AB817" s="67">
        <v>1</v>
      </c>
      <c r="AC817" s="115"/>
      <c r="AD817" s="115"/>
      <c r="AE817" s="109">
        <f>IFERROR(Table1[[#This Row],[ExpenditureDetails5]]*HLOOKUP([AssumedValue2],'Curr conv'!$B$17:$BF$56,16,FALSE), "No data")</f>
        <v>0</v>
      </c>
      <c r="AF817" s="108">
        <f>IFERROR([AssumedValue1]*HLOOKUP([AssumedValue2],'Curr conv'!$B$17:$BF$56,16,FALSE), "No data")</f>
        <v>0</v>
      </c>
      <c r="AG817" s="110">
        <f>IFERROR(Table1[[#This Row],[Calculation2]]/Exchange,"No data")</f>
        <v>0</v>
      </c>
      <c r="AH817" s="113">
        <f>IFERROR([AssumedValue1]*HLOOKUP([AssumedValue2],'Curr conv'!$B$17:$BF$56,16,FALSE)/Table1[[#This Row],[ExpenditureDetails3]], "No data")</f>
        <v>0</v>
      </c>
      <c r="AI817" s="114">
        <f>IFERROR(Table1[[#This Row],[Calculation4]]/Exchange,"No data")</f>
        <v>0</v>
      </c>
      <c r="AJ81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17" s="110">
        <f>IFERROR(Table1[[#This Row],[Calculation6]]/Exchange,"No data")</f>
        <v>0</v>
      </c>
      <c r="AL817" s="49" t="s">
        <v>465</v>
      </c>
      <c r="AM817" s="45"/>
      <c r="AN817" s="45"/>
      <c r="AO817" s="45"/>
      <c r="AP817" s="45"/>
      <c r="AQ817" s="45"/>
    </row>
    <row r="818" spans="2:43">
      <c r="B818" s="44" t="s">
        <v>184</v>
      </c>
      <c r="C818" s="66" t="s">
        <v>467</v>
      </c>
      <c r="D818" s="66" t="s">
        <v>472</v>
      </c>
      <c r="E818" s="66" t="s">
        <v>438</v>
      </c>
      <c r="F818" s="66" t="s">
        <v>354</v>
      </c>
      <c r="G818" s="44" t="s">
        <v>185</v>
      </c>
      <c r="H818" s="44" t="s">
        <v>98</v>
      </c>
      <c r="I818" s="44" t="s">
        <v>15</v>
      </c>
      <c r="J818" s="44" t="s">
        <v>470</v>
      </c>
      <c r="K818" s="87" t="s">
        <v>475</v>
      </c>
      <c r="L818" s="49" t="s">
        <v>462</v>
      </c>
      <c r="M818" s="108">
        <v>599</v>
      </c>
      <c r="N818" s="108">
        <v>599</v>
      </c>
      <c r="O818" s="91">
        <v>300</v>
      </c>
      <c r="P818" s="44" t="s">
        <v>458</v>
      </c>
      <c r="Q818" s="67"/>
      <c r="R818" s="67"/>
      <c r="S818" s="87" t="s">
        <v>17</v>
      </c>
      <c r="T81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18" s="91">
        <v>2004</v>
      </c>
      <c r="V818" s="91">
        <v>6</v>
      </c>
      <c r="W818" s="91">
        <v>1</v>
      </c>
      <c r="X818" s="92">
        <v>2006</v>
      </c>
      <c r="Y818" s="108">
        <v>0</v>
      </c>
      <c r="Z818" s="108">
        <v>0</v>
      </c>
      <c r="AA818" s="214">
        <v>2006</v>
      </c>
      <c r="AB818" s="67">
        <v>1</v>
      </c>
      <c r="AC818" s="115"/>
      <c r="AD818" s="115"/>
      <c r="AE818" s="109">
        <f>IFERROR(Table1[[#This Row],[ExpenditureDetails5]]*HLOOKUP([AssumedValue2],'Curr conv'!$B$17:$BF$56,16,FALSE), "No data")</f>
        <v>0</v>
      </c>
      <c r="AF818" s="108">
        <f>IFERROR([AssumedValue1]*HLOOKUP([AssumedValue2],'Curr conv'!$B$17:$BF$56,16,FALSE), "No data")</f>
        <v>0</v>
      </c>
      <c r="AG818" s="110">
        <f>IFERROR(Table1[[#This Row],[Calculation2]]/Exchange,"No data")</f>
        <v>0</v>
      </c>
      <c r="AH818" s="113">
        <f>IFERROR([AssumedValue1]*HLOOKUP([AssumedValue2],'Curr conv'!$B$17:$BF$56,16,FALSE)/Table1[[#This Row],[ExpenditureDetails3]], "No data")</f>
        <v>0</v>
      </c>
      <c r="AI818" s="114">
        <f>IFERROR(Table1[[#This Row],[Calculation4]]/Exchange,"No data")</f>
        <v>0</v>
      </c>
      <c r="AJ81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18" s="110">
        <f>IFERROR(Table1[[#This Row],[Calculation6]]/Exchange,"No data")</f>
        <v>0</v>
      </c>
      <c r="AL818" s="49" t="s">
        <v>465</v>
      </c>
      <c r="AM818" s="45"/>
      <c r="AN818" s="45"/>
      <c r="AO818" s="45"/>
      <c r="AP818" s="45"/>
      <c r="AQ818" s="45"/>
    </row>
    <row r="819" spans="2:43">
      <c r="B819" s="44" t="s">
        <v>184</v>
      </c>
      <c r="C819" s="66" t="s">
        <v>467</v>
      </c>
      <c r="D819" s="66" t="s">
        <v>472</v>
      </c>
      <c r="E819" s="66" t="s">
        <v>438</v>
      </c>
      <c r="F819" s="66" t="s">
        <v>354</v>
      </c>
      <c r="G819" s="44" t="s">
        <v>185</v>
      </c>
      <c r="H819" s="44" t="s">
        <v>98</v>
      </c>
      <c r="I819" s="44" t="s">
        <v>15</v>
      </c>
      <c r="J819" s="44" t="s">
        <v>470</v>
      </c>
      <c r="K819" s="87" t="s">
        <v>475</v>
      </c>
      <c r="L819" s="49" t="s">
        <v>462</v>
      </c>
      <c r="M819" s="108">
        <v>599</v>
      </c>
      <c r="N819" s="108">
        <v>599</v>
      </c>
      <c r="O819" s="91">
        <v>300</v>
      </c>
      <c r="P819" s="44" t="s">
        <v>458</v>
      </c>
      <c r="Q819" s="67"/>
      <c r="R819" s="67"/>
      <c r="S819" s="87" t="s">
        <v>17</v>
      </c>
      <c r="T81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19" s="91">
        <v>2004</v>
      </c>
      <c r="V819" s="91">
        <v>6</v>
      </c>
      <c r="W819" s="91">
        <v>1</v>
      </c>
      <c r="X819" s="92">
        <v>2007</v>
      </c>
      <c r="Y819" s="108">
        <v>0</v>
      </c>
      <c r="Z819" s="108">
        <v>0</v>
      </c>
      <c r="AA819" s="214">
        <v>2007</v>
      </c>
      <c r="AB819" s="67">
        <v>1</v>
      </c>
      <c r="AC819" s="115"/>
      <c r="AD819" s="115"/>
      <c r="AE819" s="109">
        <f>IFERROR(Table1[[#This Row],[ExpenditureDetails5]]*HLOOKUP([AssumedValue2],'Curr conv'!$B$17:$BF$56,16,FALSE), "No data")</f>
        <v>0</v>
      </c>
      <c r="AF819" s="108">
        <f>IFERROR([AssumedValue1]*HLOOKUP([AssumedValue2],'Curr conv'!$B$17:$BF$56,16,FALSE), "No data")</f>
        <v>0</v>
      </c>
      <c r="AG819" s="110">
        <f>IFERROR(Table1[[#This Row],[Calculation2]]/Exchange,"No data")</f>
        <v>0</v>
      </c>
      <c r="AH819" s="113">
        <f>IFERROR([AssumedValue1]*HLOOKUP([AssumedValue2],'Curr conv'!$B$17:$BF$56,16,FALSE)/Table1[[#This Row],[ExpenditureDetails3]], "No data")</f>
        <v>0</v>
      </c>
      <c r="AI819" s="114">
        <f>IFERROR(Table1[[#This Row],[Calculation4]]/Exchange,"No data")</f>
        <v>0</v>
      </c>
      <c r="AJ81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19" s="110">
        <f>IFERROR(Table1[[#This Row],[Calculation6]]/Exchange,"No data")</f>
        <v>0</v>
      </c>
      <c r="AL819" s="49" t="s">
        <v>465</v>
      </c>
      <c r="AM819" s="45"/>
      <c r="AN819" s="45"/>
      <c r="AO819" s="45"/>
      <c r="AP819" s="45"/>
      <c r="AQ819" s="45"/>
    </row>
    <row r="820" spans="2:43">
      <c r="B820" s="44" t="s">
        <v>184</v>
      </c>
      <c r="C820" s="66" t="s">
        <v>467</v>
      </c>
      <c r="D820" s="66" t="s">
        <v>472</v>
      </c>
      <c r="E820" s="66" t="s">
        <v>438</v>
      </c>
      <c r="F820" s="66" t="s">
        <v>354</v>
      </c>
      <c r="G820" s="44" t="s">
        <v>185</v>
      </c>
      <c r="H820" s="44" t="s">
        <v>98</v>
      </c>
      <c r="I820" s="44" t="s">
        <v>15</v>
      </c>
      <c r="J820" s="44" t="s">
        <v>470</v>
      </c>
      <c r="K820" s="87" t="s">
        <v>475</v>
      </c>
      <c r="L820" s="49" t="s">
        <v>462</v>
      </c>
      <c r="M820" s="108">
        <v>599</v>
      </c>
      <c r="N820" s="108">
        <v>599</v>
      </c>
      <c r="O820" s="91">
        <v>300</v>
      </c>
      <c r="P820" s="44" t="s">
        <v>458</v>
      </c>
      <c r="Q820" s="67"/>
      <c r="R820" s="67"/>
      <c r="S820" s="87" t="s">
        <v>17</v>
      </c>
      <c r="T82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20" s="91">
        <v>2004</v>
      </c>
      <c r="V820" s="91">
        <v>6</v>
      </c>
      <c r="W820" s="91">
        <v>1</v>
      </c>
      <c r="X820" s="92">
        <v>2008</v>
      </c>
      <c r="Y820" s="108">
        <v>0</v>
      </c>
      <c r="Z820" s="108">
        <v>0</v>
      </c>
      <c r="AA820" s="214">
        <v>2008</v>
      </c>
      <c r="AB820" s="67">
        <v>1</v>
      </c>
      <c r="AC820" s="115"/>
      <c r="AD820" s="115"/>
      <c r="AE820" s="109">
        <f>IFERROR(Table1[[#This Row],[ExpenditureDetails5]]*HLOOKUP([AssumedValue2],'Curr conv'!$B$17:$BF$56,16,FALSE), "No data")</f>
        <v>0</v>
      </c>
      <c r="AF820" s="108">
        <f>IFERROR([AssumedValue1]*HLOOKUP([AssumedValue2],'Curr conv'!$B$17:$BF$56,16,FALSE), "No data")</f>
        <v>0</v>
      </c>
      <c r="AG820" s="110">
        <f>IFERROR(Table1[[#This Row],[Calculation2]]/Exchange,"No data")</f>
        <v>0</v>
      </c>
      <c r="AH820" s="113">
        <f>IFERROR([AssumedValue1]*HLOOKUP([AssumedValue2],'Curr conv'!$B$17:$BF$56,16,FALSE)/Table1[[#This Row],[ExpenditureDetails3]], "No data")</f>
        <v>0</v>
      </c>
      <c r="AI820" s="114">
        <f>IFERROR(Table1[[#This Row],[Calculation4]]/Exchange,"No data")</f>
        <v>0</v>
      </c>
      <c r="AJ82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20" s="110">
        <f>IFERROR(Table1[[#This Row],[Calculation6]]/Exchange,"No data")</f>
        <v>0</v>
      </c>
      <c r="AL820" s="49" t="s">
        <v>465</v>
      </c>
      <c r="AM820" s="45"/>
      <c r="AN820" s="45"/>
      <c r="AO820" s="45"/>
      <c r="AP820" s="45"/>
      <c r="AQ820" s="45"/>
    </row>
    <row r="821" spans="2:43">
      <c r="B821" s="44" t="s">
        <v>184</v>
      </c>
      <c r="C821" s="66" t="s">
        <v>467</v>
      </c>
      <c r="D821" s="66" t="s">
        <v>472</v>
      </c>
      <c r="E821" s="66" t="s">
        <v>438</v>
      </c>
      <c r="F821" s="66" t="s">
        <v>354</v>
      </c>
      <c r="G821" s="44" t="s">
        <v>185</v>
      </c>
      <c r="H821" s="44" t="s">
        <v>98</v>
      </c>
      <c r="I821" s="44" t="s">
        <v>15</v>
      </c>
      <c r="J821" s="44" t="s">
        <v>470</v>
      </c>
      <c r="K821" s="87" t="s">
        <v>475</v>
      </c>
      <c r="L821" s="49" t="s">
        <v>462</v>
      </c>
      <c r="M821" s="108">
        <v>599</v>
      </c>
      <c r="N821" s="108">
        <v>599</v>
      </c>
      <c r="O821" s="91">
        <v>300</v>
      </c>
      <c r="P821" s="44" t="s">
        <v>458</v>
      </c>
      <c r="Q821" s="67"/>
      <c r="R821" s="67"/>
      <c r="S821" s="87" t="s">
        <v>17</v>
      </c>
      <c r="T82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21" s="91">
        <v>2004</v>
      </c>
      <c r="V821" s="91">
        <v>6</v>
      </c>
      <c r="W821" s="91">
        <v>1</v>
      </c>
      <c r="X821" s="92">
        <v>2009</v>
      </c>
      <c r="Y821" s="108">
        <v>0</v>
      </c>
      <c r="Z821" s="108">
        <v>0</v>
      </c>
      <c r="AA821" s="214">
        <v>2009</v>
      </c>
      <c r="AB821" s="67">
        <v>1</v>
      </c>
      <c r="AC821" s="115"/>
      <c r="AD821" s="115"/>
      <c r="AE821" s="109">
        <f>IFERROR(Table1[[#This Row],[ExpenditureDetails5]]*HLOOKUP([AssumedValue2],'Curr conv'!$B$17:$BF$56,16,FALSE), "No data")</f>
        <v>0</v>
      </c>
      <c r="AF821" s="108">
        <f>IFERROR([AssumedValue1]*HLOOKUP([AssumedValue2],'Curr conv'!$B$17:$BF$56,16,FALSE), "No data")</f>
        <v>0</v>
      </c>
      <c r="AG821" s="110">
        <f>IFERROR(Table1[[#This Row],[Calculation2]]/Exchange,"No data")</f>
        <v>0</v>
      </c>
      <c r="AH821" s="113">
        <f>IFERROR([AssumedValue1]*HLOOKUP([AssumedValue2],'Curr conv'!$B$17:$BF$56,16,FALSE)/Table1[[#This Row],[ExpenditureDetails3]], "No data")</f>
        <v>0</v>
      </c>
      <c r="AI821" s="114">
        <f>IFERROR(Table1[[#This Row],[Calculation4]]/Exchange,"No data")</f>
        <v>0</v>
      </c>
      <c r="AJ82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21" s="110">
        <f>IFERROR(Table1[[#This Row],[Calculation6]]/Exchange,"No data")</f>
        <v>0</v>
      </c>
      <c r="AL821" s="49" t="s">
        <v>465</v>
      </c>
      <c r="AM821" s="45"/>
      <c r="AN821" s="45"/>
      <c r="AO821" s="45"/>
      <c r="AP821" s="45"/>
      <c r="AQ821" s="45"/>
    </row>
    <row r="822" spans="2:43">
      <c r="B822" s="44" t="s">
        <v>186</v>
      </c>
      <c r="C822" s="66" t="s">
        <v>467</v>
      </c>
      <c r="D822" s="66" t="s">
        <v>472</v>
      </c>
      <c r="E822" s="66" t="s">
        <v>438</v>
      </c>
      <c r="F822" s="66" t="s">
        <v>345</v>
      </c>
      <c r="G822" s="44" t="s">
        <v>187</v>
      </c>
      <c r="H822" s="44" t="s">
        <v>98</v>
      </c>
      <c r="I822" s="44" t="s">
        <v>15</v>
      </c>
      <c r="J822" s="44" t="s">
        <v>470</v>
      </c>
      <c r="K822" s="87" t="s">
        <v>475</v>
      </c>
      <c r="L822" s="49" t="s">
        <v>462</v>
      </c>
      <c r="M822" s="108">
        <v>1004</v>
      </c>
      <c r="N822" s="108">
        <v>1004</v>
      </c>
      <c r="O822" s="91">
        <v>300</v>
      </c>
      <c r="P822" s="44" t="s">
        <v>458</v>
      </c>
      <c r="Q822" s="67"/>
      <c r="R822" s="67"/>
      <c r="S822" s="87" t="s">
        <v>17</v>
      </c>
      <c r="T82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22" s="91">
        <v>1993</v>
      </c>
      <c r="V822" s="91">
        <v>17</v>
      </c>
      <c r="W822" s="91">
        <v>1</v>
      </c>
      <c r="X822" s="92">
        <v>2003</v>
      </c>
      <c r="Y822" s="108">
        <v>0</v>
      </c>
      <c r="Z822" s="108">
        <v>0</v>
      </c>
      <c r="AA822" s="214">
        <v>2003</v>
      </c>
      <c r="AB822" s="67">
        <v>1</v>
      </c>
      <c r="AC822" s="115" t="s">
        <v>96</v>
      </c>
      <c r="AD822" s="115"/>
      <c r="AE822" s="109">
        <f>IFERROR(Table1[[#This Row],[ExpenditureDetails5]]*HLOOKUP([AssumedValue2],'Curr conv'!$B$17:$BF$56,16,FALSE), "No data")</f>
        <v>0</v>
      </c>
      <c r="AF822" s="108">
        <f>IFERROR([AssumedValue1]*HLOOKUP([AssumedValue2],'Curr conv'!$B$17:$BF$56,16,FALSE), "No data")</f>
        <v>0</v>
      </c>
      <c r="AG822" s="110">
        <f>IFERROR(Table1[[#This Row],[Calculation2]]/Exchange,"No data")</f>
        <v>0</v>
      </c>
      <c r="AH822" s="113">
        <f>IFERROR([AssumedValue1]*HLOOKUP([AssumedValue2],'Curr conv'!$B$17:$BF$56,16,FALSE)/Table1[[#This Row],[ExpenditureDetails3]], "No data")</f>
        <v>0</v>
      </c>
      <c r="AI822" s="114">
        <f>IFERROR(Table1[[#This Row],[Calculation4]]/Exchange,"No data")</f>
        <v>0</v>
      </c>
      <c r="AJ82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22" s="110">
        <f>IFERROR(Table1[[#This Row],[Calculation6]]/Exchange,"No data")</f>
        <v>0</v>
      </c>
      <c r="AL822" s="49" t="s">
        <v>465</v>
      </c>
      <c r="AM822" s="45"/>
      <c r="AN822" s="45"/>
      <c r="AO822" s="45"/>
      <c r="AP822" s="45"/>
      <c r="AQ822" s="45"/>
    </row>
    <row r="823" spans="2:43">
      <c r="B823" s="44" t="s">
        <v>186</v>
      </c>
      <c r="C823" s="66" t="s">
        <v>467</v>
      </c>
      <c r="D823" s="66" t="s">
        <v>472</v>
      </c>
      <c r="E823" s="66" t="s">
        <v>438</v>
      </c>
      <c r="F823" s="66" t="s">
        <v>345</v>
      </c>
      <c r="G823" s="44" t="s">
        <v>187</v>
      </c>
      <c r="H823" s="44" t="s">
        <v>98</v>
      </c>
      <c r="I823" s="44" t="s">
        <v>15</v>
      </c>
      <c r="J823" s="44" t="s">
        <v>470</v>
      </c>
      <c r="K823" s="87" t="s">
        <v>475</v>
      </c>
      <c r="L823" s="49" t="s">
        <v>462</v>
      </c>
      <c r="M823" s="108">
        <v>1004</v>
      </c>
      <c r="N823" s="108">
        <v>1004</v>
      </c>
      <c r="O823" s="91">
        <v>300</v>
      </c>
      <c r="P823" s="44" t="s">
        <v>458</v>
      </c>
      <c r="Q823" s="67"/>
      <c r="R823" s="67"/>
      <c r="S823" s="87" t="s">
        <v>17</v>
      </c>
      <c r="T82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23" s="91">
        <v>1993</v>
      </c>
      <c r="V823" s="91">
        <v>17</v>
      </c>
      <c r="W823" s="91">
        <v>1</v>
      </c>
      <c r="X823" s="92">
        <v>2004</v>
      </c>
      <c r="Y823" s="108">
        <v>0</v>
      </c>
      <c r="Z823" s="108">
        <v>0</v>
      </c>
      <c r="AA823" s="214">
        <v>2004</v>
      </c>
      <c r="AB823" s="67">
        <v>1</v>
      </c>
      <c r="AC823" s="115"/>
      <c r="AD823" s="115"/>
      <c r="AE823" s="109">
        <f>IFERROR(Table1[[#This Row],[ExpenditureDetails5]]*HLOOKUP([AssumedValue2],'Curr conv'!$B$17:$BF$56,16,FALSE), "No data")</f>
        <v>0</v>
      </c>
      <c r="AF823" s="108">
        <f>IFERROR([AssumedValue1]*HLOOKUP([AssumedValue2],'Curr conv'!$B$17:$BF$56,16,FALSE), "No data")</f>
        <v>0</v>
      </c>
      <c r="AG823" s="110">
        <f>IFERROR(Table1[[#This Row],[Calculation2]]/Exchange,"No data")</f>
        <v>0</v>
      </c>
      <c r="AH823" s="113">
        <f>IFERROR([AssumedValue1]*HLOOKUP([AssumedValue2],'Curr conv'!$B$17:$BF$56,16,FALSE)/Table1[[#This Row],[ExpenditureDetails3]], "No data")</f>
        <v>0</v>
      </c>
      <c r="AI823" s="114">
        <f>IFERROR(Table1[[#This Row],[Calculation4]]/Exchange,"No data")</f>
        <v>0</v>
      </c>
      <c r="AJ82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23" s="110">
        <f>IFERROR(Table1[[#This Row],[Calculation6]]/Exchange,"No data")</f>
        <v>0</v>
      </c>
      <c r="AL823" s="49" t="s">
        <v>465</v>
      </c>
      <c r="AM823" s="45"/>
      <c r="AN823" s="45"/>
      <c r="AO823" s="45"/>
      <c r="AP823" s="45"/>
      <c r="AQ823" s="45"/>
    </row>
    <row r="824" spans="2:43">
      <c r="B824" s="44" t="s">
        <v>186</v>
      </c>
      <c r="C824" s="66" t="s">
        <v>467</v>
      </c>
      <c r="D824" s="66" t="s">
        <v>472</v>
      </c>
      <c r="E824" s="66" t="s">
        <v>438</v>
      </c>
      <c r="F824" s="66" t="s">
        <v>345</v>
      </c>
      <c r="G824" s="44" t="s">
        <v>187</v>
      </c>
      <c r="H824" s="44" t="s">
        <v>98</v>
      </c>
      <c r="I824" s="44" t="s">
        <v>15</v>
      </c>
      <c r="J824" s="44" t="s">
        <v>470</v>
      </c>
      <c r="K824" s="87" t="s">
        <v>475</v>
      </c>
      <c r="L824" s="49" t="s">
        <v>462</v>
      </c>
      <c r="M824" s="108">
        <v>1004</v>
      </c>
      <c r="N824" s="108">
        <v>1004</v>
      </c>
      <c r="O824" s="91">
        <v>300</v>
      </c>
      <c r="P824" s="44" t="s">
        <v>458</v>
      </c>
      <c r="Q824" s="67"/>
      <c r="R824" s="67"/>
      <c r="S824" s="87" t="s">
        <v>17</v>
      </c>
      <c r="T82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24" s="91">
        <v>1993</v>
      </c>
      <c r="V824" s="91">
        <v>17</v>
      </c>
      <c r="W824" s="91">
        <v>1</v>
      </c>
      <c r="X824" s="92">
        <v>2005</v>
      </c>
      <c r="Y824" s="108">
        <v>0</v>
      </c>
      <c r="Z824" s="108">
        <v>0</v>
      </c>
      <c r="AA824" s="214">
        <v>2005</v>
      </c>
      <c r="AB824" s="67">
        <v>1</v>
      </c>
      <c r="AC824" s="115"/>
      <c r="AD824" s="115"/>
      <c r="AE824" s="109">
        <f>IFERROR(Table1[[#This Row],[ExpenditureDetails5]]*HLOOKUP([AssumedValue2],'Curr conv'!$B$17:$BF$56,16,FALSE), "No data")</f>
        <v>0</v>
      </c>
      <c r="AF824" s="108">
        <f>IFERROR([AssumedValue1]*HLOOKUP([AssumedValue2],'Curr conv'!$B$17:$BF$56,16,FALSE), "No data")</f>
        <v>0</v>
      </c>
      <c r="AG824" s="110">
        <f>IFERROR(Table1[[#This Row],[Calculation2]]/Exchange,"No data")</f>
        <v>0</v>
      </c>
      <c r="AH824" s="113">
        <f>IFERROR([AssumedValue1]*HLOOKUP([AssumedValue2],'Curr conv'!$B$17:$BF$56,16,FALSE)/Table1[[#This Row],[ExpenditureDetails3]], "No data")</f>
        <v>0</v>
      </c>
      <c r="AI824" s="114">
        <f>IFERROR(Table1[[#This Row],[Calculation4]]/Exchange,"No data")</f>
        <v>0</v>
      </c>
      <c r="AJ82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24" s="110">
        <f>IFERROR(Table1[[#This Row],[Calculation6]]/Exchange,"No data")</f>
        <v>0</v>
      </c>
      <c r="AL824" s="49" t="s">
        <v>465</v>
      </c>
      <c r="AM824" s="45"/>
      <c r="AN824" s="45"/>
      <c r="AO824" s="45"/>
      <c r="AP824" s="45"/>
      <c r="AQ824" s="45"/>
    </row>
    <row r="825" spans="2:43">
      <c r="B825" s="44" t="s">
        <v>186</v>
      </c>
      <c r="C825" s="66" t="s">
        <v>467</v>
      </c>
      <c r="D825" s="66" t="s">
        <v>472</v>
      </c>
      <c r="E825" s="66" t="s">
        <v>438</v>
      </c>
      <c r="F825" s="66" t="s">
        <v>345</v>
      </c>
      <c r="G825" s="44" t="s">
        <v>187</v>
      </c>
      <c r="H825" s="44" t="s">
        <v>98</v>
      </c>
      <c r="I825" s="44" t="s">
        <v>15</v>
      </c>
      <c r="J825" s="44" t="s">
        <v>470</v>
      </c>
      <c r="K825" s="87" t="s">
        <v>475</v>
      </c>
      <c r="L825" s="49" t="s">
        <v>462</v>
      </c>
      <c r="M825" s="108">
        <v>1004</v>
      </c>
      <c r="N825" s="108">
        <v>1004</v>
      </c>
      <c r="O825" s="91">
        <v>300</v>
      </c>
      <c r="P825" s="44" t="s">
        <v>458</v>
      </c>
      <c r="Q825" s="67"/>
      <c r="R825" s="67"/>
      <c r="S825" s="87" t="s">
        <v>17</v>
      </c>
      <c r="T82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25" s="91">
        <v>1993</v>
      </c>
      <c r="V825" s="91">
        <v>17</v>
      </c>
      <c r="W825" s="91">
        <v>1</v>
      </c>
      <c r="X825" s="92">
        <v>2006</v>
      </c>
      <c r="Y825" s="108">
        <v>0</v>
      </c>
      <c r="Z825" s="108">
        <v>0</v>
      </c>
      <c r="AA825" s="214">
        <v>2006</v>
      </c>
      <c r="AB825" s="67">
        <v>1</v>
      </c>
      <c r="AC825" s="115"/>
      <c r="AD825" s="115"/>
      <c r="AE825" s="109">
        <f>IFERROR(Table1[[#This Row],[ExpenditureDetails5]]*HLOOKUP([AssumedValue2],'Curr conv'!$B$17:$BF$56,16,FALSE), "No data")</f>
        <v>0</v>
      </c>
      <c r="AF825" s="108">
        <f>IFERROR([AssumedValue1]*HLOOKUP([AssumedValue2],'Curr conv'!$B$17:$BF$56,16,FALSE), "No data")</f>
        <v>0</v>
      </c>
      <c r="AG825" s="110">
        <f>IFERROR(Table1[[#This Row],[Calculation2]]/Exchange,"No data")</f>
        <v>0</v>
      </c>
      <c r="AH825" s="113">
        <f>IFERROR([AssumedValue1]*HLOOKUP([AssumedValue2],'Curr conv'!$B$17:$BF$56,16,FALSE)/Table1[[#This Row],[ExpenditureDetails3]], "No data")</f>
        <v>0</v>
      </c>
      <c r="AI825" s="114">
        <f>IFERROR(Table1[[#This Row],[Calculation4]]/Exchange,"No data")</f>
        <v>0</v>
      </c>
      <c r="AJ82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25" s="110">
        <f>IFERROR(Table1[[#This Row],[Calculation6]]/Exchange,"No data")</f>
        <v>0</v>
      </c>
      <c r="AL825" s="49" t="s">
        <v>465</v>
      </c>
      <c r="AM825" s="45"/>
      <c r="AN825" s="45"/>
      <c r="AO825" s="45"/>
      <c r="AP825" s="45"/>
      <c r="AQ825" s="45"/>
    </row>
    <row r="826" spans="2:43">
      <c r="B826" s="44" t="s">
        <v>186</v>
      </c>
      <c r="C826" s="66" t="s">
        <v>467</v>
      </c>
      <c r="D826" s="66" t="s">
        <v>472</v>
      </c>
      <c r="E826" s="66" t="s">
        <v>438</v>
      </c>
      <c r="F826" s="66" t="s">
        <v>345</v>
      </c>
      <c r="G826" s="44" t="s">
        <v>187</v>
      </c>
      <c r="H826" s="44" t="s">
        <v>98</v>
      </c>
      <c r="I826" s="44" t="s">
        <v>15</v>
      </c>
      <c r="J826" s="44" t="s">
        <v>470</v>
      </c>
      <c r="K826" s="87" t="s">
        <v>475</v>
      </c>
      <c r="L826" s="49" t="s">
        <v>462</v>
      </c>
      <c r="M826" s="108">
        <v>1004</v>
      </c>
      <c r="N826" s="108">
        <v>1004</v>
      </c>
      <c r="O826" s="91">
        <v>300</v>
      </c>
      <c r="P826" s="44" t="s">
        <v>458</v>
      </c>
      <c r="Q826" s="67"/>
      <c r="R826" s="67"/>
      <c r="S826" s="87" t="s">
        <v>17</v>
      </c>
      <c r="T82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26" s="91">
        <v>1993</v>
      </c>
      <c r="V826" s="91">
        <v>17</v>
      </c>
      <c r="W826" s="91">
        <v>1</v>
      </c>
      <c r="X826" s="92">
        <v>2007</v>
      </c>
      <c r="Y826" s="108">
        <v>0</v>
      </c>
      <c r="Z826" s="108">
        <v>0</v>
      </c>
      <c r="AA826" s="214">
        <v>2007</v>
      </c>
      <c r="AB826" s="67">
        <v>1</v>
      </c>
      <c r="AC826" s="115"/>
      <c r="AD826" s="115"/>
      <c r="AE826" s="109">
        <f>IFERROR(Table1[[#This Row],[ExpenditureDetails5]]*HLOOKUP([AssumedValue2],'Curr conv'!$B$17:$BF$56,16,FALSE), "No data")</f>
        <v>0</v>
      </c>
      <c r="AF826" s="108">
        <f>IFERROR([AssumedValue1]*HLOOKUP([AssumedValue2],'Curr conv'!$B$17:$BF$56,16,FALSE), "No data")</f>
        <v>0</v>
      </c>
      <c r="AG826" s="110">
        <f>IFERROR(Table1[[#This Row],[Calculation2]]/Exchange,"No data")</f>
        <v>0</v>
      </c>
      <c r="AH826" s="113">
        <f>IFERROR([AssumedValue1]*HLOOKUP([AssumedValue2],'Curr conv'!$B$17:$BF$56,16,FALSE)/Table1[[#This Row],[ExpenditureDetails3]], "No data")</f>
        <v>0</v>
      </c>
      <c r="AI826" s="114">
        <f>IFERROR(Table1[[#This Row],[Calculation4]]/Exchange,"No data")</f>
        <v>0</v>
      </c>
      <c r="AJ82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26" s="110">
        <f>IFERROR(Table1[[#This Row],[Calculation6]]/Exchange,"No data")</f>
        <v>0</v>
      </c>
      <c r="AL826" s="49" t="s">
        <v>465</v>
      </c>
      <c r="AM826" s="45"/>
      <c r="AN826" s="45"/>
      <c r="AO826" s="45"/>
      <c r="AP826" s="45"/>
      <c r="AQ826" s="45"/>
    </row>
    <row r="827" spans="2:43">
      <c r="B827" s="44" t="s">
        <v>186</v>
      </c>
      <c r="C827" s="66" t="s">
        <v>467</v>
      </c>
      <c r="D827" s="66" t="s">
        <v>472</v>
      </c>
      <c r="E827" s="66" t="s">
        <v>438</v>
      </c>
      <c r="F827" s="66" t="s">
        <v>345</v>
      </c>
      <c r="G827" s="44" t="s">
        <v>187</v>
      </c>
      <c r="H827" s="44" t="s">
        <v>98</v>
      </c>
      <c r="I827" s="44" t="s">
        <v>15</v>
      </c>
      <c r="J827" s="44" t="s">
        <v>470</v>
      </c>
      <c r="K827" s="87" t="s">
        <v>475</v>
      </c>
      <c r="L827" s="49" t="s">
        <v>462</v>
      </c>
      <c r="M827" s="108">
        <v>1004</v>
      </c>
      <c r="N827" s="108">
        <v>1004</v>
      </c>
      <c r="O827" s="91">
        <v>300</v>
      </c>
      <c r="P827" s="44" t="s">
        <v>458</v>
      </c>
      <c r="Q827" s="67"/>
      <c r="R827" s="67"/>
      <c r="S827" s="87" t="s">
        <v>17</v>
      </c>
      <c r="T82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27" s="91">
        <v>1993</v>
      </c>
      <c r="V827" s="91">
        <v>17</v>
      </c>
      <c r="W827" s="91">
        <v>1</v>
      </c>
      <c r="X827" s="92">
        <v>2008</v>
      </c>
      <c r="Y827" s="108">
        <v>0</v>
      </c>
      <c r="Z827" s="108">
        <v>0</v>
      </c>
      <c r="AA827" s="214">
        <v>2008</v>
      </c>
      <c r="AB827" s="67">
        <v>1</v>
      </c>
      <c r="AC827" s="115"/>
      <c r="AD827" s="115"/>
      <c r="AE827" s="109">
        <f>IFERROR(Table1[[#This Row],[ExpenditureDetails5]]*HLOOKUP([AssumedValue2],'Curr conv'!$B$17:$BF$56,16,FALSE), "No data")</f>
        <v>0</v>
      </c>
      <c r="AF827" s="108">
        <f>IFERROR([AssumedValue1]*HLOOKUP([AssumedValue2],'Curr conv'!$B$17:$BF$56,16,FALSE), "No data")</f>
        <v>0</v>
      </c>
      <c r="AG827" s="110">
        <f>IFERROR(Table1[[#This Row],[Calculation2]]/Exchange,"No data")</f>
        <v>0</v>
      </c>
      <c r="AH827" s="113">
        <f>IFERROR([AssumedValue1]*HLOOKUP([AssumedValue2],'Curr conv'!$B$17:$BF$56,16,FALSE)/Table1[[#This Row],[ExpenditureDetails3]], "No data")</f>
        <v>0</v>
      </c>
      <c r="AI827" s="114">
        <f>IFERROR(Table1[[#This Row],[Calculation4]]/Exchange,"No data")</f>
        <v>0</v>
      </c>
      <c r="AJ82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27" s="110">
        <f>IFERROR(Table1[[#This Row],[Calculation6]]/Exchange,"No data")</f>
        <v>0</v>
      </c>
      <c r="AL827" s="49" t="s">
        <v>465</v>
      </c>
      <c r="AM827" s="45"/>
      <c r="AN827" s="45"/>
      <c r="AO827" s="45"/>
      <c r="AP827" s="45"/>
      <c r="AQ827" s="45"/>
    </row>
    <row r="828" spans="2:43">
      <c r="B828" s="44" t="s">
        <v>186</v>
      </c>
      <c r="C828" s="66" t="s">
        <v>467</v>
      </c>
      <c r="D828" s="66" t="s">
        <v>472</v>
      </c>
      <c r="E828" s="66" t="s">
        <v>438</v>
      </c>
      <c r="F828" s="66" t="s">
        <v>345</v>
      </c>
      <c r="G828" s="44" t="s">
        <v>187</v>
      </c>
      <c r="H828" s="44" t="s">
        <v>98</v>
      </c>
      <c r="I828" s="44" t="s">
        <v>15</v>
      </c>
      <c r="J828" s="44" t="s">
        <v>470</v>
      </c>
      <c r="K828" s="87" t="s">
        <v>475</v>
      </c>
      <c r="L828" s="49" t="s">
        <v>462</v>
      </c>
      <c r="M828" s="108">
        <v>1004</v>
      </c>
      <c r="N828" s="108">
        <v>1004</v>
      </c>
      <c r="O828" s="91">
        <v>300</v>
      </c>
      <c r="P828" s="44" t="s">
        <v>458</v>
      </c>
      <c r="Q828" s="67"/>
      <c r="R828" s="67"/>
      <c r="S828" s="87" t="s">
        <v>17</v>
      </c>
      <c r="T82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28" s="91">
        <v>1993</v>
      </c>
      <c r="V828" s="91">
        <v>17</v>
      </c>
      <c r="W828" s="91">
        <v>1</v>
      </c>
      <c r="X828" s="92">
        <v>2009</v>
      </c>
      <c r="Y828" s="108">
        <v>0</v>
      </c>
      <c r="Z828" s="108">
        <v>0</v>
      </c>
      <c r="AA828" s="214">
        <v>2009</v>
      </c>
      <c r="AB828" s="67">
        <v>1</v>
      </c>
      <c r="AC828" s="115"/>
      <c r="AD828" s="115"/>
      <c r="AE828" s="109">
        <f>IFERROR(Table1[[#This Row],[ExpenditureDetails5]]*HLOOKUP([AssumedValue2],'Curr conv'!$B$17:$BF$56,16,FALSE), "No data")</f>
        <v>0</v>
      </c>
      <c r="AF828" s="108">
        <f>IFERROR([AssumedValue1]*HLOOKUP([AssumedValue2],'Curr conv'!$B$17:$BF$56,16,FALSE), "No data")</f>
        <v>0</v>
      </c>
      <c r="AG828" s="110">
        <f>IFERROR(Table1[[#This Row],[Calculation2]]/Exchange,"No data")</f>
        <v>0</v>
      </c>
      <c r="AH828" s="113">
        <f>IFERROR([AssumedValue1]*HLOOKUP([AssumedValue2],'Curr conv'!$B$17:$BF$56,16,FALSE)/Table1[[#This Row],[ExpenditureDetails3]], "No data")</f>
        <v>0</v>
      </c>
      <c r="AI828" s="114">
        <f>IFERROR(Table1[[#This Row],[Calculation4]]/Exchange,"No data")</f>
        <v>0</v>
      </c>
      <c r="AJ82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28" s="110">
        <f>IFERROR(Table1[[#This Row],[Calculation6]]/Exchange,"No data")</f>
        <v>0</v>
      </c>
      <c r="AL828" s="49" t="s">
        <v>465</v>
      </c>
      <c r="AM828" s="45"/>
      <c r="AN828" s="45"/>
      <c r="AO828" s="45"/>
      <c r="AP828" s="45"/>
      <c r="AQ828" s="45"/>
    </row>
    <row r="829" spans="2:43">
      <c r="B829" s="44" t="s">
        <v>188</v>
      </c>
      <c r="C829" s="66" t="s">
        <v>467</v>
      </c>
      <c r="D829" s="66" t="s">
        <v>472</v>
      </c>
      <c r="E829" s="66" t="s">
        <v>438</v>
      </c>
      <c r="F829" s="66" t="s">
        <v>350</v>
      </c>
      <c r="G829" s="44" t="s">
        <v>189</v>
      </c>
      <c r="H829" s="44" t="s">
        <v>98</v>
      </c>
      <c r="I829" s="44" t="s">
        <v>15</v>
      </c>
      <c r="J829" s="44" t="s">
        <v>470</v>
      </c>
      <c r="K829" s="87" t="s">
        <v>475</v>
      </c>
      <c r="L829" s="49" t="s">
        <v>462</v>
      </c>
      <c r="M829" s="108">
        <v>238</v>
      </c>
      <c r="N829" s="108">
        <v>238</v>
      </c>
      <c r="O829" s="91">
        <v>300</v>
      </c>
      <c r="P829" s="44" t="s">
        <v>458</v>
      </c>
      <c r="Q829" s="67"/>
      <c r="R829" s="67"/>
      <c r="S829" s="87" t="s">
        <v>17</v>
      </c>
      <c r="T82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29" s="91">
        <v>2004</v>
      </c>
      <c r="V829" s="91">
        <v>6</v>
      </c>
      <c r="W829" s="91">
        <v>1</v>
      </c>
      <c r="X829" s="92">
        <v>2005</v>
      </c>
      <c r="Y829" s="108">
        <v>0</v>
      </c>
      <c r="Z829" s="108">
        <v>0</v>
      </c>
      <c r="AA829" s="214">
        <v>2005</v>
      </c>
      <c r="AB829" s="67">
        <v>1</v>
      </c>
      <c r="AC829" s="115" t="s">
        <v>96</v>
      </c>
      <c r="AD829" s="115"/>
      <c r="AE829" s="109">
        <f>IFERROR(Table1[[#This Row],[ExpenditureDetails5]]*HLOOKUP([AssumedValue2],'Curr conv'!$B$17:$BF$56,16,FALSE), "No data")</f>
        <v>0</v>
      </c>
      <c r="AF829" s="108">
        <f>IFERROR([AssumedValue1]*HLOOKUP([AssumedValue2],'Curr conv'!$B$17:$BF$56,16,FALSE), "No data")</f>
        <v>0</v>
      </c>
      <c r="AG829" s="110">
        <f>IFERROR(Table1[[#This Row],[Calculation2]]/Exchange,"No data")</f>
        <v>0</v>
      </c>
      <c r="AH829" s="113">
        <f>IFERROR([AssumedValue1]*HLOOKUP([AssumedValue2],'Curr conv'!$B$17:$BF$56,16,FALSE)/Table1[[#This Row],[ExpenditureDetails3]], "No data")</f>
        <v>0</v>
      </c>
      <c r="AI829" s="114">
        <f>IFERROR(Table1[[#This Row],[Calculation4]]/Exchange,"No data")</f>
        <v>0</v>
      </c>
      <c r="AJ82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29" s="110">
        <f>IFERROR(Table1[[#This Row],[Calculation6]]/Exchange,"No data")</f>
        <v>0</v>
      </c>
      <c r="AL829" s="49" t="s">
        <v>465</v>
      </c>
      <c r="AM829" s="45"/>
      <c r="AN829" s="45"/>
      <c r="AO829" s="45"/>
      <c r="AP829" s="45"/>
      <c r="AQ829" s="45"/>
    </row>
    <row r="830" spans="2:43">
      <c r="B830" s="44" t="s">
        <v>188</v>
      </c>
      <c r="C830" s="66" t="s">
        <v>467</v>
      </c>
      <c r="D830" s="66" t="s">
        <v>472</v>
      </c>
      <c r="E830" s="66" t="s">
        <v>438</v>
      </c>
      <c r="F830" s="66" t="s">
        <v>350</v>
      </c>
      <c r="G830" s="44" t="s">
        <v>189</v>
      </c>
      <c r="H830" s="44" t="s">
        <v>98</v>
      </c>
      <c r="I830" s="44" t="s">
        <v>15</v>
      </c>
      <c r="J830" s="44" t="s">
        <v>470</v>
      </c>
      <c r="K830" s="87" t="s">
        <v>475</v>
      </c>
      <c r="L830" s="49" t="s">
        <v>462</v>
      </c>
      <c r="M830" s="108">
        <v>238</v>
      </c>
      <c r="N830" s="108">
        <v>238</v>
      </c>
      <c r="O830" s="91">
        <v>300</v>
      </c>
      <c r="P830" s="44" t="s">
        <v>458</v>
      </c>
      <c r="Q830" s="67"/>
      <c r="R830" s="67"/>
      <c r="S830" s="87" t="s">
        <v>17</v>
      </c>
      <c r="T83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30" s="91">
        <v>2004</v>
      </c>
      <c r="V830" s="91">
        <v>6</v>
      </c>
      <c r="W830" s="91">
        <v>1</v>
      </c>
      <c r="X830" s="92">
        <v>2006</v>
      </c>
      <c r="Y830" s="108">
        <v>0</v>
      </c>
      <c r="Z830" s="108">
        <v>0</v>
      </c>
      <c r="AA830" s="214">
        <v>2006</v>
      </c>
      <c r="AB830" s="67">
        <v>1</v>
      </c>
      <c r="AC830" s="115"/>
      <c r="AD830" s="115"/>
      <c r="AE830" s="109">
        <f>IFERROR(Table1[[#This Row],[ExpenditureDetails5]]*HLOOKUP([AssumedValue2],'Curr conv'!$B$17:$BF$56,16,FALSE), "No data")</f>
        <v>0</v>
      </c>
      <c r="AF830" s="108">
        <f>IFERROR([AssumedValue1]*HLOOKUP([AssumedValue2],'Curr conv'!$B$17:$BF$56,16,FALSE), "No data")</f>
        <v>0</v>
      </c>
      <c r="AG830" s="110">
        <f>IFERROR(Table1[[#This Row],[Calculation2]]/Exchange,"No data")</f>
        <v>0</v>
      </c>
      <c r="AH830" s="113">
        <f>IFERROR([AssumedValue1]*HLOOKUP([AssumedValue2],'Curr conv'!$B$17:$BF$56,16,FALSE)/Table1[[#This Row],[ExpenditureDetails3]], "No data")</f>
        <v>0</v>
      </c>
      <c r="AI830" s="114">
        <f>IFERROR(Table1[[#This Row],[Calculation4]]/Exchange,"No data")</f>
        <v>0</v>
      </c>
      <c r="AJ83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30" s="110">
        <f>IFERROR(Table1[[#This Row],[Calculation6]]/Exchange,"No data")</f>
        <v>0</v>
      </c>
      <c r="AL830" s="49" t="s">
        <v>465</v>
      </c>
      <c r="AM830" s="45"/>
      <c r="AN830" s="45"/>
      <c r="AO830" s="45"/>
      <c r="AP830" s="45"/>
      <c r="AQ830" s="45"/>
    </row>
    <row r="831" spans="2:43">
      <c r="B831" s="44" t="s">
        <v>188</v>
      </c>
      <c r="C831" s="66" t="s">
        <v>467</v>
      </c>
      <c r="D831" s="66" t="s">
        <v>472</v>
      </c>
      <c r="E831" s="66" t="s">
        <v>438</v>
      </c>
      <c r="F831" s="66" t="s">
        <v>350</v>
      </c>
      <c r="G831" s="44" t="s">
        <v>189</v>
      </c>
      <c r="H831" s="44" t="s">
        <v>98</v>
      </c>
      <c r="I831" s="44" t="s">
        <v>15</v>
      </c>
      <c r="J831" s="44" t="s">
        <v>470</v>
      </c>
      <c r="K831" s="87" t="s">
        <v>475</v>
      </c>
      <c r="L831" s="49" t="s">
        <v>462</v>
      </c>
      <c r="M831" s="108">
        <v>238</v>
      </c>
      <c r="N831" s="108">
        <v>238</v>
      </c>
      <c r="O831" s="91">
        <v>300</v>
      </c>
      <c r="P831" s="44" t="s">
        <v>458</v>
      </c>
      <c r="Q831" s="67"/>
      <c r="R831" s="67"/>
      <c r="S831" s="87" t="s">
        <v>17</v>
      </c>
      <c r="T83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31" s="91">
        <v>2004</v>
      </c>
      <c r="V831" s="91">
        <v>6</v>
      </c>
      <c r="W831" s="91">
        <v>1</v>
      </c>
      <c r="X831" s="92">
        <v>2007</v>
      </c>
      <c r="Y831" s="108">
        <v>0</v>
      </c>
      <c r="Z831" s="108">
        <v>0</v>
      </c>
      <c r="AA831" s="214">
        <v>2007</v>
      </c>
      <c r="AB831" s="67">
        <v>1</v>
      </c>
      <c r="AC831" s="115"/>
      <c r="AD831" s="115"/>
      <c r="AE831" s="109">
        <f>IFERROR(Table1[[#This Row],[ExpenditureDetails5]]*HLOOKUP([AssumedValue2],'Curr conv'!$B$17:$BF$56,16,FALSE), "No data")</f>
        <v>0</v>
      </c>
      <c r="AF831" s="108">
        <f>IFERROR([AssumedValue1]*HLOOKUP([AssumedValue2],'Curr conv'!$B$17:$BF$56,16,FALSE), "No data")</f>
        <v>0</v>
      </c>
      <c r="AG831" s="110">
        <f>IFERROR(Table1[[#This Row],[Calculation2]]/Exchange,"No data")</f>
        <v>0</v>
      </c>
      <c r="AH831" s="113">
        <f>IFERROR([AssumedValue1]*HLOOKUP([AssumedValue2],'Curr conv'!$B$17:$BF$56,16,FALSE)/Table1[[#This Row],[ExpenditureDetails3]], "No data")</f>
        <v>0</v>
      </c>
      <c r="AI831" s="114">
        <f>IFERROR(Table1[[#This Row],[Calculation4]]/Exchange,"No data")</f>
        <v>0</v>
      </c>
      <c r="AJ83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31" s="110">
        <f>IFERROR(Table1[[#This Row],[Calculation6]]/Exchange,"No data")</f>
        <v>0</v>
      </c>
      <c r="AL831" s="49" t="s">
        <v>465</v>
      </c>
      <c r="AM831" s="45"/>
      <c r="AN831" s="45"/>
      <c r="AO831" s="45"/>
      <c r="AP831" s="45"/>
      <c r="AQ831" s="45"/>
    </row>
    <row r="832" spans="2:43">
      <c r="B832" s="44" t="s">
        <v>188</v>
      </c>
      <c r="C832" s="66" t="s">
        <v>467</v>
      </c>
      <c r="D832" s="66" t="s">
        <v>472</v>
      </c>
      <c r="E832" s="66" t="s">
        <v>438</v>
      </c>
      <c r="F832" s="66" t="s">
        <v>350</v>
      </c>
      <c r="G832" s="44" t="s">
        <v>189</v>
      </c>
      <c r="H832" s="44" t="s">
        <v>98</v>
      </c>
      <c r="I832" s="44" t="s">
        <v>15</v>
      </c>
      <c r="J832" s="44" t="s">
        <v>470</v>
      </c>
      <c r="K832" s="87" t="s">
        <v>475</v>
      </c>
      <c r="L832" s="49" t="s">
        <v>462</v>
      </c>
      <c r="M832" s="108">
        <v>238</v>
      </c>
      <c r="N832" s="108">
        <v>238</v>
      </c>
      <c r="O832" s="91">
        <v>300</v>
      </c>
      <c r="P832" s="44" t="s">
        <v>458</v>
      </c>
      <c r="Q832" s="67"/>
      <c r="R832" s="67"/>
      <c r="S832" s="87" t="s">
        <v>17</v>
      </c>
      <c r="T83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32" s="91">
        <v>2004</v>
      </c>
      <c r="V832" s="91">
        <v>6</v>
      </c>
      <c r="W832" s="91">
        <v>1</v>
      </c>
      <c r="X832" s="92">
        <v>2008</v>
      </c>
      <c r="Y832" s="108">
        <v>0</v>
      </c>
      <c r="Z832" s="108">
        <v>0</v>
      </c>
      <c r="AA832" s="214">
        <v>2008</v>
      </c>
      <c r="AB832" s="67">
        <v>1</v>
      </c>
      <c r="AC832" s="115"/>
      <c r="AD832" s="115"/>
      <c r="AE832" s="109">
        <f>IFERROR(Table1[[#This Row],[ExpenditureDetails5]]*HLOOKUP([AssumedValue2],'Curr conv'!$B$17:$BF$56,16,FALSE), "No data")</f>
        <v>0</v>
      </c>
      <c r="AF832" s="108">
        <f>IFERROR([AssumedValue1]*HLOOKUP([AssumedValue2],'Curr conv'!$B$17:$BF$56,16,FALSE), "No data")</f>
        <v>0</v>
      </c>
      <c r="AG832" s="110">
        <f>IFERROR(Table1[[#This Row],[Calculation2]]/Exchange,"No data")</f>
        <v>0</v>
      </c>
      <c r="AH832" s="113">
        <f>IFERROR([AssumedValue1]*HLOOKUP([AssumedValue2],'Curr conv'!$B$17:$BF$56,16,FALSE)/Table1[[#This Row],[ExpenditureDetails3]], "No data")</f>
        <v>0</v>
      </c>
      <c r="AI832" s="114">
        <f>IFERROR(Table1[[#This Row],[Calculation4]]/Exchange,"No data")</f>
        <v>0</v>
      </c>
      <c r="AJ83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32" s="110">
        <f>IFERROR(Table1[[#This Row],[Calculation6]]/Exchange,"No data")</f>
        <v>0</v>
      </c>
      <c r="AL832" s="49" t="s">
        <v>465</v>
      </c>
      <c r="AM832" s="45"/>
      <c r="AN832" s="45"/>
      <c r="AO832" s="45"/>
      <c r="AP832" s="45"/>
      <c r="AQ832" s="45"/>
    </row>
    <row r="833" spans="2:43">
      <c r="B833" s="44" t="s">
        <v>188</v>
      </c>
      <c r="C833" s="66" t="s">
        <v>467</v>
      </c>
      <c r="D833" s="66" t="s">
        <v>472</v>
      </c>
      <c r="E833" s="66" t="s">
        <v>438</v>
      </c>
      <c r="F833" s="66" t="s">
        <v>350</v>
      </c>
      <c r="G833" s="44" t="s">
        <v>189</v>
      </c>
      <c r="H833" s="44" t="s">
        <v>98</v>
      </c>
      <c r="I833" s="44" t="s">
        <v>15</v>
      </c>
      <c r="J833" s="44" t="s">
        <v>470</v>
      </c>
      <c r="K833" s="87" t="s">
        <v>475</v>
      </c>
      <c r="L833" s="49" t="s">
        <v>462</v>
      </c>
      <c r="M833" s="108">
        <v>238</v>
      </c>
      <c r="N833" s="108">
        <v>238</v>
      </c>
      <c r="O833" s="91">
        <v>300</v>
      </c>
      <c r="P833" s="44" t="s">
        <v>458</v>
      </c>
      <c r="Q833" s="67"/>
      <c r="R833" s="67"/>
      <c r="S833" s="87" t="s">
        <v>17</v>
      </c>
      <c r="T83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33" s="91">
        <v>2004</v>
      </c>
      <c r="V833" s="91">
        <v>6</v>
      </c>
      <c r="W833" s="91">
        <v>1</v>
      </c>
      <c r="X833" s="92">
        <v>2009</v>
      </c>
      <c r="Y833" s="108">
        <v>0</v>
      </c>
      <c r="Z833" s="108">
        <v>0</v>
      </c>
      <c r="AA833" s="214">
        <v>2009</v>
      </c>
      <c r="AB833" s="67">
        <v>1</v>
      </c>
      <c r="AC833" s="115"/>
      <c r="AD833" s="115"/>
      <c r="AE833" s="109">
        <f>IFERROR(Table1[[#This Row],[ExpenditureDetails5]]*HLOOKUP([AssumedValue2],'Curr conv'!$B$17:$BF$56,16,FALSE), "No data")</f>
        <v>0</v>
      </c>
      <c r="AF833" s="108">
        <f>IFERROR([AssumedValue1]*HLOOKUP([AssumedValue2],'Curr conv'!$B$17:$BF$56,16,FALSE), "No data")</f>
        <v>0</v>
      </c>
      <c r="AG833" s="110">
        <f>IFERROR(Table1[[#This Row],[Calculation2]]/Exchange,"No data")</f>
        <v>0</v>
      </c>
      <c r="AH833" s="113">
        <f>IFERROR([AssumedValue1]*HLOOKUP([AssumedValue2],'Curr conv'!$B$17:$BF$56,16,FALSE)/Table1[[#This Row],[ExpenditureDetails3]], "No data")</f>
        <v>0</v>
      </c>
      <c r="AI833" s="114">
        <f>IFERROR(Table1[[#This Row],[Calculation4]]/Exchange,"No data")</f>
        <v>0</v>
      </c>
      <c r="AJ83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33" s="110">
        <f>IFERROR(Table1[[#This Row],[Calculation6]]/Exchange,"No data")</f>
        <v>0</v>
      </c>
      <c r="AL833" s="49" t="s">
        <v>465</v>
      </c>
      <c r="AM833" s="45"/>
      <c r="AN833" s="45"/>
      <c r="AO833" s="45"/>
      <c r="AP833" s="45"/>
      <c r="AQ833" s="45"/>
    </row>
    <row r="834" spans="2:43">
      <c r="B834" s="44" t="s">
        <v>190</v>
      </c>
      <c r="C834" s="66" t="s">
        <v>467</v>
      </c>
      <c r="D834" s="66" t="s">
        <v>473</v>
      </c>
      <c r="E834" s="66" t="s">
        <v>445</v>
      </c>
      <c r="F834" s="66" t="s">
        <v>360</v>
      </c>
      <c r="G834" s="44" t="s">
        <v>191</v>
      </c>
      <c r="H834" s="44" t="s">
        <v>98</v>
      </c>
      <c r="I834" s="44" t="s">
        <v>15</v>
      </c>
      <c r="J834" s="44" t="s">
        <v>470</v>
      </c>
      <c r="K834" s="87" t="s">
        <v>475</v>
      </c>
      <c r="L834" s="49" t="s">
        <v>462</v>
      </c>
      <c r="M834" s="108">
        <v>551</v>
      </c>
      <c r="N834" s="108">
        <v>137.75</v>
      </c>
      <c r="O834" s="91">
        <v>300</v>
      </c>
      <c r="P834" s="44" t="s">
        <v>458</v>
      </c>
      <c r="Q834" s="67"/>
      <c r="R834" s="67"/>
      <c r="S834" s="87" t="s">
        <v>17</v>
      </c>
      <c r="T83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34" s="91">
        <v>1999</v>
      </c>
      <c r="V834" s="91">
        <v>9</v>
      </c>
      <c r="W834" s="91">
        <v>1</v>
      </c>
      <c r="X834" s="92">
        <v>2001</v>
      </c>
      <c r="Y834" s="108">
        <v>0</v>
      </c>
      <c r="Z834" s="108">
        <v>0</v>
      </c>
      <c r="AA834" s="214">
        <v>2001</v>
      </c>
      <c r="AB834" s="67">
        <v>1</v>
      </c>
      <c r="AC834" s="115" t="s">
        <v>96</v>
      </c>
      <c r="AD834" s="115"/>
      <c r="AE834" s="109">
        <f>IFERROR(Table1[[#This Row],[ExpenditureDetails5]]*HLOOKUP([AssumedValue2],'Curr conv'!$B$17:$BF$56,16,FALSE), "No data")</f>
        <v>0</v>
      </c>
      <c r="AF834" s="108">
        <f>IFERROR([AssumedValue1]*HLOOKUP([AssumedValue2],'Curr conv'!$B$17:$BF$56,16,FALSE), "No data")</f>
        <v>0</v>
      </c>
      <c r="AG834" s="110">
        <f>IFERROR(Table1[[#This Row],[Calculation2]]/Exchange,"No data")</f>
        <v>0</v>
      </c>
      <c r="AH834" s="113">
        <f>IFERROR([AssumedValue1]*HLOOKUP([AssumedValue2],'Curr conv'!$B$17:$BF$56,16,FALSE)/Table1[[#This Row],[ExpenditureDetails3]], "No data")</f>
        <v>0</v>
      </c>
      <c r="AI834" s="114">
        <f>IFERROR(Table1[[#This Row],[Calculation4]]/Exchange,"No data")</f>
        <v>0</v>
      </c>
      <c r="AJ83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34" s="110">
        <f>IFERROR(Table1[[#This Row],[Calculation6]]/Exchange,"No data")</f>
        <v>0</v>
      </c>
      <c r="AL834" s="49" t="s">
        <v>465</v>
      </c>
      <c r="AM834" s="45"/>
      <c r="AN834" s="45"/>
      <c r="AO834" s="45"/>
      <c r="AP834" s="45"/>
      <c r="AQ834" s="45"/>
    </row>
    <row r="835" spans="2:43">
      <c r="B835" s="44" t="s">
        <v>190</v>
      </c>
      <c r="C835" s="66" t="s">
        <v>467</v>
      </c>
      <c r="D835" s="66" t="s">
        <v>473</v>
      </c>
      <c r="E835" s="66" t="s">
        <v>445</v>
      </c>
      <c r="F835" s="66" t="s">
        <v>360</v>
      </c>
      <c r="G835" s="44" t="s">
        <v>191</v>
      </c>
      <c r="H835" s="44" t="s">
        <v>98</v>
      </c>
      <c r="I835" s="44" t="s">
        <v>15</v>
      </c>
      <c r="J835" s="44" t="s">
        <v>470</v>
      </c>
      <c r="K835" s="87" t="s">
        <v>475</v>
      </c>
      <c r="L835" s="49" t="s">
        <v>462</v>
      </c>
      <c r="M835" s="108">
        <v>551</v>
      </c>
      <c r="N835" s="108">
        <v>137.75</v>
      </c>
      <c r="O835" s="91">
        <v>300</v>
      </c>
      <c r="P835" s="44" t="s">
        <v>458</v>
      </c>
      <c r="Q835" s="67"/>
      <c r="R835" s="67"/>
      <c r="S835" s="87" t="s">
        <v>17</v>
      </c>
      <c r="T83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35" s="91">
        <v>1999</v>
      </c>
      <c r="V835" s="91">
        <v>9</v>
      </c>
      <c r="W835" s="91">
        <v>1</v>
      </c>
      <c r="X835" s="92">
        <v>2002</v>
      </c>
      <c r="Y835" s="108">
        <v>0</v>
      </c>
      <c r="Z835" s="108">
        <v>0</v>
      </c>
      <c r="AA835" s="214">
        <v>2002</v>
      </c>
      <c r="AB835" s="67">
        <v>1</v>
      </c>
      <c r="AC835" s="115"/>
      <c r="AD835" s="115"/>
      <c r="AE835" s="109">
        <f>IFERROR(Table1[[#This Row],[ExpenditureDetails5]]*HLOOKUP([AssumedValue2],'Curr conv'!$B$17:$BF$56,16,FALSE), "No data")</f>
        <v>0</v>
      </c>
      <c r="AF835" s="108">
        <f>IFERROR([AssumedValue1]*HLOOKUP([AssumedValue2],'Curr conv'!$B$17:$BF$56,16,FALSE), "No data")</f>
        <v>0</v>
      </c>
      <c r="AG835" s="110">
        <f>IFERROR(Table1[[#This Row],[Calculation2]]/Exchange,"No data")</f>
        <v>0</v>
      </c>
      <c r="AH835" s="113">
        <f>IFERROR([AssumedValue1]*HLOOKUP([AssumedValue2],'Curr conv'!$B$17:$BF$56,16,FALSE)/Table1[[#This Row],[ExpenditureDetails3]], "No data")</f>
        <v>0</v>
      </c>
      <c r="AI835" s="114">
        <f>IFERROR(Table1[[#This Row],[Calculation4]]/Exchange,"No data")</f>
        <v>0</v>
      </c>
      <c r="AJ83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35" s="110">
        <f>IFERROR(Table1[[#This Row],[Calculation6]]/Exchange,"No data")</f>
        <v>0</v>
      </c>
      <c r="AL835" s="49" t="s">
        <v>465</v>
      </c>
      <c r="AM835" s="45"/>
      <c r="AN835" s="45"/>
      <c r="AO835" s="45"/>
      <c r="AP835" s="45"/>
      <c r="AQ835" s="45"/>
    </row>
    <row r="836" spans="2:43">
      <c r="B836" s="44" t="s">
        <v>190</v>
      </c>
      <c r="C836" s="66" t="s">
        <v>467</v>
      </c>
      <c r="D836" s="66" t="s">
        <v>473</v>
      </c>
      <c r="E836" s="66" t="s">
        <v>445</v>
      </c>
      <c r="F836" s="66" t="s">
        <v>360</v>
      </c>
      <c r="G836" s="44" t="s">
        <v>191</v>
      </c>
      <c r="H836" s="44" t="s">
        <v>98</v>
      </c>
      <c r="I836" s="44" t="s">
        <v>15</v>
      </c>
      <c r="J836" s="44" t="s">
        <v>470</v>
      </c>
      <c r="K836" s="87" t="s">
        <v>475</v>
      </c>
      <c r="L836" s="49" t="s">
        <v>462</v>
      </c>
      <c r="M836" s="108">
        <v>551</v>
      </c>
      <c r="N836" s="108">
        <v>137.75</v>
      </c>
      <c r="O836" s="91">
        <v>300</v>
      </c>
      <c r="P836" s="44" t="s">
        <v>458</v>
      </c>
      <c r="Q836" s="67"/>
      <c r="R836" s="67"/>
      <c r="S836" s="87" t="s">
        <v>17</v>
      </c>
      <c r="T83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36" s="91">
        <v>1999</v>
      </c>
      <c r="V836" s="91">
        <v>9</v>
      </c>
      <c r="W836" s="91">
        <v>1</v>
      </c>
      <c r="X836" s="92">
        <v>2003</v>
      </c>
      <c r="Y836" s="108">
        <v>0</v>
      </c>
      <c r="Z836" s="108">
        <v>0</v>
      </c>
      <c r="AA836" s="214">
        <v>2003</v>
      </c>
      <c r="AB836" s="67">
        <v>1</v>
      </c>
      <c r="AC836" s="115"/>
      <c r="AD836" s="115"/>
      <c r="AE836" s="109">
        <f>IFERROR(Table1[[#This Row],[ExpenditureDetails5]]*HLOOKUP([AssumedValue2],'Curr conv'!$B$17:$BF$56,16,FALSE), "No data")</f>
        <v>0</v>
      </c>
      <c r="AF836" s="108">
        <f>IFERROR([AssumedValue1]*HLOOKUP([AssumedValue2],'Curr conv'!$B$17:$BF$56,16,FALSE), "No data")</f>
        <v>0</v>
      </c>
      <c r="AG836" s="110">
        <f>IFERROR(Table1[[#This Row],[Calculation2]]/Exchange,"No data")</f>
        <v>0</v>
      </c>
      <c r="AH836" s="113">
        <f>IFERROR([AssumedValue1]*HLOOKUP([AssumedValue2],'Curr conv'!$B$17:$BF$56,16,FALSE)/Table1[[#This Row],[ExpenditureDetails3]], "No data")</f>
        <v>0</v>
      </c>
      <c r="AI836" s="114">
        <f>IFERROR(Table1[[#This Row],[Calculation4]]/Exchange,"No data")</f>
        <v>0</v>
      </c>
      <c r="AJ83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36" s="110">
        <f>IFERROR(Table1[[#This Row],[Calculation6]]/Exchange,"No data")</f>
        <v>0</v>
      </c>
      <c r="AL836" s="49" t="s">
        <v>465</v>
      </c>
      <c r="AM836" s="45"/>
      <c r="AN836" s="45"/>
      <c r="AO836" s="45"/>
      <c r="AP836" s="45"/>
      <c r="AQ836" s="45"/>
    </row>
    <row r="837" spans="2:43">
      <c r="B837" s="44" t="s">
        <v>190</v>
      </c>
      <c r="C837" s="66" t="s">
        <v>467</v>
      </c>
      <c r="D837" s="66" t="s">
        <v>473</v>
      </c>
      <c r="E837" s="66" t="s">
        <v>445</v>
      </c>
      <c r="F837" s="66" t="s">
        <v>360</v>
      </c>
      <c r="G837" s="44" t="s">
        <v>191</v>
      </c>
      <c r="H837" s="44" t="s">
        <v>98</v>
      </c>
      <c r="I837" s="44" t="s">
        <v>15</v>
      </c>
      <c r="J837" s="44" t="s">
        <v>470</v>
      </c>
      <c r="K837" s="87" t="s">
        <v>475</v>
      </c>
      <c r="L837" s="49" t="s">
        <v>462</v>
      </c>
      <c r="M837" s="108">
        <v>551</v>
      </c>
      <c r="N837" s="108">
        <v>137.75</v>
      </c>
      <c r="O837" s="91">
        <v>300</v>
      </c>
      <c r="P837" s="44" t="s">
        <v>458</v>
      </c>
      <c r="Q837" s="67"/>
      <c r="R837" s="67"/>
      <c r="S837" s="87" t="s">
        <v>17</v>
      </c>
      <c r="T83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37" s="91">
        <v>1999</v>
      </c>
      <c r="V837" s="91">
        <v>9</v>
      </c>
      <c r="W837" s="91">
        <v>1</v>
      </c>
      <c r="X837" s="92">
        <v>2004</v>
      </c>
      <c r="Y837" s="108">
        <v>0</v>
      </c>
      <c r="Z837" s="108">
        <v>0</v>
      </c>
      <c r="AA837" s="214">
        <v>2004</v>
      </c>
      <c r="AB837" s="67">
        <v>1</v>
      </c>
      <c r="AC837" s="115"/>
      <c r="AD837" s="115"/>
      <c r="AE837" s="109">
        <f>IFERROR(Table1[[#This Row],[ExpenditureDetails5]]*HLOOKUP([AssumedValue2],'Curr conv'!$B$17:$BF$56,16,FALSE), "No data")</f>
        <v>0</v>
      </c>
      <c r="AF837" s="108">
        <f>IFERROR([AssumedValue1]*HLOOKUP([AssumedValue2],'Curr conv'!$B$17:$BF$56,16,FALSE), "No data")</f>
        <v>0</v>
      </c>
      <c r="AG837" s="110">
        <f>IFERROR(Table1[[#This Row],[Calculation2]]/Exchange,"No data")</f>
        <v>0</v>
      </c>
      <c r="AH837" s="113">
        <f>IFERROR([AssumedValue1]*HLOOKUP([AssumedValue2],'Curr conv'!$B$17:$BF$56,16,FALSE)/Table1[[#This Row],[ExpenditureDetails3]], "No data")</f>
        <v>0</v>
      </c>
      <c r="AI837" s="114">
        <f>IFERROR(Table1[[#This Row],[Calculation4]]/Exchange,"No data")</f>
        <v>0</v>
      </c>
      <c r="AJ83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37" s="110">
        <f>IFERROR(Table1[[#This Row],[Calculation6]]/Exchange,"No data")</f>
        <v>0</v>
      </c>
      <c r="AL837" s="49" t="s">
        <v>465</v>
      </c>
      <c r="AM837" s="45"/>
      <c r="AN837" s="45"/>
      <c r="AO837" s="45"/>
      <c r="AP837" s="45"/>
      <c r="AQ837" s="45"/>
    </row>
    <row r="838" spans="2:43">
      <c r="B838" s="44" t="s">
        <v>190</v>
      </c>
      <c r="C838" s="66" t="s">
        <v>467</v>
      </c>
      <c r="D838" s="66" t="s">
        <v>473</v>
      </c>
      <c r="E838" s="66" t="s">
        <v>445</v>
      </c>
      <c r="F838" s="66" t="s">
        <v>360</v>
      </c>
      <c r="G838" s="44" t="s">
        <v>191</v>
      </c>
      <c r="H838" s="44" t="s">
        <v>98</v>
      </c>
      <c r="I838" s="44" t="s">
        <v>15</v>
      </c>
      <c r="J838" s="44" t="s">
        <v>470</v>
      </c>
      <c r="K838" s="87" t="s">
        <v>475</v>
      </c>
      <c r="L838" s="49" t="s">
        <v>462</v>
      </c>
      <c r="M838" s="108">
        <v>551</v>
      </c>
      <c r="N838" s="108">
        <v>137.75</v>
      </c>
      <c r="O838" s="91">
        <v>300</v>
      </c>
      <c r="P838" s="44" t="s">
        <v>458</v>
      </c>
      <c r="Q838" s="67"/>
      <c r="R838" s="67"/>
      <c r="S838" s="87" t="s">
        <v>17</v>
      </c>
      <c r="T83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38" s="91">
        <v>1999</v>
      </c>
      <c r="V838" s="91">
        <v>9</v>
      </c>
      <c r="W838" s="91">
        <v>1</v>
      </c>
      <c r="X838" s="92">
        <v>2005</v>
      </c>
      <c r="Y838" s="108">
        <v>0</v>
      </c>
      <c r="Z838" s="108">
        <v>0</v>
      </c>
      <c r="AA838" s="214">
        <v>2005</v>
      </c>
      <c r="AB838" s="67">
        <v>1</v>
      </c>
      <c r="AC838" s="115"/>
      <c r="AD838" s="115"/>
      <c r="AE838" s="109">
        <f>IFERROR(Table1[[#This Row],[ExpenditureDetails5]]*HLOOKUP([AssumedValue2],'Curr conv'!$B$17:$BF$56,16,FALSE), "No data")</f>
        <v>0</v>
      </c>
      <c r="AF838" s="108">
        <f>IFERROR([AssumedValue1]*HLOOKUP([AssumedValue2],'Curr conv'!$B$17:$BF$56,16,FALSE), "No data")</f>
        <v>0</v>
      </c>
      <c r="AG838" s="110">
        <f>IFERROR(Table1[[#This Row],[Calculation2]]/Exchange,"No data")</f>
        <v>0</v>
      </c>
      <c r="AH838" s="113">
        <f>IFERROR([AssumedValue1]*HLOOKUP([AssumedValue2],'Curr conv'!$B$17:$BF$56,16,FALSE)/Table1[[#This Row],[ExpenditureDetails3]], "No data")</f>
        <v>0</v>
      </c>
      <c r="AI838" s="114">
        <f>IFERROR(Table1[[#This Row],[Calculation4]]/Exchange,"No data")</f>
        <v>0</v>
      </c>
      <c r="AJ83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38" s="110">
        <f>IFERROR(Table1[[#This Row],[Calculation6]]/Exchange,"No data")</f>
        <v>0</v>
      </c>
      <c r="AL838" s="49" t="s">
        <v>465</v>
      </c>
      <c r="AM838" s="45"/>
      <c r="AN838" s="45"/>
      <c r="AO838" s="45"/>
      <c r="AP838" s="45"/>
      <c r="AQ838" s="45"/>
    </row>
    <row r="839" spans="2:43">
      <c r="B839" s="44" t="s">
        <v>190</v>
      </c>
      <c r="C839" s="66" t="s">
        <v>467</v>
      </c>
      <c r="D839" s="66" t="s">
        <v>473</v>
      </c>
      <c r="E839" s="66" t="s">
        <v>445</v>
      </c>
      <c r="F839" s="66" t="s">
        <v>360</v>
      </c>
      <c r="G839" s="44" t="s">
        <v>191</v>
      </c>
      <c r="H839" s="44" t="s">
        <v>98</v>
      </c>
      <c r="I839" s="44" t="s">
        <v>15</v>
      </c>
      <c r="J839" s="44" t="s">
        <v>470</v>
      </c>
      <c r="K839" s="87" t="s">
        <v>475</v>
      </c>
      <c r="L839" s="49" t="s">
        <v>462</v>
      </c>
      <c r="M839" s="108">
        <v>551</v>
      </c>
      <c r="N839" s="108">
        <v>137.75</v>
      </c>
      <c r="O839" s="91">
        <v>300</v>
      </c>
      <c r="P839" s="44" t="s">
        <v>458</v>
      </c>
      <c r="Q839" s="67"/>
      <c r="R839" s="67"/>
      <c r="S839" s="87" t="s">
        <v>17</v>
      </c>
      <c r="T83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39" s="91">
        <v>1999</v>
      </c>
      <c r="V839" s="91">
        <v>9</v>
      </c>
      <c r="W839" s="91">
        <v>1</v>
      </c>
      <c r="X839" s="92">
        <v>2006</v>
      </c>
      <c r="Y839" s="108">
        <v>0</v>
      </c>
      <c r="Z839" s="108">
        <v>0</v>
      </c>
      <c r="AA839" s="214">
        <v>2006</v>
      </c>
      <c r="AB839" s="67">
        <v>1</v>
      </c>
      <c r="AC839" s="115"/>
      <c r="AD839" s="115"/>
      <c r="AE839" s="109">
        <f>IFERROR(Table1[[#This Row],[ExpenditureDetails5]]*HLOOKUP([AssumedValue2],'Curr conv'!$B$17:$BF$56,16,FALSE), "No data")</f>
        <v>0</v>
      </c>
      <c r="AF839" s="108">
        <f>IFERROR([AssumedValue1]*HLOOKUP([AssumedValue2],'Curr conv'!$B$17:$BF$56,16,FALSE), "No data")</f>
        <v>0</v>
      </c>
      <c r="AG839" s="110">
        <f>IFERROR(Table1[[#This Row],[Calculation2]]/Exchange,"No data")</f>
        <v>0</v>
      </c>
      <c r="AH839" s="113">
        <f>IFERROR([AssumedValue1]*HLOOKUP([AssumedValue2],'Curr conv'!$B$17:$BF$56,16,FALSE)/Table1[[#This Row],[ExpenditureDetails3]], "No data")</f>
        <v>0</v>
      </c>
      <c r="AI839" s="114">
        <f>IFERROR(Table1[[#This Row],[Calculation4]]/Exchange,"No data")</f>
        <v>0</v>
      </c>
      <c r="AJ83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39" s="110">
        <f>IFERROR(Table1[[#This Row],[Calculation6]]/Exchange,"No data")</f>
        <v>0</v>
      </c>
      <c r="AL839" s="49" t="s">
        <v>465</v>
      </c>
      <c r="AM839" s="45"/>
      <c r="AN839" s="45"/>
      <c r="AO839" s="45"/>
      <c r="AP839" s="45"/>
      <c r="AQ839" s="45"/>
    </row>
    <row r="840" spans="2:43">
      <c r="B840" s="44" t="s">
        <v>190</v>
      </c>
      <c r="C840" s="66" t="s">
        <v>467</v>
      </c>
      <c r="D840" s="66" t="s">
        <v>473</v>
      </c>
      <c r="E840" s="66" t="s">
        <v>445</v>
      </c>
      <c r="F840" s="66" t="s">
        <v>360</v>
      </c>
      <c r="G840" s="44" t="s">
        <v>191</v>
      </c>
      <c r="H840" s="44" t="s">
        <v>98</v>
      </c>
      <c r="I840" s="44" t="s">
        <v>15</v>
      </c>
      <c r="J840" s="44" t="s">
        <v>470</v>
      </c>
      <c r="K840" s="87" t="s">
        <v>475</v>
      </c>
      <c r="L840" s="49" t="s">
        <v>462</v>
      </c>
      <c r="M840" s="108">
        <v>551</v>
      </c>
      <c r="N840" s="108">
        <v>137.75</v>
      </c>
      <c r="O840" s="91">
        <v>300</v>
      </c>
      <c r="P840" s="44" t="s">
        <v>458</v>
      </c>
      <c r="Q840" s="67"/>
      <c r="R840" s="67"/>
      <c r="S840" s="87" t="s">
        <v>17</v>
      </c>
      <c r="T84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40" s="91">
        <v>1999</v>
      </c>
      <c r="V840" s="91">
        <v>9</v>
      </c>
      <c r="W840" s="91">
        <v>1</v>
      </c>
      <c r="X840" s="92">
        <v>2007</v>
      </c>
      <c r="Y840" s="108">
        <v>0</v>
      </c>
      <c r="Z840" s="108">
        <v>0</v>
      </c>
      <c r="AA840" s="214">
        <v>2007</v>
      </c>
      <c r="AB840" s="67">
        <v>1</v>
      </c>
      <c r="AC840" s="115"/>
      <c r="AD840" s="115"/>
      <c r="AE840" s="109">
        <f>IFERROR(Table1[[#This Row],[ExpenditureDetails5]]*HLOOKUP([AssumedValue2],'Curr conv'!$B$17:$BF$56,16,FALSE), "No data")</f>
        <v>0</v>
      </c>
      <c r="AF840" s="108">
        <f>IFERROR([AssumedValue1]*HLOOKUP([AssumedValue2],'Curr conv'!$B$17:$BF$56,16,FALSE), "No data")</f>
        <v>0</v>
      </c>
      <c r="AG840" s="110">
        <f>IFERROR(Table1[[#This Row],[Calculation2]]/Exchange,"No data")</f>
        <v>0</v>
      </c>
      <c r="AH840" s="113">
        <f>IFERROR([AssumedValue1]*HLOOKUP([AssumedValue2],'Curr conv'!$B$17:$BF$56,16,FALSE)/Table1[[#This Row],[ExpenditureDetails3]], "No data")</f>
        <v>0</v>
      </c>
      <c r="AI840" s="114">
        <f>IFERROR(Table1[[#This Row],[Calculation4]]/Exchange,"No data")</f>
        <v>0</v>
      </c>
      <c r="AJ84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40" s="110">
        <f>IFERROR(Table1[[#This Row],[Calculation6]]/Exchange,"No data")</f>
        <v>0</v>
      </c>
      <c r="AL840" s="49" t="s">
        <v>465</v>
      </c>
      <c r="AM840" s="45"/>
      <c r="AN840" s="45"/>
      <c r="AO840" s="45"/>
      <c r="AP840" s="45"/>
      <c r="AQ840" s="45"/>
    </row>
    <row r="841" spans="2:43">
      <c r="B841" s="44" t="s">
        <v>190</v>
      </c>
      <c r="C841" s="66" t="s">
        <v>467</v>
      </c>
      <c r="D841" s="66" t="s">
        <v>473</v>
      </c>
      <c r="E841" s="66" t="s">
        <v>445</v>
      </c>
      <c r="F841" s="66" t="s">
        <v>360</v>
      </c>
      <c r="G841" s="44" t="s">
        <v>191</v>
      </c>
      <c r="H841" s="44" t="s">
        <v>98</v>
      </c>
      <c r="I841" s="44" t="s">
        <v>15</v>
      </c>
      <c r="J841" s="44" t="s">
        <v>470</v>
      </c>
      <c r="K841" s="87" t="s">
        <v>475</v>
      </c>
      <c r="L841" s="49" t="s">
        <v>462</v>
      </c>
      <c r="M841" s="108">
        <v>551</v>
      </c>
      <c r="N841" s="108">
        <v>137.75</v>
      </c>
      <c r="O841" s="91">
        <v>300</v>
      </c>
      <c r="P841" s="44" t="s">
        <v>458</v>
      </c>
      <c r="Q841" s="67"/>
      <c r="R841" s="67" t="s">
        <v>429</v>
      </c>
      <c r="S841" s="87" t="s">
        <v>17</v>
      </c>
      <c r="T84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41" s="91">
        <v>1999</v>
      </c>
      <c r="V841" s="91">
        <v>9</v>
      </c>
      <c r="W841" s="91">
        <v>1</v>
      </c>
      <c r="X841" s="92">
        <v>2010</v>
      </c>
      <c r="Y841" s="108">
        <v>0</v>
      </c>
      <c r="Z841" s="108">
        <v>0</v>
      </c>
      <c r="AA841" s="214">
        <v>2010</v>
      </c>
      <c r="AB841" s="67">
        <v>1</v>
      </c>
      <c r="AC841" s="115"/>
      <c r="AD841" s="115"/>
      <c r="AE841" s="109">
        <f>IFERROR(Table1[[#This Row],[ExpenditureDetails5]]*HLOOKUP([AssumedValue2],'Curr conv'!$B$17:$BF$56,16,FALSE), "No data")</f>
        <v>0</v>
      </c>
      <c r="AF841" s="108">
        <f>IFERROR([AssumedValue1]*HLOOKUP([AssumedValue2],'Curr conv'!$B$17:$BF$56,16,FALSE), "No data")</f>
        <v>0</v>
      </c>
      <c r="AG841" s="110">
        <f>IFERROR(Table1[[#This Row],[Calculation2]]/Exchange,"No data")</f>
        <v>0</v>
      </c>
      <c r="AH841" s="113">
        <f>IFERROR([AssumedValue1]*HLOOKUP([AssumedValue2],'Curr conv'!$B$17:$BF$56,16,FALSE)/Table1[[#This Row],[ExpenditureDetails3]], "No data")</f>
        <v>0</v>
      </c>
      <c r="AI841" s="114">
        <f>IFERROR(Table1[[#This Row],[Calculation4]]/Exchange,"No data")</f>
        <v>0</v>
      </c>
      <c r="AJ84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41" s="110">
        <f>IFERROR(Table1[[#This Row],[Calculation6]]/Exchange,"No data")</f>
        <v>0</v>
      </c>
      <c r="AL841" s="49" t="s">
        <v>465</v>
      </c>
      <c r="AM841" s="45"/>
      <c r="AN841" s="45"/>
      <c r="AO841" s="45"/>
      <c r="AP841" s="45"/>
      <c r="AQ841" s="45"/>
    </row>
    <row r="842" spans="2:43">
      <c r="B842" s="44" t="s">
        <v>192</v>
      </c>
      <c r="C842" s="66" t="s">
        <v>467</v>
      </c>
      <c r="D842" s="66" t="s">
        <v>473</v>
      </c>
      <c r="E842" s="66" t="s">
        <v>445</v>
      </c>
      <c r="F842" s="66" t="s">
        <v>360</v>
      </c>
      <c r="G842" s="44" t="s">
        <v>191</v>
      </c>
      <c r="H842" s="44" t="s">
        <v>111</v>
      </c>
      <c r="I842" s="44" t="s">
        <v>15</v>
      </c>
      <c r="J842" s="44" t="s">
        <v>470</v>
      </c>
      <c r="K842" s="87" t="s">
        <v>475</v>
      </c>
      <c r="L842" s="49" t="s">
        <v>462</v>
      </c>
      <c r="M842" s="108">
        <v>551</v>
      </c>
      <c r="N842" s="108">
        <v>137.75</v>
      </c>
      <c r="O842" s="91">
        <v>300</v>
      </c>
      <c r="P842" s="44" t="s">
        <v>458</v>
      </c>
      <c r="Q842" s="67"/>
      <c r="R842" s="67"/>
      <c r="S842" s="87" t="s">
        <v>17</v>
      </c>
      <c r="T84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42" s="91">
        <v>2009</v>
      </c>
      <c r="V842" s="91">
        <v>1</v>
      </c>
      <c r="W842" s="91">
        <v>1</v>
      </c>
      <c r="X842" s="92">
        <v>2001</v>
      </c>
      <c r="Y842" s="108">
        <v>0</v>
      </c>
      <c r="Z842" s="108">
        <v>0</v>
      </c>
      <c r="AA842" s="214">
        <v>2001</v>
      </c>
      <c r="AB842" s="67">
        <v>1</v>
      </c>
      <c r="AC842" s="115" t="s">
        <v>96</v>
      </c>
      <c r="AD842" s="115"/>
      <c r="AE842" s="109">
        <f>IFERROR(Table1[[#This Row],[ExpenditureDetails5]]*HLOOKUP([AssumedValue2],'Curr conv'!$B$17:$BF$56,16,FALSE), "No data")</f>
        <v>0</v>
      </c>
      <c r="AF842" s="108">
        <f>IFERROR([AssumedValue1]*HLOOKUP([AssumedValue2],'Curr conv'!$B$17:$BF$56,16,FALSE), "No data")</f>
        <v>0</v>
      </c>
      <c r="AG842" s="110">
        <f>IFERROR(Table1[[#This Row],[Calculation2]]/Exchange,"No data")</f>
        <v>0</v>
      </c>
      <c r="AH842" s="113">
        <f>IFERROR([AssumedValue1]*HLOOKUP([AssumedValue2],'Curr conv'!$B$17:$BF$56,16,FALSE)/Table1[[#This Row],[ExpenditureDetails3]], "No data")</f>
        <v>0</v>
      </c>
      <c r="AI842" s="114">
        <f>IFERROR(Table1[[#This Row],[Calculation4]]/Exchange,"No data")</f>
        <v>0</v>
      </c>
      <c r="AJ84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42" s="110">
        <f>IFERROR(Table1[[#This Row],[Calculation6]]/Exchange,"No data")</f>
        <v>0</v>
      </c>
      <c r="AL842" s="49" t="s">
        <v>465</v>
      </c>
      <c r="AM842" s="45"/>
      <c r="AN842" s="45"/>
      <c r="AO842" s="45"/>
      <c r="AP842" s="45"/>
      <c r="AQ842" s="45"/>
    </row>
    <row r="843" spans="2:43">
      <c r="B843" s="44" t="s">
        <v>192</v>
      </c>
      <c r="C843" s="66" t="s">
        <v>467</v>
      </c>
      <c r="D843" s="66" t="s">
        <v>473</v>
      </c>
      <c r="E843" s="66" t="s">
        <v>445</v>
      </c>
      <c r="F843" s="66" t="s">
        <v>360</v>
      </c>
      <c r="G843" s="44" t="s">
        <v>191</v>
      </c>
      <c r="H843" s="44" t="s">
        <v>111</v>
      </c>
      <c r="I843" s="44" t="s">
        <v>15</v>
      </c>
      <c r="J843" s="44" t="s">
        <v>470</v>
      </c>
      <c r="K843" s="87" t="s">
        <v>475</v>
      </c>
      <c r="L843" s="49" t="s">
        <v>462</v>
      </c>
      <c r="M843" s="108">
        <v>551</v>
      </c>
      <c r="N843" s="108">
        <v>137.75</v>
      </c>
      <c r="O843" s="91">
        <v>300</v>
      </c>
      <c r="P843" s="44" t="s">
        <v>458</v>
      </c>
      <c r="Q843" s="67"/>
      <c r="R843" s="67"/>
      <c r="S843" s="87" t="s">
        <v>17</v>
      </c>
      <c r="T84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43" s="91">
        <v>2009</v>
      </c>
      <c r="V843" s="91">
        <v>1</v>
      </c>
      <c r="W843" s="91">
        <v>1</v>
      </c>
      <c r="X843" s="92">
        <v>2002</v>
      </c>
      <c r="Y843" s="108">
        <v>0</v>
      </c>
      <c r="Z843" s="108">
        <v>0</v>
      </c>
      <c r="AA843" s="214">
        <v>2002</v>
      </c>
      <c r="AB843" s="67">
        <v>1</v>
      </c>
      <c r="AC843" s="115"/>
      <c r="AD843" s="115"/>
      <c r="AE843" s="109">
        <f>IFERROR(Table1[[#This Row],[ExpenditureDetails5]]*HLOOKUP([AssumedValue2],'Curr conv'!$B$17:$BF$56,16,FALSE), "No data")</f>
        <v>0</v>
      </c>
      <c r="AF843" s="108">
        <f>IFERROR([AssumedValue1]*HLOOKUP([AssumedValue2],'Curr conv'!$B$17:$BF$56,16,FALSE), "No data")</f>
        <v>0</v>
      </c>
      <c r="AG843" s="110">
        <f>IFERROR(Table1[[#This Row],[Calculation2]]/Exchange,"No data")</f>
        <v>0</v>
      </c>
      <c r="AH843" s="113">
        <f>IFERROR([AssumedValue1]*HLOOKUP([AssumedValue2],'Curr conv'!$B$17:$BF$56,16,FALSE)/Table1[[#This Row],[ExpenditureDetails3]], "No data")</f>
        <v>0</v>
      </c>
      <c r="AI843" s="114">
        <f>IFERROR(Table1[[#This Row],[Calculation4]]/Exchange,"No data")</f>
        <v>0</v>
      </c>
      <c r="AJ84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43" s="110">
        <f>IFERROR(Table1[[#This Row],[Calculation6]]/Exchange,"No data")</f>
        <v>0</v>
      </c>
      <c r="AL843" s="49" t="s">
        <v>465</v>
      </c>
      <c r="AM843" s="45"/>
      <c r="AN843" s="45"/>
      <c r="AO843" s="45"/>
      <c r="AP843" s="45"/>
      <c r="AQ843" s="45"/>
    </row>
    <row r="844" spans="2:43">
      <c r="B844" s="44" t="s">
        <v>192</v>
      </c>
      <c r="C844" s="66" t="s">
        <v>467</v>
      </c>
      <c r="D844" s="66" t="s">
        <v>473</v>
      </c>
      <c r="E844" s="66" t="s">
        <v>445</v>
      </c>
      <c r="F844" s="66" t="s">
        <v>360</v>
      </c>
      <c r="G844" s="44" t="s">
        <v>191</v>
      </c>
      <c r="H844" s="44" t="s">
        <v>111</v>
      </c>
      <c r="I844" s="44" t="s">
        <v>15</v>
      </c>
      <c r="J844" s="44" t="s">
        <v>470</v>
      </c>
      <c r="K844" s="87" t="s">
        <v>475</v>
      </c>
      <c r="L844" s="49" t="s">
        <v>462</v>
      </c>
      <c r="M844" s="108">
        <v>551</v>
      </c>
      <c r="N844" s="108">
        <v>137.75</v>
      </c>
      <c r="O844" s="91">
        <v>300</v>
      </c>
      <c r="P844" s="44" t="s">
        <v>458</v>
      </c>
      <c r="Q844" s="67"/>
      <c r="R844" s="67"/>
      <c r="S844" s="87" t="s">
        <v>17</v>
      </c>
      <c r="T84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44" s="91">
        <v>2009</v>
      </c>
      <c r="V844" s="91">
        <v>1</v>
      </c>
      <c r="W844" s="91">
        <v>1</v>
      </c>
      <c r="X844" s="92">
        <v>2003</v>
      </c>
      <c r="Y844" s="108">
        <v>0</v>
      </c>
      <c r="Z844" s="108">
        <v>0</v>
      </c>
      <c r="AA844" s="214">
        <v>2003</v>
      </c>
      <c r="AB844" s="67">
        <v>1</v>
      </c>
      <c r="AC844" s="115"/>
      <c r="AD844" s="115"/>
      <c r="AE844" s="109">
        <f>IFERROR(Table1[[#This Row],[ExpenditureDetails5]]*HLOOKUP([AssumedValue2],'Curr conv'!$B$17:$BF$56,16,FALSE), "No data")</f>
        <v>0</v>
      </c>
      <c r="AF844" s="108">
        <f>IFERROR([AssumedValue1]*HLOOKUP([AssumedValue2],'Curr conv'!$B$17:$BF$56,16,FALSE), "No data")</f>
        <v>0</v>
      </c>
      <c r="AG844" s="110">
        <f>IFERROR(Table1[[#This Row],[Calculation2]]/Exchange,"No data")</f>
        <v>0</v>
      </c>
      <c r="AH844" s="113">
        <f>IFERROR([AssumedValue1]*HLOOKUP([AssumedValue2],'Curr conv'!$B$17:$BF$56,16,FALSE)/Table1[[#This Row],[ExpenditureDetails3]], "No data")</f>
        <v>0</v>
      </c>
      <c r="AI844" s="114">
        <f>IFERROR(Table1[[#This Row],[Calculation4]]/Exchange,"No data")</f>
        <v>0</v>
      </c>
      <c r="AJ84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44" s="110">
        <f>IFERROR(Table1[[#This Row],[Calculation6]]/Exchange,"No data")</f>
        <v>0</v>
      </c>
      <c r="AL844" s="49" t="s">
        <v>465</v>
      </c>
      <c r="AM844" s="45"/>
      <c r="AN844" s="45"/>
      <c r="AO844" s="45"/>
      <c r="AP844" s="45"/>
      <c r="AQ844" s="45"/>
    </row>
    <row r="845" spans="2:43">
      <c r="B845" s="44" t="s">
        <v>192</v>
      </c>
      <c r="C845" s="66" t="s">
        <v>467</v>
      </c>
      <c r="D845" s="66" t="s">
        <v>473</v>
      </c>
      <c r="E845" s="66" t="s">
        <v>445</v>
      </c>
      <c r="F845" s="66" t="s">
        <v>360</v>
      </c>
      <c r="G845" s="44" t="s">
        <v>191</v>
      </c>
      <c r="H845" s="44" t="s">
        <v>111</v>
      </c>
      <c r="I845" s="44" t="s">
        <v>15</v>
      </c>
      <c r="J845" s="44" t="s">
        <v>470</v>
      </c>
      <c r="K845" s="87" t="s">
        <v>475</v>
      </c>
      <c r="L845" s="49" t="s">
        <v>462</v>
      </c>
      <c r="M845" s="108">
        <v>551</v>
      </c>
      <c r="N845" s="108">
        <v>137.75</v>
      </c>
      <c r="O845" s="91">
        <v>300</v>
      </c>
      <c r="P845" s="44" t="s">
        <v>458</v>
      </c>
      <c r="Q845" s="67"/>
      <c r="R845" s="67"/>
      <c r="S845" s="87" t="s">
        <v>17</v>
      </c>
      <c r="T84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45" s="91">
        <v>2009</v>
      </c>
      <c r="V845" s="91">
        <v>1</v>
      </c>
      <c r="W845" s="91">
        <v>1</v>
      </c>
      <c r="X845" s="92">
        <v>2004</v>
      </c>
      <c r="Y845" s="108">
        <v>0</v>
      </c>
      <c r="Z845" s="108">
        <v>0</v>
      </c>
      <c r="AA845" s="214">
        <v>2004</v>
      </c>
      <c r="AB845" s="67">
        <v>1</v>
      </c>
      <c r="AC845" s="115"/>
      <c r="AD845" s="115"/>
      <c r="AE845" s="109">
        <f>IFERROR(Table1[[#This Row],[ExpenditureDetails5]]*HLOOKUP([AssumedValue2],'Curr conv'!$B$17:$BF$56,16,FALSE), "No data")</f>
        <v>0</v>
      </c>
      <c r="AF845" s="108">
        <f>IFERROR([AssumedValue1]*HLOOKUP([AssumedValue2],'Curr conv'!$B$17:$BF$56,16,FALSE), "No data")</f>
        <v>0</v>
      </c>
      <c r="AG845" s="110">
        <f>IFERROR(Table1[[#This Row],[Calculation2]]/Exchange,"No data")</f>
        <v>0</v>
      </c>
      <c r="AH845" s="113">
        <f>IFERROR([AssumedValue1]*HLOOKUP([AssumedValue2],'Curr conv'!$B$17:$BF$56,16,FALSE)/Table1[[#This Row],[ExpenditureDetails3]], "No data")</f>
        <v>0</v>
      </c>
      <c r="AI845" s="114">
        <f>IFERROR(Table1[[#This Row],[Calculation4]]/Exchange,"No data")</f>
        <v>0</v>
      </c>
      <c r="AJ84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45" s="110">
        <f>IFERROR(Table1[[#This Row],[Calculation6]]/Exchange,"No data")</f>
        <v>0</v>
      </c>
      <c r="AL845" s="49" t="s">
        <v>465</v>
      </c>
      <c r="AM845" s="45"/>
      <c r="AN845" s="45"/>
      <c r="AO845" s="45"/>
      <c r="AP845" s="45"/>
      <c r="AQ845" s="45"/>
    </row>
    <row r="846" spans="2:43">
      <c r="B846" s="44" t="s">
        <v>192</v>
      </c>
      <c r="C846" s="66" t="s">
        <v>467</v>
      </c>
      <c r="D846" s="66" t="s">
        <v>473</v>
      </c>
      <c r="E846" s="66" t="s">
        <v>445</v>
      </c>
      <c r="F846" s="66" t="s">
        <v>360</v>
      </c>
      <c r="G846" s="44" t="s">
        <v>191</v>
      </c>
      <c r="H846" s="44" t="s">
        <v>111</v>
      </c>
      <c r="I846" s="44" t="s">
        <v>15</v>
      </c>
      <c r="J846" s="44" t="s">
        <v>470</v>
      </c>
      <c r="K846" s="87" t="s">
        <v>475</v>
      </c>
      <c r="L846" s="49" t="s">
        <v>462</v>
      </c>
      <c r="M846" s="108">
        <v>551</v>
      </c>
      <c r="N846" s="108">
        <v>137.75</v>
      </c>
      <c r="O846" s="91">
        <v>300</v>
      </c>
      <c r="P846" s="44" t="s">
        <v>458</v>
      </c>
      <c r="Q846" s="67"/>
      <c r="R846" s="67"/>
      <c r="S846" s="87" t="s">
        <v>17</v>
      </c>
      <c r="T84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46" s="91">
        <v>2009</v>
      </c>
      <c r="V846" s="91">
        <v>1</v>
      </c>
      <c r="W846" s="91">
        <v>1</v>
      </c>
      <c r="X846" s="92">
        <v>2005</v>
      </c>
      <c r="Y846" s="108">
        <v>0</v>
      </c>
      <c r="Z846" s="108">
        <v>0</v>
      </c>
      <c r="AA846" s="214">
        <v>2005</v>
      </c>
      <c r="AB846" s="67">
        <v>1</v>
      </c>
      <c r="AC846" s="115"/>
      <c r="AD846" s="115"/>
      <c r="AE846" s="109">
        <f>IFERROR(Table1[[#This Row],[ExpenditureDetails5]]*HLOOKUP([AssumedValue2],'Curr conv'!$B$17:$BF$56,16,FALSE), "No data")</f>
        <v>0</v>
      </c>
      <c r="AF846" s="108">
        <f>IFERROR([AssumedValue1]*HLOOKUP([AssumedValue2],'Curr conv'!$B$17:$BF$56,16,FALSE), "No data")</f>
        <v>0</v>
      </c>
      <c r="AG846" s="110">
        <f>IFERROR(Table1[[#This Row],[Calculation2]]/Exchange,"No data")</f>
        <v>0</v>
      </c>
      <c r="AH846" s="113">
        <f>IFERROR([AssumedValue1]*HLOOKUP([AssumedValue2],'Curr conv'!$B$17:$BF$56,16,FALSE)/Table1[[#This Row],[ExpenditureDetails3]], "No data")</f>
        <v>0</v>
      </c>
      <c r="AI846" s="114">
        <f>IFERROR(Table1[[#This Row],[Calculation4]]/Exchange,"No data")</f>
        <v>0</v>
      </c>
      <c r="AJ84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46" s="110">
        <f>IFERROR(Table1[[#This Row],[Calculation6]]/Exchange,"No data")</f>
        <v>0</v>
      </c>
      <c r="AL846" s="49" t="s">
        <v>465</v>
      </c>
      <c r="AM846" s="45"/>
      <c r="AN846" s="45"/>
      <c r="AO846" s="45"/>
      <c r="AP846" s="45"/>
      <c r="AQ846" s="45"/>
    </row>
    <row r="847" spans="2:43">
      <c r="B847" s="44" t="s">
        <v>192</v>
      </c>
      <c r="C847" s="66" t="s">
        <v>467</v>
      </c>
      <c r="D847" s="66" t="s">
        <v>473</v>
      </c>
      <c r="E847" s="66" t="s">
        <v>445</v>
      </c>
      <c r="F847" s="66" t="s">
        <v>360</v>
      </c>
      <c r="G847" s="44" t="s">
        <v>191</v>
      </c>
      <c r="H847" s="44" t="s">
        <v>111</v>
      </c>
      <c r="I847" s="44" t="s">
        <v>15</v>
      </c>
      <c r="J847" s="44" t="s">
        <v>470</v>
      </c>
      <c r="K847" s="87" t="s">
        <v>475</v>
      </c>
      <c r="L847" s="49" t="s">
        <v>462</v>
      </c>
      <c r="M847" s="108">
        <v>551</v>
      </c>
      <c r="N847" s="108">
        <v>137.75</v>
      </c>
      <c r="O847" s="91">
        <v>300</v>
      </c>
      <c r="P847" s="44" t="s">
        <v>458</v>
      </c>
      <c r="Q847" s="67"/>
      <c r="R847" s="67"/>
      <c r="S847" s="87" t="s">
        <v>17</v>
      </c>
      <c r="T84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47" s="91">
        <v>2009</v>
      </c>
      <c r="V847" s="91">
        <v>1</v>
      </c>
      <c r="W847" s="91">
        <v>1</v>
      </c>
      <c r="X847" s="92">
        <v>2006</v>
      </c>
      <c r="Y847" s="108">
        <v>0</v>
      </c>
      <c r="Z847" s="108">
        <v>0</v>
      </c>
      <c r="AA847" s="214">
        <v>2006</v>
      </c>
      <c r="AB847" s="67">
        <v>1</v>
      </c>
      <c r="AC847" s="115"/>
      <c r="AD847" s="115"/>
      <c r="AE847" s="109">
        <f>IFERROR(Table1[[#This Row],[ExpenditureDetails5]]*HLOOKUP([AssumedValue2],'Curr conv'!$B$17:$BF$56,16,FALSE), "No data")</f>
        <v>0</v>
      </c>
      <c r="AF847" s="108">
        <f>IFERROR([AssumedValue1]*HLOOKUP([AssumedValue2],'Curr conv'!$B$17:$BF$56,16,FALSE), "No data")</f>
        <v>0</v>
      </c>
      <c r="AG847" s="110">
        <f>IFERROR(Table1[[#This Row],[Calculation2]]/Exchange,"No data")</f>
        <v>0</v>
      </c>
      <c r="AH847" s="113">
        <f>IFERROR([AssumedValue1]*HLOOKUP([AssumedValue2],'Curr conv'!$B$17:$BF$56,16,FALSE)/Table1[[#This Row],[ExpenditureDetails3]], "No data")</f>
        <v>0</v>
      </c>
      <c r="AI847" s="114">
        <f>IFERROR(Table1[[#This Row],[Calculation4]]/Exchange,"No data")</f>
        <v>0</v>
      </c>
      <c r="AJ84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47" s="110">
        <f>IFERROR(Table1[[#This Row],[Calculation6]]/Exchange,"No data")</f>
        <v>0</v>
      </c>
      <c r="AL847" s="49" t="s">
        <v>465</v>
      </c>
      <c r="AM847" s="45"/>
      <c r="AN847" s="45"/>
      <c r="AO847" s="45"/>
      <c r="AP847" s="45"/>
      <c r="AQ847" s="45"/>
    </row>
    <row r="848" spans="2:43">
      <c r="B848" s="44" t="s">
        <v>192</v>
      </c>
      <c r="C848" s="66" t="s">
        <v>467</v>
      </c>
      <c r="D848" s="66" t="s">
        <v>473</v>
      </c>
      <c r="E848" s="66" t="s">
        <v>445</v>
      </c>
      <c r="F848" s="66" t="s">
        <v>360</v>
      </c>
      <c r="G848" s="44" t="s">
        <v>191</v>
      </c>
      <c r="H848" s="44" t="s">
        <v>111</v>
      </c>
      <c r="I848" s="44" t="s">
        <v>15</v>
      </c>
      <c r="J848" s="44" t="s">
        <v>470</v>
      </c>
      <c r="K848" s="87" t="s">
        <v>475</v>
      </c>
      <c r="L848" s="49" t="s">
        <v>462</v>
      </c>
      <c r="M848" s="108">
        <v>551</v>
      </c>
      <c r="N848" s="108">
        <v>137.75</v>
      </c>
      <c r="O848" s="91">
        <v>300</v>
      </c>
      <c r="P848" s="44" t="s">
        <v>458</v>
      </c>
      <c r="Q848" s="67"/>
      <c r="R848" s="67"/>
      <c r="S848" s="87" t="s">
        <v>17</v>
      </c>
      <c r="T84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48" s="91">
        <v>2009</v>
      </c>
      <c r="V848" s="91">
        <v>1</v>
      </c>
      <c r="W848" s="91">
        <v>1</v>
      </c>
      <c r="X848" s="92">
        <v>2007</v>
      </c>
      <c r="Y848" s="108">
        <v>0</v>
      </c>
      <c r="Z848" s="108">
        <v>0</v>
      </c>
      <c r="AA848" s="214">
        <v>2007</v>
      </c>
      <c r="AB848" s="67">
        <v>1</v>
      </c>
      <c r="AC848" s="115"/>
      <c r="AD848" s="115"/>
      <c r="AE848" s="109">
        <f>IFERROR(Table1[[#This Row],[ExpenditureDetails5]]*HLOOKUP([AssumedValue2],'Curr conv'!$B$17:$BF$56,16,FALSE), "No data")</f>
        <v>0</v>
      </c>
      <c r="AF848" s="108">
        <f>IFERROR([AssumedValue1]*HLOOKUP([AssumedValue2],'Curr conv'!$B$17:$BF$56,16,FALSE), "No data")</f>
        <v>0</v>
      </c>
      <c r="AG848" s="110">
        <f>IFERROR(Table1[[#This Row],[Calculation2]]/Exchange,"No data")</f>
        <v>0</v>
      </c>
      <c r="AH848" s="113">
        <f>IFERROR([AssumedValue1]*HLOOKUP([AssumedValue2],'Curr conv'!$B$17:$BF$56,16,FALSE)/Table1[[#This Row],[ExpenditureDetails3]], "No data")</f>
        <v>0</v>
      </c>
      <c r="AI848" s="114">
        <f>IFERROR(Table1[[#This Row],[Calculation4]]/Exchange,"No data")</f>
        <v>0</v>
      </c>
      <c r="AJ84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48" s="110">
        <f>IFERROR(Table1[[#This Row],[Calculation6]]/Exchange,"No data")</f>
        <v>0</v>
      </c>
      <c r="AL848" s="49" t="s">
        <v>465</v>
      </c>
      <c r="AM848" s="45"/>
      <c r="AN848" s="45"/>
      <c r="AO848" s="45"/>
      <c r="AP848" s="45"/>
      <c r="AQ848" s="45"/>
    </row>
    <row r="849" spans="2:43">
      <c r="B849" s="44" t="s">
        <v>193</v>
      </c>
      <c r="C849" s="66" t="s">
        <v>467</v>
      </c>
      <c r="D849" s="66" t="s">
        <v>473</v>
      </c>
      <c r="E849" s="66" t="s">
        <v>445</v>
      </c>
      <c r="F849" s="66" t="s">
        <v>360</v>
      </c>
      <c r="G849" s="44" t="s">
        <v>191</v>
      </c>
      <c r="H849" s="44" t="s">
        <v>101</v>
      </c>
      <c r="I849" s="44" t="s">
        <v>15</v>
      </c>
      <c r="J849" s="44" t="s">
        <v>470</v>
      </c>
      <c r="K849" s="87" t="s">
        <v>475</v>
      </c>
      <c r="L849" s="49" t="s">
        <v>462</v>
      </c>
      <c r="M849" s="108">
        <v>551</v>
      </c>
      <c r="N849" s="108">
        <v>137.75</v>
      </c>
      <c r="O849" s="91">
        <v>300</v>
      </c>
      <c r="P849" s="44" t="s">
        <v>458</v>
      </c>
      <c r="Q849" s="67"/>
      <c r="R849" s="67"/>
      <c r="S849" s="87" t="s">
        <v>17</v>
      </c>
      <c r="T84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49" s="91">
        <v>2001</v>
      </c>
      <c r="V849" s="91">
        <v>9</v>
      </c>
      <c r="W849" s="91">
        <v>1</v>
      </c>
      <c r="X849" s="92">
        <v>2001</v>
      </c>
      <c r="Y849" s="108">
        <v>0</v>
      </c>
      <c r="Z849" s="108">
        <v>0</v>
      </c>
      <c r="AA849" s="214">
        <v>2001</v>
      </c>
      <c r="AB849" s="67">
        <v>1</v>
      </c>
      <c r="AC849" s="115" t="s">
        <v>96</v>
      </c>
      <c r="AD849" s="115"/>
      <c r="AE849" s="109">
        <f>IFERROR(Table1[[#This Row],[ExpenditureDetails5]]*HLOOKUP([AssumedValue2],'Curr conv'!$B$17:$BF$56,16,FALSE), "No data")</f>
        <v>0</v>
      </c>
      <c r="AF849" s="108">
        <f>IFERROR([AssumedValue1]*HLOOKUP([AssumedValue2],'Curr conv'!$B$17:$BF$56,16,FALSE), "No data")</f>
        <v>0</v>
      </c>
      <c r="AG849" s="110">
        <f>IFERROR(Table1[[#This Row],[Calculation2]]/Exchange,"No data")</f>
        <v>0</v>
      </c>
      <c r="AH849" s="113">
        <f>IFERROR([AssumedValue1]*HLOOKUP([AssumedValue2],'Curr conv'!$B$17:$BF$56,16,FALSE)/Table1[[#This Row],[ExpenditureDetails3]], "No data")</f>
        <v>0</v>
      </c>
      <c r="AI849" s="114">
        <f>IFERROR(Table1[[#This Row],[Calculation4]]/Exchange,"No data")</f>
        <v>0</v>
      </c>
      <c r="AJ84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49" s="110">
        <f>IFERROR(Table1[[#This Row],[Calculation6]]/Exchange,"No data")</f>
        <v>0</v>
      </c>
      <c r="AL849" s="49" t="s">
        <v>465</v>
      </c>
      <c r="AM849" s="45"/>
      <c r="AN849" s="45"/>
      <c r="AO849" s="45"/>
      <c r="AP849" s="45"/>
      <c r="AQ849" s="45"/>
    </row>
    <row r="850" spans="2:43">
      <c r="B850" s="44" t="s">
        <v>193</v>
      </c>
      <c r="C850" s="66" t="s">
        <v>467</v>
      </c>
      <c r="D850" s="66" t="s">
        <v>473</v>
      </c>
      <c r="E850" s="66" t="s">
        <v>445</v>
      </c>
      <c r="F850" s="66" t="s">
        <v>360</v>
      </c>
      <c r="G850" s="44" t="s">
        <v>191</v>
      </c>
      <c r="H850" s="44" t="s">
        <v>101</v>
      </c>
      <c r="I850" s="44" t="s">
        <v>15</v>
      </c>
      <c r="J850" s="44" t="s">
        <v>470</v>
      </c>
      <c r="K850" s="87" t="s">
        <v>475</v>
      </c>
      <c r="L850" s="49" t="s">
        <v>462</v>
      </c>
      <c r="M850" s="108">
        <v>551</v>
      </c>
      <c r="N850" s="108">
        <v>137.75</v>
      </c>
      <c r="O850" s="91">
        <v>300</v>
      </c>
      <c r="P850" s="44" t="s">
        <v>458</v>
      </c>
      <c r="Q850" s="67"/>
      <c r="R850" s="67"/>
      <c r="S850" s="87" t="s">
        <v>17</v>
      </c>
      <c r="T85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50" s="91">
        <v>2001</v>
      </c>
      <c r="V850" s="91">
        <v>9</v>
      </c>
      <c r="W850" s="91">
        <v>1</v>
      </c>
      <c r="X850" s="92">
        <v>2002</v>
      </c>
      <c r="Y850" s="108">
        <v>0</v>
      </c>
      <c r="Z850" s="108">
        <v>0</v>
      </c>
      <c r="AA850" s="214">
        <v>2002</v>
      </c>
      <c r="AB850" s="67">
        <v>1</v>
      </c>
      <c r="AC850" s="115"/>
      <c r="AD850" s="115"/>
      <c r="AE850" s="109">
        <f>IFERROR(Table1[[#This Row],[ExpenditureDetails5]]*HLOOKUP([AssumedValue2],'Curr conv'!$B$17:$BF$56,16,FALSE), "No data")</f>
        <v>0</v>
      </c>
      <c r="AF850" s="108">
        <f>IFERROR([AssumedValue1]*HLOOKUP([AssumedValue2],'Curr conv'!$B$17:$BF$56,16,FALSE), "No data")</f>
        <v>0</v>
      </c>
      <c r="AG850" s="110">
        <f>IFERROR(Table1[[#This Row],[Calculation2]]/Exchange,"No data")</f>
        <v>0</v>
      </c>
      <c r="AH850" s="113">
        <f>IFERROR([AssumedValue1]*HLOOKUP([AssumedValue2],'Curr conv'!$B$17:$BF$56,16,FALSE)/Table1[[#This Row],[ExpenditureDetails3]], "No data")</f>
        <v>0</v>
      </c>
      <c r="AI850" s="114">
        <f>IFERROR(Table1[[#This Row],[Calculation4]]/Exchange,"No data")</f>
        <v>0</v>
      </c>
      <c r="AJ85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50" s="110">
        <f>IFERROR(Table1[[#This Row],[Calculation6]]/Exchange,"No data")</f>
        <v>0</v>
      </c>
      <c r="AL850" s="49" t="s">
        <v>465</v>
      </c>
      <c r="AM850" s="45"/>
      <c r="AN850" s="45"/>
      <c r="AO850" s="45"/>
      <c r="AP850" s="45"/>
      <c r="AQ850" s="45"/>
    </row>
    <row r="851" spans="2:43">
      <c r="B851" s="44" t="s">
        <v>193</v>
      </c>
      <c r="C851" s="66" t="s">
        <v>467</v>
      </c>
      <c r="D851" s="66" t="s">
        <v>473</v>
      </c>
      <c r="E851" s="66" t="s">
        <v>445</v>
      </c>
      <c r="F851" s="66" t="s">
        <v>360</v>
      </c>
      <c r="G851" s="44" t="s">
        <v>191</v>
      </c>
      <c r="H851" s="44" t="s">
        <v>101</v>
      </c>
      <c r="I851" s="44" t="s">
        <v>15</v>
      </c>
      <c r="J851" s="44" t="s">
        <v>470</v>
      </c>
      <c r="K851" s="87" t="s">
        <v>475</v>
      </c>
      <c r="L851" s="49" t="s">
        <v>462</v>
      </c>
      <c r="M851" s="108">
        <v>551</v>
      </c>
      <c r="N851" s="108">
        <v>137.75</v>
      </c>
      <c r="O851" s="91">
        <v>300</v>
      </c>
      <c r="P851" s="44" t="s">
        <v>458</v>
      </c>
      <c r="Q851" s="67"/>
      <c r="R851" s="67"/>
      <c r="S851" s="87" t="s">
        <v>17</v>
      </c>
      <c r="T85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51" s="91">
        <v>2001</v>
      </c>
      <c r="V851" s="91">
        <v>9</v>
      </c>
      <c r="W851" s="91">
        <v>1</v>
      </c>
      <c r="X851" s="92">
        <v>2003</v>
      </c>
      <c r="Y851" s="108">
        <v>0</v>
      </c>
      <c r="Z851" s="108">
        <v>0</v>
      </c>
      <c r="AA851" s="214">
        <v>2003</v>
      </c>
      <c r="AB851" s="67">
        <v>1</v>
      </c>
      <c r="AC851" s="115"/>
      <c r="AD851" s="115"/>
      <c r="AE851" s="109">
        <f>IFERROR(Table1[[#This Row],[ExpenditureDetails5]]*HLOOKUP([AssumedValue2],'Curr conv'!$B$17:$BF$56,16,FALSE), "No data")</f>
        <v>0</v>
      </c>
      <c r="AF851" s="108">
        <f>IFERROR([AssumedValue1]*HLOOKUP([AssumedValue2],'Curr conv'!$B$17:$BF$56,16,FALSE), "No data")</f>
        <v>0</v>
      </c>
      <c r="AG851" s="110">
        <f>IFERROR(Table1[[#This Row],[Calculation2]]/Exchange,"No data")</f>
        <v>0</v>
      </c>
      <c r="AH851" s="113">
        <f>IFERROR([AssumedValue1]*HLOOKUP([AssumedValue2],'Curr conv'!$B$17:$BF$56,16,FALSE)/Table1[[#This Row],[ExpenditureDetails3]], "No data")</f>
        <v>0</v>
      </c>
      <c r="AI851" s="114">
        <f>IFERROR(Table1[[#This Row],[Calculation4]]/Exchange,"No data")</f>
        <v>0</v>
      </c>
      <c r="AJ85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51" s="110">
        <f>IFERROR(Table1[[#This Row],[Calculation6]]/Exchange,"No data")</f>
        <v>0</v>
      </c>
      <c r="AL851" s="49" t="s">
        <v>465</v>
      </c>
      <c r="AM851" s="45"/>
      <c r="AN851" s="45"/>
      <c r="AO851" s="45"/>
      <c r="AP851" s="45"/>
      <c r="AQ851" s="45"/>
    </row>
    <row r="852" spans="2:43">
      <c r="B852" s="44" t="s">
        <v>193</v>
      </c>
      <c r="C852" s="66" t="s">
        <v>467</v>
      </c>
      <c r="D852" s="66" t="s">
        <v>473</v>
      </c>
      <c r="E852" s="66" t="s">
        <v>445</v>
      </c>
      <c r="F852" s="66" t="s">
        <v>360</v>
      </c>
      <c r="G852" s="44" t="s">
        <v>191</v>
      </c>
      <c r="H852" s="44" t="s">
        <v>101</v>
      </c>
      <c r="I852" s="44" t="s">
        <v>15</v>
      </c>
      <c r="J852" s="44" t="s">
        <v>470</v>
      </c>
      <c r="K852" s="87" t="s">
        <v>475</v>
      </c>
      <c r="L852" s="49" t="s">
        <v>462</v>
      </c>
      <c r="M852" s="108">
        <v>551</v>
      </c>
      <c r="N852" s="108">
        <v>137.75</v>
      </c>
      <c r="O852" s="91">
        <v>300</v>
      </c>
      <c r="P852" s="44" t="s">
        <v>458</v>
      </c>
      <c r="Q852" s="67"/>
      <c r="R852" s="67"/>
      <c r="S852" s="87" t="s">
        <v>17</v>
      </c>
      <c r="T85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52" s="91">
        <v>2001</v>
      </c>
      <c r="V852" s="91">
        <v>9</v>
      </c>
      <c r="W852" s="91">
        <v>1</v>
      </c>
      <c r="X852" s="92">
        <v>2004</v>
      </c>
      <c r="Y852" s="108">
        <v>0</v>
      </c>
      <c r="Z852" s="108">
        <v>0</v>
      </c>
      <c r="AA852" s="214">
        <v>2004</v>
      </c>
      <c r="AB852" s="67">
        <v>1</v>
      </c>
      <c r="AC852" s="115"/>
      <c r="AD852" s="115"/>
      <c r="AE852" s="109">
        <f>IFERROR(Table1[[#This Row],[ExpenditureDetails5]]*HLOOKUP([AssumedValue2],'Curr conv'!$B$17:$BF$56,16,FALSE), "No data")</f>
        <v>0</v>
      </c>
      <c r="AF852" s="108">
        <f>IFERROR([AssumedValue1]*HLOOKUP([AssumedValue2],'Curr conv'!$B$17:$BF$56,16,FALSE), "No data")</f>
        <v>0</v>
      </c>
      <c r="AG852" s="110">
        <f>IFERROR(Table1[[#This Row],[Calculation2]]/Exchange,"No data")</f>
        <v>0</v>
      </c>
      <c r="AH852" s="113">
        <f>IFERROR([AssumedValue1]*HLOOKUP([AssumedValue2],'Curr conv'!$B$17:$BF$56,16,FALSE)/Table1[[#This Row],[ExpenditureDetails3]], "No data")</f>
        <v>0</v>
      </c>
      <c r="AI852" s="114">
        <f>IFERROR(Table1[[#This Row],[Calculation4]]/Exchange,"No data")</f>
        <v>0</v>
      </c>
      <c r="AJ85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52" s="110">
        <f>IFERROR(Table1[[#This Row],[Calculation6]]/Exchange,"No data")</f>
        <v>0</v>
      </c>
      <c r="AL852" s="49" t="s">
        <v>465</v>
      </c>
      <c r="AM852" s="45"/>
      <c r="AN852" s="45"/>
      <c r="AO852" s="45"/>
      <c r="AP852" s="45"/>
      <c r="AQ852" s="45"/>
    </row>
    <row r="853" spans="2:43">
      <c r="B853" s="44" t="s">
        <v>193</v>
      </c>
      <c r="C853" s="66" t="s">
        <v>467</v>
      </c>
      <c r="D853" s="66" t="s">
        <v>473</v>
      </c>
      <c r="E853" s="66" t="s">
        <v>445</v>
      </c>
      <c r="F853" s="66" t="s">
        <v>360</v>
      </c>
      <c r="G853" s="44" t="s">
        <v>191</v>
      </c>
      <c r="H853" s="44" t="s">
        <v>101</v>
      </c>
      <c r="I853" s="44" t="s">
        <v>15</v>
      </c>
      <c r="J853" s="44" t="s">
        <v>470</v>
      </c>
      <c r="K853" s="87" t="s">
        <v>475</v>
      </c>
      <c r="L853" s="49" t="s">
        <v>462</v>
      </c>
      <c r="M853" s="108">
        <v>551</v>
      </c>
      <c r="N853" s="108">
        <v>137.75</v>
      </c>
      <c r="O853" s="91">
        <v>300</v>
      </c>
      <c r="P853" s="44" t="s">
        <v>458</v>
      </c>
      <c r="Q853" s="67"/>
      <c r="R853" s="67"/>
      <c r="S853" s="87" t="s">
        <v>17</v>
      </c>
      <c r="T85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53" s="91">
        <v>2001</v>
      </c>
      <c r="V853" s="91">
        <v>9</v>
      </c>
      <c r="W853" s="91">
        <v>1</v>
      </c>
      <c r="X853" s="92">
        <v>2005</v>
      </c>
      <c r="Y853" s="108">
        <v>0</v>
      </c>
      <c r="Z853" s="108">
        <v>0</v>
      </c>
      <c r="AA853" s="214">
        <v>2005</v>
      </c>
      <c r="AB853" s="67">
        <v>1</v>
      </c>
      <c r="AC853" s="115"/>
      <c r="AD853" s="115"/>
      <c r="AE853" s="109">
        <f>IFERROR(Table1[[#This Row],[ExpenditureDetails5]]*HLOOKUP([AssumedValue2],'Curr conv'!$B$17:$BF$56,16,FALSE), "No data")</f>
        <v>0</v>
      </c>
      <c r="AF853" s="108">
        <f>IFERROR([AssumedValue1]*HLOOKUP([AssumedValue2],'Curr conv'!$B$17:$BF$56,16,FALSE), "No data")</f>
        <v>0</v>
      </c>
      <c r="AG853" s="110">
        <f>IFERROR(Table1[[#This Row],[Calculation2]]/Exchange,"No data")</f>
        <v>0</v>
      </c>
      <c r="AH853" s="113">
        <f>IFERROR([AssumedValue1]*HLOOKUP([AssumedValue2],'Curr conv'!$B$17:$BF$56,16,FALSE)/Table1[[#This Row],[ExpenditureDetails3]], "No data")</f>
        <v>0</v>
      </c>
      <c r="AI853" s="114">
        <f>IFERROR(Table1[[#This Row],[Calculation4]]/Exchange,"No data")</f>
        <v>0</v>
      </c>
      <c r="AJ85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53" s="110">
        <f>IFERROR(Table1[[#This Row],[Calculation6]]/Exchange,"No data")</f>
        <v>0</v>
      </c>
      <c r="AL853" s="49" t="s">
        <v>465</v>
      </c>
      <c r="AM853" s="45"/>
      <c r="AN853" s="45"/>
      <c r="AO853" s="45"/>
      <c r="AP853" s="45"/>
      <c r="AQ853" s="45"/>
    </row>
    <row r="854" spans="2:43">
      <c r="B854" s="44" t="s">
        <v>193</v>
      </c>
      <c r="C854" s="66" t="s">
        <v>467</v>
      </c>
      <c r="D854" s="66" t="s">
        <v>473</v>
      </c>
      <c r="E854" s="66" t="s">
        <v>445</v>
      </c>
      <c r="F854" s="66" t="s">
        <v>360</v>
      </c>
      <c r="G854" s="44" t="s">
        <v>191</v>
      </c>
      <c r="H854" s="44" t="s">
        <v>101</v>
      </c>
      <c r="I854" s="44" t="s">
        <v>15</v>
      </c>
      <c r="J854" s="44" t="s">
        <v>470</v>
      </c>
      <c r="K854" s="87" t="s">
        <v>475</v>
      </c>
      <c r="L854" s="49" t="s">
        <v>462</v>
      </c>
      <c r="M854" s="108">
        <v>551</v>
      </c>
      <c r="N854" s="108">
        <v>137.75</v>
      </c>
      <c r="O854" s="91">
        <v>300</v>
      </c>
      <c r="P854" s="44" t="s">
        <v>458</v>
      </c>
      <c r="Q854" s="67"/>
      <c r="R854" s="67"/>
      <c r="S854" s="87" t="s">
        <v>17</v>
      </c>
      <c r="T85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54" s="91">
        <v>2001</v>
      </c>
      <c r="V854" s="91">
        <v>9</v>
      </c>
      <c r="W854" s="91">
        <v>1</v>
      </c>
      <c r="X854" s="92">
        <v>2006</v>
      </c>
      <c r="Y854" s="108">
        <v>0</v>
      </c>
      <c r="Z854" s="108">
        <v>0</v>
      </c>
      <c r="AA854" s="214">
        <v>2006</v>
      </c>
      <c r="AB854" s="67">
        <v>1</v>
      </c>
      <c r="AC854" s="115"/>
      <c r="AD854" s="115"/>
      <c r="AE854" s="109">
        <f>IFERROR(Table1[[#This Row],[ExpenditureDetails5]]*HLOOKUP([AssumedValue2],'Curr conv'!$B$17:$BF$56,16,FALSE), "No data")</f>
        <v>0</v>
      </c>
      <c r="AF854" s="108">
        <f>IFERROR([AssumedValue1]*HLOOKUP([AssumedValue2],'Curr conv'!$B$17:$BF$56,16,FALSE), "No data")</f>
        <v>0</v>
      </c>
      <c r="AG854" s="110">
        <f>IFERROR(Table1[[#This Row],[Calculation2]]/Exchange,"No data")</f>
        <v>0</v>
      </c>
      <c r="AH854" s="113">
        <f>IFERROR([AssumedValue1]*HLOOKUP([AssumedValue2],'Curr conv'!$B$17:$BF$56,16,FALSE)/Table1[[#This Row],[ExpenditureDetails3]], "No data")</f>
        <v>0</v>
      </c>
      <c r="AI854" s="114">
        <f>IFERROR(Table1[[#This Row],[Calculation4]]/Exchange,"No data")</f>
        <v>0</v>
      </c>
      <c r="AJ85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54" s="110">
        <f>IFERROR(Table1[[#This Row],[Calculation6]]/Exchange,"No data")</f>
        <v>0</v>
      </c>
      <c r="AL854" s="49" t="s">
        <v>465</v>
      </c>
      <c r="AM854" s="45"/>
      <c r="AN854" s="45"/>
      <c r="AO854" s="45"/>
      <c r="AP854" s="45"/>
      <c r="AQ854" s="45"/>
    </row>
    <row r="855" spans="2:43">
      <c r="B855" s="44" t="s">
        <v>193</v>
      </c>
      <c r="C855" s="66" t="s">
        <v>467</v>
      </c>
      <c r="D855" s="66" t="s">
        <v>473</v>
      </c>
      <c r="E855" s="66" t="s">
        <v>445</v>
      </c>
      <c r="F855" s="66" t="s">
        <v>360</v>
      </c>
      <c r="G855" s="44" t="s">
        <v>191</v>
      </c>
      <c r="H855" s="44" t="s">
        <v>101</v>
      </c>
      <c r="I855" s="44" t="s">
        <v>15</v>
      </c>
      <c r="J855" s="44" t="s">
        <v>470</v>
      </c>
      <c r="K855" s="87" t="s">
        <v>475</v>
      </c>
      <c r="L855" s="49" t="s">
        <v>462</v>
      </c>
      <c r="M855" s="108">
        <v>551</v>
      </c>
      <c r="N855" s="108">
        <v>137.75</v>
      </c>
      <c r="O855" s="91">
        <v>300</v>
      </c>
      <c r="P855" s="44" t="s">
        <v>458</v>
      </c>
      <c r="Q855" s="67"/>
      <c r="R855" s="67"/>
      <c r="S855" s="87" t="s">
        <v>17</v>
      </c>
      <c r="T85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55" s="91">
        <v>2001</v>
      </c>
      <c r="V855" s="91">
        <v>9</v>
      </c>
      <c r="W855" s="91">
        <v>1</v>
      </c>
      <c r="X855" s="92">
        <v>2007</v>
      </c>
      <c r="Y855" s="108">
        <v>0</v>
      </c>
      <c r="Z855" s="108">
        <v>0</v>
      </c>
      <c r="AA855" s="214">
        <v>2007</v>
      </c>
      <c r="AB855" s="67">
        <v>1</v>
      </c>
      <c r="AC855" s="115"/>
      <c r="AD855" s="115"/>
      <c r="AE855" s="109">
        <f>IFERROR(Table1[[#This Row],[ExpenditureDetails5]]*HLOOKUP([AssumedValue2],'Curr conv'!$B$17:$BF$56,16,FALSE), "No data")</f>
        <v>0</v>
      </c>
      <c r="AF855" s="108">
        <f>IFERROR([AssumedValue1]*HLOOKUP([AssumedValue2],'Curr conv'!$B$17:$BF$56,16,FALSE), "No data")</f>
        <v>0</v>
      </c>
      <c r="AG855" s="110">
        <f>IFERROR(Table1[[#This Row],[Calculation2]]/Exchange,"No data")</f>
        <v>0</v>
      </c>
      <c r="AH855" s="113">
        <f>IFERROR([AssumedValue1]*HLOOKUP([AssumedValue2],'Curr conv'!$B$17:$BF$56,16,FALSE)/Table1[[#This Row],[ExpenditureDetails3]], "No data")</f>
        <v>0</v>
      </c>
      <c r="AI855" s="114">
        <f>IFERROR(Table1[[#This Row],[Calculation4]]/Exchange,"No data")</f>
        <v>0</v>
      </c>
      <c r="AJ85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55" s="110">
        <f>IFERROR(Table1[[#This Row],[Calculation6]]/Exchange,"No data")</f>
        <v>0</v>
      </c>
      <c r="AL855" s="49" t="s">
        <v>465</v>
      </c>
      <c r="AM855" s="45"/>
      <c r="AN855" s="45"/>
      <c r="AO855" s="45"/>
      <c r="AP855" s="45"/>
      <c r="AQ855" s="45"/>
    </row>
    <row r="856" spans="2:43">
      <c r="B856" s="44" t="s">
        <v>194</v>
      </c>
      <c r="C856" s="66" t="s">
        <v>467</v>
      </c>
      <c r="D856" s="66" t="s">
        <v>473</v>
      </c>
      <c r="E856" s="66" t="s">
        <v>445</v>
      </c>
      <c r="F856" s="66" t="s">
        <v>360</v>
      </c>
      <c r="G856" s="44" t="s">
        <v>191</v>
      </c>
      <c r="H856" s="44" t="s">
        <v>103</v>
      </c>
      <c r="I856" s="44" t="s">
        <v>15</v>
      </c>
      <c r="J856" s="44" t="s">
        <v>470</v>
      </c>
      <c r="K856" s="87" t="s">
        <v>475</v>
      </c>
      <c r="L856" s="49" t="s">
        <v>462</v>
      </c>
      <c r="M856" s="108">
        <v>551</v>
      </c>
      <c r="N856" s="108">
        <v>137.75</v>
      </c>
      <c r="O856" s="91">
        <v>300</v>
      </c>
      <c r="P856" s="44" t="s">
        <v>458</v>
      </c>
      <c r="Q856" s="67"/>
      <c r="R856" s="67"/>
      <c r="S856" s="87" t="s">
        <v>17</v>
      </c>
      <c r="T85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56" s="91">
        <v>2009</v>
      </c>
      <c r="V856" s="91">
        <v>1</v>
      </c>
      <c r="W856" s="91">
        <v>1</v>
      </c>
      <c r="X856" s="92">
        <v>2009</v>
      </c>
      <c r="Y856" s="108">
        <v>0</v>
      </c>
      <c r="Z856" s="108">
        <v>0</v>
      </c>
      <c r="AA856" s="214">
        <v>2009</v>
      </c>
      <c r="AB856" s="67">
        <v>1</v>
      </c>
      <c r="AC856" s="115" t="s">
        <v>96</v>
      </c>
      <c r="AD856" s="115"/>
      <c r="AE856" s="109">
        <f>IFERROR(Table1[[#This Row],[ExpenditureDetails5]]*HLOOKUP([AssumedValue2],'Curr conv'!$B$17:$BF$56,16,FALSE), "No data")</f>
        <v>0</v>
      </c>
      <c r="AF856" s="108">
        <f>IFERROR([AssumedValue1]*HLOOKUP([AssumedValue2],'Curr conv'!$B$17:$BF$56,16,FALSE), "No data")</f>
        <v>0</v>
      </c>
      <c r="AG856" s="110">
        <f>IFERROR(Table1[[#This Row],[Calculation2]]/Exchange,"No data")</f>
        <v>0</v>
      </c>
      <c r="AH856" s="113">
        <f>IFERROR([AssumedValue1]*HLOOKUP([AssumedValue2],'Curr conv'!$B$17:$BF$56,16,FALSE)/Table1[[#This Row],[ExpenditureDetails3]], "No data")</f>
        <v>0</v>
      </c>
      <c r="AI856" s="114">
        <f>IFERROR(Table1[[#This Row],[Calculation4]]/Exchange,"No data")</f>
        <v>0</v>
      </c>
      <c r="AJ85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56" s="110">
        <f>IFERROR(Table1[[#This Row],[Calculation6]]/Exchange,"No data")</f>
        <v>0</v>
      </c>
      <c r="AL856" s="49" t="s">
        <v>465</v>
      </c>
      <c r="AM856" s="45"/>
      <c r="AN856" s="45"/>
      <c r="AO856" s="45"/>
      <c r="AP856" s="45"/>
      <c r="AQ856" s="45"/>
    </row>
    <row r="857" spans="2:43">
      <c r="B857" s="44" t="s">
        <v>194</v>
      </c>
      <c r="C857" s="66" t="s">
        <v>467</v>
      </c>
      <c r="D857" s="66" t="s">
        <v>473</v>
      </c>
      <c r="E857" s="66" t="s">
        <v>445</v>
      </c>
      <c r="F857" s="66" t="s">
        <v>360</v>
      </c>
      <c r="G857" s="44" t="s">
        <v>191</v>
      </c>
      <c r="H857" s="44" t="s">
        <v>103</v>
      </c>
      <c r="I857" s="44" t="s">
        <v>15</v>
      </c>
      <c r="J857" s="44" t="s">
        <v>470</v>
      </c>
      <c r="K857" s="87" t="s">
        <v>475</v>
      </c>
      <c r="L857" s="49" t="s">
        <v>462</v>
      </c>
      <c r="M857" s="108">
        <v>551</v>
      </c>
      <c r="N857" s="108">
        <v>137.75</v>
      </c>
      <c r="O857" s="91">
        <v>300</v>
      </c>
      <c r="P857" s="44" t="s">
        <v>458</v>
      </c>
      <c r="Q857" s="67"/>
      <c r="R857" s="67"/>
      <c r="S857" s="87" t="s">
        <v>17</v>
      </c>
      <c r="T85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57" s="91">
        <v>2009</v>
      </c>
      <c r="V857" s="91">
        <v>1</v>
      </c>
      <c r="W857" s="91">
        <v>1</v>
      </c>
      <c r="X857" s="92">
        <v>2010</v>
      </c>
      <c r="Y857" s="108">
        <v>0</v>
      </c>
      <c r="Z857" s="108">
        <v>0</v>
      </c>
      <c r="AA857" s="214">
        <v>2010</v>
      </c>
      <c r="AB857" s="67">
        <v>1</v>
      </c>
      <c r="AC857" s="115"/>
      <c r="AD857" s="115"/>
      <c r="AE857" s="109">
        <f>IFERROR(Table1[[#This Row],[ExpenditureDetails5]]*HLOOKUP([AssumedValue2],'Curr conv'!$B$17:$BF$56,16,FALSE), "No data")</f>
        <v>0</v>
      </c>
      <c r="AF857" s="108">
        <f>IFERROR([AssumedValue1]*HLOOKUP([AssumedValue2],'Curr conv'!$B$17:$BF$56,16,FALSE), "No data")</f>
        <v>0</v>
      </c>
      <c r="AG857" s="110">
        <f>IFERROR(Table1[[#This Row],[Calculation2]]/Exchange,"No data")</f>
        <v>0</v>
      </c>
      <c r="AH857" s="113">
        <f>IFERROR([AssumedValue1]*HLOOKUP([AssumedValue2],'Curr conv'!$B$17:$BF$56,16,FALSE)/Table1[[#This Row],[ExpenditureDetails3]], "No data")</f>
        <v>0</v>
      </c>
      <c r="AI857" s="114">
        <f>IFERROR(Table1[[#This Row],[Calculation4]]/Exchange,"No data")</f>
        <v>0</v>
      </c>
      <c r="AJ85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57" s="110">
        <f>IFERROR(Table1[[#This Row],[Calculation6]]/Exchange,"No data")</f>
        <v>0</v>
      </c>
      <c r="AL857" s="49" t="s">
        <v>465</v>
      </c>
      <c r="AM857" s="45"/>
      <c r="AN857" s="45"/>
      <c r="AO857" s="45"/>
      <c r="AP857" s="45"/>
      <c r="AQ857" s="45"/>
    </row>
    <row r="858" spans="2:43">
      <c r="B858" s="44" t="s">
        <v>195</v>
      </c>
      <c r="C858" s="66" t="s">
        <v>467</v>
      </c>
      <c r="D858" s="66" t="s">
        <v>473</v>
      </c>
      <c r="E858" s="66" t="s">
        <v>445</v>
      </c>
      <c r="F858" s="66" t="s">
        <v>359</v>
      </c>
      <c r="G858" s="44" t="s">
        <v>196</v>
      </c>
      <c r="H858" s="44" t="s">
        <v>98</v>
      </c>
      <c r="I858" s="44" t="s">
        <v>15</v>
      </c>
      <c r="J858" s="44" t="s">
        <v>470</v>
      </c>
      <c r="K858" s="87" t="s">
        <v>475</v>
      </c>
      <c r="L858" s="49" t="s">
        <v>462</v>
      </c>
      <c r="M858" s="108">
        <v>334</v>
      </c>
      <c r="N858" s="108">
        <v>111.33333333333333</v>
      </c>
      <c r="O858" s="91">
        <v>300</v>
      </c>
      <c r="P858" s="44" t="s">
        <v>458</v>
      </c>
      <c r="Q858" s="67"/>
      <c r="R858" s="67"/>
      <c r="S858" s="87" t="s">
        <v>17</v>
      </c>
      <c r="T85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58" s="91">
        <v>1985</v>
      </c>
      <c r="V858" s="91">
        <v>25</v>
      </c>
      <c r="W858" s="91">
        <v>1</v>
      </c>
      <c r="X858" s="92" t="s">
        <v>96</v>
      </c>
      <c r="Y858" s="108" t="s">
        <v>96</v>
      </c>
      <c r="Z858" s="108" t="s">
        <v>96</v>
      </c>
      <c r="AA858" s="214" t="s">
        <v>96</v>
      </c>
      <c r="AB858" s="67">
        <v>1</v>
      </c>
      <c r="AC858" s="115" t="s">
        <v>96</v>
      </c>
      <c r="AD858" s="115"/>
      <c r="AE858" s="109" t="str">
        <f>IFERROR(Table1[[#This Row],[ExpenditureDetails5]]*HLOOKUP([AssumedValue2],'Curr conv'!$B$17:$BF$56,16,FALSE), "No data")</f>
        <v>No data</v>
      </c>
      <c r="AF858" s="108" t="str">
        <f>IFERROR([AssumedValue1]*HLOOKUP([AssumedValue2],'Curr conv'!$B$17:$BF$56,16,FALSE), "No data")</f>
        <v>No data</v>
      </c>
      <c r="AG858" s="110" t="str">
        <f>IFERROR(Table1[[#This Row],[Calculation2]]/Exchange,"No data")</f>
        <v>No data</v>
      </c>
      <c r="AH858" s="113" t="str">
        <f>IFERROR([AssumedValue1]*HLOOKUP([AssumedValue2],'Curr conv'!$B$17:$BF$56,16,FALSE)/Table1[[#This Row],[ExpenditureDetails3]], "No data")</f>
        <v>No data</v>
      </c>
      <c r="AI858" s="114" t="str">
        <f>IFERROR(Table1[[#This Row],[Calculation4]]/Exchange,"No data")</f>
        <v>No data</v>
      </c>
      <c r="AJ85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58" s="110" t="str">
        <f>IFERROR(Table1[[#This Row],[Calculation6]]/Exchange,"No data")</f>
        <v>No data</v>
      </c>
      <c r="AL858" s="49" t="s">
        <v>465</v>
      </c>
      <c r="AM858" s="45"/>
      <c r="AN858" s="45"/>
      <c r="AO858" s="45"/>
      <c r="AP858" s="45"/>
      <c r="AQ858" s="45"/>
    </row>
    <row r="859" spans="2:43">
      <c r="B859" s="44" t="s">
        <v>197</v>
      </c>
      <c r="C859" s="66" t="s">
        <v>467</v>
      </c>
      <c r="D859" s="66" t="s">
        <v>473</v>
      </c>
      <c r="E859" s="66" t="s">
        <v>445</v>
      </c>
      <c r="F859" s="66" t="s">
        <v>359</v>
      </c>
      <c r="G859" s="44" t="s">
        <v>196</v>
      </c>
      <c r="H859" s="44" t="s">
        <v>111</v>
      </c>
      <c r="I859" s="44" t="s">
        <v>15</v>
      </c>
      <c r="J859" s="44" t="s">
        <v>470</v>
      </c>
      <c r="K859" s="87" t="s">
        <v>475</v>
      </c>
      <c r="L859" s="49" t="s">
        <v>462</v>
      </c>
      <c r="M859" s="108">
        <v>334</v>
      </c>
      <c r="N859" s="108">
        <v>111.33333333333333</v>
      </c>
      <c r="O859" s="91">
        <v>300</v>
      </c>
      <c r="P859" s="44" t="s">
        <v>458</v>
      </c>
      <c r="Q859" s="67"/>
      <c r="R859" s="67" t="s">
        <v>431</v>
      </c>
      <c r="S859" s="87" t="s">
        <v>17</v>
      </c>
      <c r="T85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59" s="91">
        <v>1990</v>
      </c>
      <c r="V859" s="91">
        <v>20</v>
      </c>
      <c r="W859" s="91">
        <v>1</v>
      </c>
      <c r="X859" s="92">
        <v>2008</v>
      </c>
      <c r="Y859" s="108">
        <v>0</v>
      </c>
      <c r="Z859" s="108">
        <v>0</v>
      </c>
      <c r="AA859" s="214">
        <v>2008</v>
      </c>
      <c r="AB859" s="67">
        <v>1</v>
      </c>
      <c r="AC859" s="115" t="s">
        <v>96</v>
      </c>
      <c r="AD859" s="115"/>
      <c r="AE859" s="109">
        <f>IFERROR(Table1[[#This Row],[ExpenditureDetails5]]*HLOOKUP([AssumedValue2],'Curr conv'!$B$17:$BF$56,16,FALSE), "No data")</f>
        <v>0</v>
      </c>
      <c r="AF859" s="108">
        <f>IFERROR([AssumedValue1]*HLOOKUP([AssumedValue2],'Curr conv'!$B$17:$BF$56,16,FALSE), "No data")</f>
        <v>0</v>
      </c>
      <c r="AG859" s="110">
        <f>IFERROR(Table1[[#This Row],[Calculation2]]/Exchange,"No data")</f>
        <v>0</v>
      </c>
      <c r="AH859" s="113">
        <f>IFERROR([AssumedValue1]*HLOOKUP([AssumedValue2],'Curr conv'!$B$17:$BF$56,16,FALSE)/Table1[[#This Row],[ExpenditureDetails3]], "No data")</f>
        <v>0</v>
      </c>
      <c r="AI859" s="114">
        <f>IFERROR(Table1[[#This Row],[Calculation4]]/Exchange,"No data")</f>
        <v>0</v>
      </c>
      <c r="AJ85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59" s="110">
        <f>IFERROR(Table1[[#This Row],[Calculation6]]/Exchange,"No data")</f>
        <v>0</v>
      </c>
      <c r="AL859" s="49" t="s">
        <v>465</v>
      </c>
      <c r="AM859" s="45"/>
      <c r="AN859" s="45"/>
      <c r="AO859" s="45"/>
      <c r="AP859" s="45"/>
      <c r="AQ859" s="45"/>
    </row>
    <row r="860" spans="2:43">
      <c r="B860" s="44" t="s">
        <v>198</v>
      </c>
      <c r="C860" s="66" t="s">
        <v>467</v>
      </c>
      <c r="D860" s="66" t="s">
        <v>473</v>
      </c>
      <c r="E860" s="66" t="s">
        <v>445</v>
      </c>
      <c r="F860" s="66" t="s">
        <v>359</v>
      </c>
      <c r="G860" s="44" t="s">
        <v>196</v>
      </c>
      <c r="H860" s="44" t="s">
        <v>101</v>
      </c>
      <c r="I860" s="44" t="s">
        <v>15</v>
      </c>
      <c r="J860" s="44" t="s">
        <v>470</v>
      </c>
      <c r="K860" s="87" t="s">
        <v>475</v>
      </c>
      <c r="L860" s="49" t="s">
        <v>462</v>
      </c>
      <c r="M860" s="108">
        <v>334</v>
      </c>
      <c r="N860" s="108">
        <v>111.33333333333333</v>
      </c>
      <c r="O860" s="91">
        <v>300</v>
      </c>
      <c r="P860" s="44" t="s">
        <v>458</v>
      </c>
      <c r="Q860" s="67"/>
      <c r="R860" s="67"/>
      <c r="S860" s="87" t="s">
        <v>17</v>
      </c>
      <c r="T86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60" s="91">
        <v>1974</v>
      </c>
      <c r="V860" s="91">
        <v>36</v>
      </c>
      <c r="W860" s="91">
        <v>1</v>
      </c>
      <c r="X860" s="92" t="s">
        <v>96</v>
      </c>
      <c r="Y860" s="108" t="s">
        <v>96</v>
      </c>
      <c r="Z860" s="108" t="s">
        <v>96</v>
      </c>
      <c r="AA860" s="214" t="s">
        <v>96</v>
      </c>
      <c r="AB860" s="67">
        <v>1</v>
      </c>
      <c r="AC860" s="115" t="s">
        <v>96</v>
      </c>
      <c r="AD860" s="115"/>
      <c r="AE860" s="109" t="str">
        <f>IFERROR(Table1[[#This Row],[ExpenditureDetails5]]*HLOOKUP([AssumedValue2],'Curr conv'!$B$17:$BF$56,16,FALSE), "No data")</f>
        <v>No data</v>
      </c>
      <c r="AF860" s="108" t="str">
        <f>IFERROR([AssumedValue1]*HLOOKUP([AssumedValue2],'Curr conv'!$B$17:$BF$56,16,FALSE), "No data")</f>
        <v>No data</v>
      </c>
      <c r="AG860" s="110" t="str">
        <f>IFERROR(Table1[[#This Row],[Calculation2]]/Exchange,"No data")</f>
        <v>No data</v>
      </c>
      <c r="AH860" s="113" t="str">
        <f>IFERROR([AssumedValue1]*HLOOKUP([AssumedValue2],'Curr conv'!$B$17:$BF$56,16,FALSE)/Table1[[#This Row],[ExpenditureDetails3]], "No data")</f>
        <v>No data</v>
      </c>
      <c r="AI860" s="114" t="str">
        <f>IFERROR(Table1[[#This Row],[Calculation4]]/Exchange,"No data")</f>
        <v>No data</v>
      </c>
      <c r="AJ86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60" s="110" t="str">
        <f>IFERROR(Table1[[#This Row],[Calculation6]]/Exchange,"No data")</f>
        <v>No data</v>
      </c>
      <c r="AL860" s="49" t="s">
        <v>465</v>
      </c>
      <c r="AM860" s="45"/>
      <c r="AN860" s="45"/>
      <c r="AO860" s="45"/>
      <c r="AP860" s="45"/>
      <c r="AQ860" s="45"/>
    </row>
    <row r="861" spans="2:43">
      <c r="B861" s="44" t="s">
        <v>199</v>
      </c>
      <c r="C861" s="66" t="s">
        <v>467</v>
      </c>
      <c r="D861" s="87" t="s">
        <v>439</v>
      </c>
      <c r="E861" s="87" t="s">
        <v>437</v>
      </c>
      <c r="F861" s="66" t="s">
        <v>416</v>
      </c>
      <c r="G861" s="44" t="s">
        <v>200</v>
      </c>
      <c r="H861" s="44" t="s">
        <v>201</v>
      </c>
      <c r="I861" s="44" t="s">
        <v>202</v>
      </c>
      <c r="J861" s="44" t="s">
        <v>469</v>
      </c>
      <c r="K861" s="86" t="s">
        <v>94</v>
      </c>
      <c r="L861" s="49" t="s">
        <v>462</v>
      </c>
      <c r="M861" s="108">
        <v>5462</v>
      </c>
      <c r="N861" s="108">
        <v>5462</v>
      </c>
      <c r="O861" s="91">
        <v>5462</v>
      </c>
      <c r="P861" s="44" t="s">
        <v>458</v>
      </c>
      <c r="Q861" s="67"/>
      <c r="R861" s="67"/>
      <c r="S861" s="87" t="s">
        <v>17</v>
      </c>
      <c r="T86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61" s="91">
        <v>2002</v>
      </c>
      <c r="V861" s="91">
        <v>8</v>
      </c>
      <c r="W861" s="91">
        <v>1</v>
      </c>
      <c r="X861" s="92">
        <v>2003</v>
      </c>
      <c r="Y861" s="108">
        <v>743.90000000000009</v>
      </c>
      <c r="Z861" s="108">
        <v>743.90000000000009</v>
      </c>
      <c r="AA861" s="214">
        <v>2003</v>
      </c>
      <c r="AB861" s="67">
        <v>1</v>
      </c>
      <c r="AC861" s="115" t="s">
        <v>96</v>
      </c>
      <c r="AD861" s="115"/>
      <c r="AE861" s="109">
        <f>IFERROR(Table1[[#This Row],[ExpenditureDetails5]]*HLOOKUP([AssumedValue2],'Curr conv'!$B$17:$BF$56,16,FALSE), "No data")</f>
        <v>3711.5905645028902</v>
      </c>
      <c r="AF861" s="108">
        <f>IFERROR([AssumedValue1]*HLOOKUP([AssumedValue2],'Curr conv'!$B$17:$BF$56,16,FALSE), "No data")</f>
        <v>3711.5905645028902</v>
      </c>
      <c r="AG861" s="110">
        <f>IFERROR(Table1[[#This Row],[Calculation2]]/Exchange,"No data")</f>
        <v>2593.6587861867474</v>
      </c>
      <c r="AH861" s="113">
        <f>IFERROR([AssumedValue1]*HLOOKUP([AssumedValue2],'Curr conv'!$B$17:$BF$56,16,FALSE)/Table1[[#This Row],[ExpenditureDetails3]], "No data")</f>
        <v>3711.5905645028902</v>
      </c>
      <c r="AI861" s="114">
        <f>IFERROR(Table1[[#This Row],[Calculation4]]/Exchange,"No data")</f>
        <v>2593.6587861867474</v>
      </c>
      <c r="AJ86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463.94882056286127</v>
      </c>
      <c r="AK861" s="110">
        <f>IFERROR(Table1[[#This Row],[Calculation6]]/Exchange,"No data")</f>
        <v>324.20734827334343</v>
      </c>
      <c r="AL861" s="49" t="s">
        <v>465</v>
      </c>
      <c r="AM861" s="45"/>
      <c r="AN861" s="45"/>
      <c r="AO861" s="45"/>
      <c r="AP861" s="45"/>
      <c r="AQ861" s="45"/>
    </row>
    <row r="862" spans="2:43">
      <c r="B862" s="44" t="s">
        <v>199</v>
      </c>
      <c r="C862" s="66" t="s">
        <v>467</v>
      </c>
      <c r="D862" s="87" t="s">
        <v>439</v>
      </c>
      <c r="E862" s="87" t="s">
        <v>437</v>
      </c>
      <c r="F862" s="66" t="s">
        <v>416</v>
      </c>
      <c r="G862" s="44" t="s">
        <v>200</v>
      </c>
      <c r="H862" s="44" t="s">
        <v>201</v>
      </c>
      <c r="I862" s="44" t="s">
        <v>202</v>
      </c>
      <c r="J862" s="44" t="s">
        <v>469</v>
      </c>
      <c r="K862" s="86" t="s">
        <v>94</v>
      </c>
      <c r="L862" s="49" t="s">
        <v>462</v>
      </c>
      <c r="M862" s="108">
        <v>5462</v>
      </c>
      <c r="N862" s="108">
        <v>5462</v>
      </c>
      <c r="O862" s="91">
        <v>5462</v>
      </c>
      <c r="P862" s="44" t="s">
        <v>458</v>
      </c>
      <c r="Q862" s="67"/>
      <c r="R862" s="67"/>
      <c r="S862" s="87" t="s">
        <v>17</v>
      </c>
      <c r="T86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62" s="91">
        <v>2002</v>
      </c>
      <c r="V862" s="91">
        <v>8</v>
      </c>
      <c r="W862" s="91">
        <v>1</v>
      </c>
      <c r="X862" s="92">
        <v>2004</v>
      </c>
      <c r="Y862" s="108">
        <v>777.8</v>
      </c>
      <c r="Z862" s="108">
        <v>777.8</v>
      </c>
      <c r="AA862" s="214">
        <v>2004</v>
      </c>
      <c r="AB862" s="67">
        <v>1</v>
      </c>
      <c r="AC862" s="115"/>
      <c r="AD862" s="115"/>
      <c r="AE862" s="109">
        <f>IFERROR(Table1[[#This Row],[ExpenditureDetails5]]*HLOOKUP([AssumedValue2],'Curr conv'!$B$17:$BF$56,16,FALSE), "No data")</f>
        <v>3015.2270662628353</v>
      </c>
      <c r="AF862" s="108">
        <f>IFERROR([AssumedValue1]*HLOOKUP([AssumedValue2],'Curr conv'!$B$17:$BF$56,16,FALSE), "No data")</f>
        <v>3015.2270662628353</v>
      </c>
      <c r="AG862" s="110">
        <f>IFERROR(Table1[[#This Row],[Calculation2]]/Exchange,"No data")</f>
        <v>2107.0401050036407</v>
      </c>
      <c r="AH862" s="113">
        <f>IFERROR([AssumedValue1]*HLOOKUP([AssumedValue2],'Curr conv'!$B$17:$BF$56,16,FALSE)/Table1[[#This Row],[ExpenditureDetails3]], "No data")</f>
        <v>3015.2270662628353</v>
      </c>
      <c r="AI862" s="114">
        <f>IFERROR(Table1[[#This Row],[Calculation4]]/Exchange,"No data")</f>
        <v>2107.0401050036407</v>
      </c>
      <c r="AJ86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376.90338328285441</v>
      </c>
      <c r="AK862" s="110">
        <f>IFERROR(Table1[[#This Row],[Calculation6]]/Exchange,"No data")</f>
        <v>263.38001312545509</v>
      </c>
      <c r="AL862" s="49" t="s">
        <v>465</v>
      </c>
      <c r="AM862" s="45"/>
      <c r="AN862" s="45"/>
      <c r="AO862" s="45"/>
      <c r="AP862" s="45"/>
      <c r="AQ862" s="45"/>
    </row>
    <row r="863" spans="2:43">
      <c r="B863" s="44" t="s">
        <v>199</v>
      </c>
      <c r="C863" s="66" t="s">
        <v>467</v>
      </c>
      <c r="D863" s="87" t="s">
        <v>439</v>
      </c>
      <c r="E863" s="87" t="s">
        <v>437</v>
      </c>
      <c r="F863" s="66" t="s">
        <v>416</v>
      </c>
      <c r="G863" s="44" t="s">
        <v>200</v>
      </c>
      <c r="H863" s="44" t="s">
        <v>201</v>
      </c>
      <c r="I863" s="44" t="s">
        <v>202</v>
      </c>
      <c r="J863" s="44" t="s">
        <v>469</v>
      </c>
      <c r="K863" s="86" t="s">
        <v>94</v>
      </c>
      <c r="L863" s="49" t="s">
        <v>462</v>
      </c>
      <c r="M863" s="108">
        <v>5462</v>
      </c>
      <c r="N863" s="108">
        <v>5462</v>
      </c>
      <c r="O863" s="91">
        <v>5462</v>
      </c>
      <c r="P863" s="44" t="s">
        <v>458</v>
      </c>
      <c r="Q863" s="67"/>
      <c r="R863" s="67"/>
      <c r="S863" s="87" t="s">
        <v>17</v>
      </c>
      <c r="T86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63" s="91">
        <v>2002</v>
      </c>
      <c r="V863" s="91">
        <v>8</v>
      </c>
      <c r="W863" s="91">
        <v>1</v>
      </c>
      <c r="X863" s="92">
        <v>2005</v>
      </c>
      <c r="Y863" s="108">
        <v>8443.8000000000011</v>
      </c>
      <c r="Z863" s="108">
        <v>8443.8000000000011</v>
      </c>
      <c r="AA863" s="214">
        <v>2005</v>
      </c>
      <c r="AB863" s="67">
        <v>1</v>
      </c>
      <c r="AC863" s="115"/>
      <c r="AD863" s="115"/>
      <c r="AE863" s="109">
        <f>IFERROR(Table1[[#This Row],[ExpenditureDetails5]]*HLOOKUP([AssumedValue2],'Curr conv'!$B$17:$BF$56,16,FALSE), "No data")</f>
        <v>28625.513055571177</v>
      </c>
      <c r="AF863" s="108">
        <f>IFERROR([AssumedValue1]*HLOOKUP([AssumedValue2],'Curr conv'!$B$17:$BF$56,16,FALSE), "No data")</f>
        <v>28625.513055571177</v>
      </c>
      <c r="AG863" s="110">
        <f>IFERROR(Table1[[#This Row],[Calculation2]]/Exchange,"No data")</f>
        <v>20003.503122287297</v>
      </c>
      <c r="AH863" s="113">
        <f>IFERROR([AssumedValue1]*HLOOKUP([AssumedValue2],'Curr conv'!$B$17:$BF$56,16,FALSE)/Table1[[#This Row],[ExpenditureDetails3]], "No data")</f>
        <v>28625.513055571177</v>
      </c>
      <c r="AI863" s="114">
        <f>IFERROR(Table1[[#This Row],[Calculation4]]/Exchange,"No data")</f>
        <v>20003.503122287297</v>
      </c>
      <c r="AJ86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3578.1891319463971</v>
      </c>
      <c r="AK863" s="110">
        <f>IFERROR(Table1[[#This Row],[Calculation6]]/Exchange,"No data")</f>
        <v>2500.4378902859121</v>
      </c>
      <c r="AL863" s="49" t="s">
        <v>465</v>
      </c>
      <c r="AM863" s="45"/>
      <c r="AN863" s="45"/>
      <c r="AO863" s="45"/>
      <c r="AP863" s="45"/>
      <c r="AQ863" s="45"/>
    </row>
    <row r="864" spans="2:43">
      <c r="B864" s="44" t="s">
        <v>199</v>
      </c>
      <c r="C864" s="66" t="s">
        <v>467</v>
      </c>
      <c r="D864" s="87" t="s">
        <v>439</v>
      </c>
      <c r="E864" s="87" t="s">
        <v>437</v>
      </c>
      <c r="F864" s="66" t="s">
        <v>416</v>
      </c>
      <c r="G864" s="44" t="s">
        <v>200</v>
      </c>
      <c r="H864" s="44" t="s">
        <v>201</v>
      </c>
      <c r="I864" s="44" t="s">
        <v>202</v>
      </c>
      <c r="J864" s="44" t="s">
        <v>469</v>
      </c>
      <c r="K864" s="86" t="s">
        <v>94</v>
      </c>
      <c r="L864" s="49" t="s">
        <v>462</v>
      </c>
      <c r="M864" s="108">
        <v>5462</v>
      </c>
      <c r="N864" s="108">
        <v>5462</v>
      </c>
      <c r="O864" s="91">
        <v>5462</v>
      </c>
      <c r="P864" s="44" t="s">
        <v>458</v>
      </c>
      <c r="Q864" s="67"/>
      <c r="R864" s="67"/>
      <c r="S864" s="87" t="s">
        <v>17</v>
      </c>
      <c r="T86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64" s="91">
        <v>2002</v>
      </c>
      <c r="V864" s="91">
        <v>8</v>
      </c>
      <c r="W864" s="91">
        <v>1</v>
      </c>
      <c r="X864" s="92">
        <v>2006</v>
      </c>
      <c r="Y864" s="108">
        <v>2462.6000000000004</v>
      </c>
      <c r="Z864" s="108">
        <v>2462.6000000000004</v>
      </c>
      <c r="AA864" s="214">
        <v>2006</v>
      </c>
      <c r="AB864" s="67">
        <v>1</v>
      </c>
      <c r="AC864" s="115"/>
      <c r="AD864" s="115"/>
      <c r="AE864" s="109">
        <f>IFERROR(Table1[[#This Row],[ExpenditureDetails5]]*HLOOKUP([AssumedValue2],'Curr conv'!$B$17:$BF$56,16,FALSE), "No data")</f>
        <v>7261.8690673817746</v>
      </c>
      <c r="AF864" s="108">
        <f>IFERROR([AssumedValue1]*HLOOKUP([AssumedValue2],'Curr conv'!$B$17:$BF$56,16,FALSE), "No data")</f>
        <v>7261.8690673817746</v>
      </c>
      <c r="AG864" s="110">
        <f>IFERROR(Table1[[#This Row],[Calculation2]]/Exchange,"No data")</f>
        <v>5074.5927341463457</v>
      </c>
      <c r="AH864" s="113">
        <f>IFERROR([AssumedValue1]*HLOOKUP([AssumedValue2],'Curr conv'!$B$17:$BF$56,16,FALSE)/Table1[[#This Row],[ExpenditureDetails3]], "No data")</f>
        <v>7261.8690673817746</v>
      </c>
      <c r="AI864" s="114">
        <f>IFERROR(Table1[[#This Row],[Calculation4]]/Exchange,"No data")</f>
        <v>5074.5927341463457</v>
      </c>
      <c r="AJ86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907.73363342272182</v>
      </c>
      <c r="AK864" s="110">
        <f>IFERROR(Table1[[#This Row],[Calculation6]]/Exchange,"No data")</f>
        <v>634.32409176829321</v>
      </c>
      <c r="AL864" s="49" t="s">
        <v>465</v>
      </c>
      <c r="AM864" s="45"/>
      <c r="AN864" s="45"/>
      <c r="AO864" s="45"/>
      <c r="AP864" s="45"/>
      <c r="AQ864" s="45"/>
    </row>
    <row r="865" spans="2:43">
      <c r="B865" s="44" t="s">
        <v>199</v>
      </c>
      <c r="C865" s="66" t="s">
        <v>467</v>
      </c>
      <c r="D865" s="87" t="s">
        <v>439</v>
      </c>
      <c r="E865" s="87" t="s">
        <v>437</v>
      </c>
      <c r="F865" s="66" t="s">
        <v>416</v>
      </c>
      <c r="G865" s="44" t="s">
        <v>200</v>
      </c>
      <c r="H865" s="44" t="s">
        <v>201</v>
      </c>
      <c r="I865" s="44" t="s">
        <v>202</v>
      </c>
      <c r="J865" s="44" t="s">
        <v>469</v>
      </c>
      <c r="K865" s="86" t="s">
        <v>94</v>
      </c>
      <c r="L865" s="49" t="s">
        <v>462</v>
      </c>
      <c r="M865" s="108">
        <v>5462</v>
      </c>
      <c r="N865" s="108">
        <v>5462</v>
      </c>
      <c r="O865" s="91">
        <v>5462</v>
      </c>
      <c r="P865" s="44" t="s">
        <v>458</v>
      </c>
      <c r="Q865" s="67"/>
      <c r="R865" s="67"/>
      <c r="S865" s="87" t="s">
        <v>17</v>
      </c>
      <c r="T86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65" s="91">
        <v>2002</v>
      </c>
      <c r="V865" s="91">
        <v>8</v>
      </c>
      <c r="W865" s="91">
        <v>1</v>
      </c>
      <c r="X865" s="92">
        <v>2007</v>
      </c>
      <c r="Y865" s="108">
        <v>929.7</v>
      </c>
      <c r="Z865" s="108">
        <v>929.7</v>
      </c>
      <c r="AA865" s="214">
        <v>2007</v>
      </c>
      <c r="AB865" s="67">
        <v>1</v>
      </c>
      <c r="AC865" s="115"/>
      <c r="AD865" s="115"/>
      <c r="AE865" s="109">
        <f>IFERROR(Table1[[#This Row],[ExpenditureDetails5]]*HLOOKUP([AssumedValue2],'Curr conv'!$B$17:$BF$56,16,FALSE), "No data")</f>
        <v>1516.7665167388586</v>
      </c>
      <c r="AF865" s="108">
        <f>IFERROR([AssumedValue1]*HLOOKUP([AssumedValue2],'Curr conv'!$B$17:$BF$56,16,FALSE), "No data")</f>
        <v>1516.7665167388586</v>
      </c>
      <c r="AG865" s="110">
        <f>IFERROR(Table1[[#This Row],[Calculation2]]/Exchange,"No data")</f>
        <v>1059.9161557197524</v>
      </c>
      <c r="AH865" s="113">
        <f>IFERROR([AssumedValue1]*HLOOKUP([AssumedValue2],'Curr conv'!$B$17:$BF$56,16,FALSE)/Table1[[#This Row],[ExpenditureDetails3]], "No data")</f>
        <v>1516.7665167388586</v>
      </c>
      <c r="AI865" s="114">
        <f>IFERROR(Table1[[#This Row],[Calculation4]]/Exchange,"No data")</f>
        <v>1059.9161557197524</v>
      </c>
      <c r="AJ86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189.59581459235733</v>
      </c>
      <c r="AK865" s="110">
        <f>IFERROR(Table1[[#This Row],[Calculation6]]/Exchange,"No data")</f>
        <v>132.48951946496905</v>
      </c>
      <c r="AL865" s="49" t="s">
        <v>465</v>
      </c>
      <c r="AM865" s="45"/>
      <c r="AN865" s="45"/>
      <c r="AO865" s="45"/>
      <c r="AP865" s="45"/>
      <c r="AQ865" s="45"/>
    </row>
    <row r="866" spans="2:43">
      <c r="B866" s="44" t="s">
        <v>199</v>
      </c>
      <c r="C866" s="66" t="s">
        <v>467</v>
      </c>
      <c r="D866" s="87" t="s">
        <v>439</v>
      </c>
      <c r="E866" s="87" t="s">
        <v>437</v>
      </c>
      <c r="F866" s="66" t="s">
        <v>416</v>
      </c>
      <c r="G866" s="44" t="s">
        <v>200</v>
      </c>
      <c r="H866" s="44" t="s">
        <v>201</v>
      </c>
      <c r="I866" s="44" t="s">
        <v>202</v>
      </c>
      <c r="J866" s="44" t="s">
        <v>469</v>
      </c>
      <c r="K866" s="86" t="s">
        <v>94</v>
      </c>
      <c r="L866" s="49" t="s">
        <v>462</v>
      </c>
      <c r="M866" s="108">
        <v>5462</v>
      </c>
      <c r="N866" s="108">
        <v>5462</v>
      </c>
      <c r="O866" s="91">
        <v>5462</v>
      </c>
      <c r="P866" s="44" t="s">
        <v>458</v>
      </c>
      <c r="Q866" s="67"/>
      <c r="R866" s="67"/>
      <c r="S866" s="87" t="s">
        <v>17</v>
      </c>
      <c r="T86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66" s="91">
        <v>2002</v>
      </c>
      <c r="V866" s="91">
        <v>8</v>
      </c>
      <c r="W866" s="91">
        <v>1</v>
      </c>
      <c r="X866" s="92">
        <v>2008</v>
      </c>
      <c r="Y866" s="108">
        <v>3384.8500000000004</v>
      </c>
      <c r="Z866" s="108">
        <v>3384.8500000000004</v>
      </c>
      <c r="AA866" s="214">
        <v>2008</v>
      </c>
      <c r="AB866" s="67">
        <v>1</v>
      </c>
      <c r="AC866" s="115"/>
      <c r="AD866" s="115"/>
      <c r="AE866" s="109">
        <f>IFERROR(Table1[[#This Row],[ExpenditureDetails5]]*HLOOKUP([AssumedValue2],'Curr conv'!$B$17:$BF$56,16,FALSE), "No data")</f>
        <v>4749.2257702331999</v>
      </c>
      <c r="AF866" s="108">
        <f>IFERROR([AssumedValue1]*HLOOKUP([AssumedValue2],'Curr conv'!$B$17:$BF$56,16,FALSE), "No data")</f>
        <v>4749.2257702331999</v>
      </c>
      <c r="AG866" s="110">
        <f>IFERROR(Table1[[#This Row],[Calculation2]]/Exchange,"No data")</f>
        <v>3318.7580721742806</v>
      </c>
      <c r="AH866" s="113">
        <f>IFERROR([AssumedValue1]*HLOOKUP([AssumedValue2],'Curr conv'!$B$17:$BF$56,16,FALSE)/Table1[[#This Row],[ExpenditureDetails3]], "No data")</f>
        <v>4749.2257702331999</v>
      </c>
      <c r="AI866" s="114">
        <f>IFERROR(Table1[[#This Row],[Calculation4]]/Exchange,"No data")</f>
        <v>3318.7580721742806</v>
      </c>
      <c r="AJ86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593.65322127914999</v>
      </c>
      <c r="AK866" s="110">
        <f>IFERROR(Table1[[#This Row],[Calculation6]]/Exchange,"No data")</f>
        <v>414.84475902178508</v>
      </c>
      <c r="AL866" s="49" t="s">
        <v>465</v>
      </c>
      <c r="AM866" s="45"/>
      <c r="AN866" s="45"/>
      <c r="AO866" s="45"/>
      <c r="AP866" s="45"/>
      <c r="AQ866" s="45"/>
    </row>
    <row r="867" spans="2:43">
      <c r="B867" s="44" t="s">
        <v>203</v>
      </c>
      <c r="C867" s="66" t="s">
        <v>468</v>
      </c>
      <c r="D867" s="87" t="s">
        <v>439</v>
      </c>
      <c r="E867" s="87" t="s">
        <v>96</v>
      </c>
      <c r="F867" s="66" t="s">
        <v>361</v>
      </c>
      <c r="G867" s="44" t="s">
        <v>204</v>
      </c>
      <c r="H867" s="44" t="s">
        <v>201</v>
      </c>
      <c r="I867" s="44" t="s">
        <v>202</v>
      </c>
      <c r="J867" s="44" t="s">
        <v>469</v>
      </c>
      <c r="K867" s="86" t="s">
        <v>461</v>
      </c>
      <c r="L867" s="49" t="s">
        <v>462</v>
      </c>
      <c r="M867" s="108">
        <v>4943</v>
      </c>
      <c r="N867" s="108">
        <v>4943</v>
      </c>
      <c r="O867" s="91">
        <v>4943</v>
      </c>
      <c r="P867" s="44" t="s">
        <v>458</v>
      </c>
      <c r="Q867" s="67"/>
      <c r="R867" s="67"/>
      <c r="S867" s="87" t="s">
        <v>17</v>
      </c>
      <c r="T86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67" s="91">
        <v>2006</v>
      </c>
      <c r="V867" s="91">
        <v>4</v>
      </c>
      <c r="W867" s="91">
        <v>1</v>
      </c>
      <c r="X867" s="92" t="s">
        <v>96</v>
      </c>
      <c r="Y867" s="108" t="s">
        <v>96</v>
      </c>
      <c r="Z867" s="108" t="s">
        <v>96</v>
      </c>
      <c r="AA867" s="214" t="s">
        <v>96</v>
      </c>
      <c r="AB867" s="67">
        <v>1</v>
      </c>
      <c r="AC867" s="115" t="s">
        <v>96</v>
      </c>
      <c r="AD867" s="115"/>
      <c r="AE867" s="109" t="str">
        <f>IFERROR(Table1[[#This Row],[ExpenditureDetails5]]*HLOOKUP([AssumedValue2],'Curr conv'!$B$17:$BF$56,16,FALSE), "No data")</f>
        <v>No data</v>
      </c>
      <c r="AF867" s="108" t="str">
        <f>IFERROR([AssumedValue1]*HLOOKUP([AssumedValue2],'Curr conv'!$B$17:$BF$56,16,FALSE), "No data")</f>
        <v>No data</v>
      </c>
      <c r="AG867" s="110" t="str">
        <f>IFERROR(Table1[[#This Row],[Calculation2]]/Exchange,"No data")</f>
        <v>No data</v>
      </c>
      <c r="AH867" s="113" t="str">
        <f>IFERROR([AssumedValue1]*HLOOKUP([AssumedValue2],'Curr conv'!$B$17:$BF$56,16,FALSE)/Table1[[#This Row],[ExpenditureDetails3]], "No data")</f>
        <v>No data</v>
      </c>
      <c r="AI867" s="114" t="str">
        <f>IFERROR(Table1[[#This Row],[Calculation4]]/Exchange,"No data")</f>
        <v>No data</v>
      </c>
      <c r="AJ86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67" s="110" t="str">
        <f>IFERROR(Table1[[#This Row],[Calculation6]]/Exchange,"No data")</f>
        <v>No data</v>
      </c>
      <c r="AL867" s="49" t="s">
        <v>476</v>
      </c>
      <c r="AM867" s="45"/>
      <c r="AN867" s="45"/>
      <c r="AO867" s="45"/>
      <c r="AP867" s="45"/>
      <c r="AQ867" s="45"/>
    </row>
    <row r="868" spans="2:43">
      <c r="B868" s="44" t="s">
        <v>205</v>
      </c>
      <c r="C868" s="66" t="s">
        <v>468</v>
      </c>
      <c r="D868" s="87" t="s">
        <v>439</v>
      </c>
      <c r="E868" s="87" t="s">
        <v>96</v>
      </c>
      <c r="F868" s="66" t="s">
        <v>362</v>
      </c>
      <c r="G868" s="44" t="s">
        <v>206</v>
      </c>
      <c r="H868" s="44" t="s">
        <v>201</v>
      </c>
      <c r="I868" s="44" t="s">
        <v>202</v>
      </c>
      <c r="J868" s="44" t="s">
        <v>469</v>
      </c>
      <c r="K868" s="86" t="s">
        <v>94</v>
      </c>
      <c r="L868" s="49" t="s">
        <v>462</v>
      </c>
      <c r="M868" s="108">
        <v>5008</v>
      </c>
      <c r="N868" s="108">
        <v>5008</v>
      </c>
      <c r="O868" s="91">
        <v>5008</v>
      </c>
      <c r="P868" s="44" t="s">
        <v>458</v>
      </c>
      <c r="Q868" s="67"/>
      <c r="R868" s="67"/>
      <c r="S868" s="87" t="s">
        <v>17</v>
      </c>
      <c r="T86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68" s="91">
        <v>2006</v>
      </c>
      <c r="V868" s="91">
        <v>4</v>
      </c>
      <c r="W868" s="91">
        <v>1</v>
      </c>
      <c r="X868" s="92" t="s">
        <v>96</v>
      </c>
      <c r="Y868" s="108" t="s">
        <v>96</v>
      </c>
      <c r="Z868" s="108" t="s">
        <v>96</v>
      </c>
      <c r="AA868" s="214" t="s">
        <v>96</v>
      </c>
      <c r="AB868" s="67">
        <v>1</v>
      </c>
      <c r="AC868" s="115" t="s">
        <v>96</v>
      </c>
      <c r="AD868" s="115"/>
      <c r="AE868" s="109" t="str">
        <f>IFERROR(Table1[[#This Row],[ExpenditureDetails5]]*HLOOKUP([AssumedValue2],'Curr conv'!$B$17:$BF$56,16,FALSE), "No data")</f>
        <v>No data</v>
      </c>
      <c r="AF868" s="108" t="str">
        <f>IFERROR([AssumedValue1]*HLOOKUP([AssumedValue2],'Curr conv'!$B$17:$BF$56,16,FALSE), "No data")</f>
        <v>No data</v>
      </c>
      <c r="AG868" s="110" t="str">
        <f>IFERROR(Table1[[#This Row],[Calculation2]]/Exchange,"No data")</f>
        <v>No data</v>
      </c>
      <c r="AH868" s="113" t="str">
        <f>IFERROR([AssumedValue1]*HLOOKUP([AssumedValue2],'Curr conv'!$B$17:$BF$56,16,FALSE)/Table1[[#This Row],[ExpenditureDetails3]], "No data")</f>
        <v>No data</v>
      </c>
      <c r="AI868" s="114" t="str">
        <f>IFERROR(Table1[[#This Row],[Calculation4]]/Exchange,"No data")</f>
        <v>No data</v>
      </c>
      <c r="AJ86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68" s="110" t="str">
        <f>IFERROR(Table1[[#This Row],[Calculation6]]/Exchange,"No data")</f>
        <v>No data</v>
      </c>
      <c r="AL868" s="49" t="s">
        <v>476</v>
      </c>
      <c r="AM868" s="45"/>
      <c r="AN868" s="45"/>
      <c r="AO868" s="45"/>
      <c r="AP868" s="45"/>
      <c r="AQ868" s="45"/>
    </row>
    <row r="869" spans="2:43">
      <c r="B869" s="44" t="s">
        <v>207</v>
      </c>
      <c r="C869" s="66" t="s">
        <v>468</v>
      </c>
      <c r="D869" s="87" t="s">
        <v>439</v>
      </c>
      <c r="E869" s="87" t="s">
        <v>96</v>
      </c>
      <c r="F869" s="66" t="s">
        <v>363</v>
      </c>
      <c r="G869" s="44" t="s">
        <v>208</v>
      </c>
      <c r="H869" s="44" t="s">
        <v>201</v>
      </c>
      <c r="I869" s="44" t="s">
        <v>202</v>
      </c>
      <c r="J869" s="44" t="s">
        <v>469</v>
      </c>
      <c r="K869" s="86" t="s">
        <v>461</v>
      </c>
      <c r="L869" s="49" t="s">
        <v>462</v>
      </c>
      <c r="M869" s="108">
        <v>4546</v>
      </c>
      <c r="N869" s="108">
        <v>4546</v>
      </c>
      <c r="O869" s="91">
        <v>4546</v>
      </c>
      <c r="P869" s="44" t="s">
        <v>458</v>
      </c>
      <c r="Q869" s="67"/>
      <c r="R869" s="67"/>
      <c r="S869" s="87" t="s">
        <v>17</v>
      </c>
      <c r="T86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69" s="91">
        <v>2006</v>
      </c>
      <c r="V869" s="91">
        <v>4</v>
      </c>
      <c r="W869" s="91">
        <v>1</v>
      </c>
      <c r="X869" s="92" t="s">
        <v>96</v>
      </c>
      <c r="Y869" s="108" t="s">
        <v>96</v>
      </c>
      <c r="Z869" s="108" t="s">
        <v>96</v>
      </c>
      <c r="AA869" s="214" t="s">
        <v>96</v>
      </c>
      <c r="AB869" s="67">
        <v>1</v>
      </c>
      <c r="AC869" s="115" t="s">
        <v>96</v>
      </c>
      <c r="AD869" s="115"/>
      <c r="AE869" s="109" t="str">
        <f>IFERROR(Table1[[#This Row],[ExpenditureDetails5]]*HLOOKUP([AssumedValue2],'Curr conv'!$B$17:$BF$56,16,FALSE), "No data")</f>
        <v>No data</v>
      </c>
      <c r="AF869" s="108" t="str">
        <f>IFERROR([AssumedValue1]*HLOOKUP([AssumedValue2],'Curr conv'!$B$17:$BF$56,16,FALSE), "No data")</f>
        <v>No data</v>
      </c>
      <c r="AG869" s="110" t="str">
        <f>IFERROR(Table1[[#This Row],[Calculation2]]/Exchange,"No data")</f>
        <v>No data</v>
      </c>
      <c r="AH869" s="113" t="str">
        <f>IFERROR([AssumedValue1]*HLOOKUP([AssumedValue2],'Curr conv'!$B$17:$BF$56,16,FALSE)/Table1[[#This Row],[ExpenditureDetails3]], "No data")</f>
        <v>No data</v>
      </c>
      <c r="AI869" s="114" t="str">
        <f>IFERROR(Table1[[#This Row],[Calculation4]]/Exchange,"No data")</f>
        <v>No data</v>
      </c>
      <c r="AJ86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69" s="110" t="str">
        <f>IFERROR(Table1[[#This Row],[Calculation6]]/Exchange,"No data")</f>
        <v>No data</v>
      </c>
      <c r="AL869" s="49" t="s">
        <v>476</v>
      </c>
      <c r="AM869" s="45"/>
      <c r="AN869" s="45"/>
      <c r="AO869" s="45"/>
      <c r="AP869" s="45"/>
      <c r="AQ869" s="45"/>
    </row>
    <row r="870" spans="2:43">
      <c r="B870" s="44" t="s">
        <v>209</v>
      </c>
      <c r="C870" s="66" t="s">
        <v>468</v>
      </c>
      <c r="D870" s="87" t="s">
        <v>439</v>
      </c>
      <c r="E870" s="87" t="s">
        <v>96</v>
      </c>
      <c r="F870" s="66" t="s">
        <v>364</v>
      </c>
      <c r="G870" s="44" t="s">
        <v>210</v>
      </c>
      <c r="H870" s="44" t="s">
        <v>201</v>
      </c>
      <c r="I870" s="44" t="s">
        <v>202</v>
      </c>
      <c r="J870" s="44" t="s">
        <v>469</v>
      </c>
      <c r="K870" s="86" t="s">
        <v>94</v>
      </c>
      <c r="L870" s="49" t="s">
        <v>462</v>
      </c>
      <c r="M870" s="108">
        <v>6950</v>
      </c>
      <c r="N870" s="108">
        <v>6950</v>
      </c>
      <c r="O870" s="91">
        <v>6950</v>
      </c>
      <c r="P870" s="44" t="s">
        <v>458</v>
      </c>
      <c r="Q870" s="67"/>
      <c r="R870" s="67"/>
      <c r="S870" s="87" t="s">
        <v>17</v>
      </c>
      <c r="T87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70" s="91">
        <v>2006</v>
      </c>
      <c r="V870" s="91">
        <v>4</v>
      </c>
      <c r="W870" s="91">
        <v>1</v>
      </c>
      <c r="X870" s="92" t="s">
        <v>96</v>
      </c>
      <c r="Y870" s="108" t="s">
        <v>96</v>
      </c>
      <c r="Z870" s="108" t="s">
        <v>96</v>
      </c>
      <c r="AA870" s="214" t="s">
        <v>96</v>
      </c>
      <c r="AB870" s="67">
        <v>1</v>
      </c>
      <c r="AC870" s="115" t="s">
        <v>96</v>
      </c>
      <c r="AD870" s="115"/>
      <c r="AE870" s="109" t="str">
        <f>IFERROR(Table1[[#This Row],[ExpenditureDetails5]]*HLOOKUP([AssumedValue2],'Curr conv'!$B$17:$BF$56,16,FALSE), "No data")</f>
        <v>No data</v>
      </c>
      <c r="AF870" s="108" t="str">
        <f>IFERROR([AssumedValue1]*HLOOKUP([AssumedValue2],'Curr conv'!$B$17:$BF$56,16,FALSE), "No data")</f>
        <v>No data</v>
      </c>
      <c r="AG870" s="110" t="str">
        <f>IFERROR(Table1[[#This Row],[Calculation2]]/Exchange,"No data")</f>
        <v>No data</v>
      </c>
      <c r="AH870" s="113" t="str">
        <f>IFERROR([AssumedValue1]*HLOOKUP([AssumedValue2],'Curr conv'!$B$17:$BF$56,16,FALSE)/Table1[[#This Row],[ExpenditureDetails3]], "No data")</f>
        <v>No data</v>
      </c>
      <c r="AI870" s="114" t="str">
        <f>IFERROR(Table1[[#This Row],[Calculation4]]/Exchange,"No data")</f>
        <v>No data</v>
      </c>
      <c r="AJ87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70" s="110" t="str">
        <f>IFERROR(Table1[[#This Row],[Calculation6]]/Exchange,"No data")</f>
        <v>No data</v>
      </c>
      <c r="AL870" s="49" t="s">
        <v>476</v>
      </c>
      <c r="AM870" s="45"/>
      <c r="AN870" s="45"/>
      <c r="AO870" s="45"/>
      <c r="AP870" s="45"/>
      <c r="AQ870" s="45"/>
    </row>
    <row r="871" spans="2:43">
      <c r="B871" s="44" t="s">
        <v>332</v>
      </c>
      <c r="C871" s="66" t="s">
        <v>468</v>
      </c>
      <c r="D871" s="66" t="s">
        <v>473</v>
      </c>
      <c r="E871" s="66" t="s">
        <v>96</v>
      </c>
      <c r="F871" s="66" t="s">
        <v>404</v>
      </c>
      <c r="G871" s="44" t="s">
        <v>269</v>
      </c>
      <c r="H871" s="44" t="s">
        <v>201</v>
      </c>
      <c r="I871" s="44" t="s">
        <v>202</v>
      </c>
      <c r="J871" s="44" t="s">
        <v>469</v>
      </c>
      <c r="K871" s="86" t="s">
        <v>94</v>
      </c>
      <c r="L871" s="49" t="s">
        <v>462</v>
      </c>
      <c r="M871" s="108">
        <v>7073</v>
      </c>
      <c r="N871" s="108">
        <v>7073</v>
      </c>
      <c r="O871" s="91">
        <v>6950</v>
      </c>
      <c r="P871" s="44" t="s">
        <v>458</v>
      </c>
      <c r="Q871" s="67"/>
      <c r="R871" s="67"/>
      <c r="S871" s="87" t="s">
        <v>17</v>
      </c>
      <c r="T87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71" s="91">
        <v>2006</v>
      </c>
      <c r="V871" s="91">
        <v>4</v>
      </c>
      <c r="W871" s="91">
        <v>1</v>
      </c>
      <c r="X871" s="92" t="s">
        <v>96</v>
      </c>
      <c r="Y871" s="108" t="s">
        <v>96</v>
      </c>
      <c r="Z871" s="108" t="s">
        <v>96</v>
      </c>
      <c r="AA871" s="214" t="s">
        <v>96</v>
      </c>
      <c r="AB871" s="67">
        <v>1</v>
      </c>
      <c r="AC871" s="115" t="s">
        <v>96</v>
      </c>
      <c r="AD871" s="115"/>
      <c r="AE871" s="109" t="str">
        <f>IFERROR(Table1[[#This Row],[ExpenditureDetails5]]*HLOOKUP([AssumedValue2],'Curr conv'!$B$17:$BF$56,16,FALSE), "No data")</f>
        <v>No data</v>
      </c>
      <c r="AF871" s="108" t="str">
        <f>IFERROR([AssumedValue1]*HLOOKUP([AssumedValue2],'Curr conv'!$B$17:$BF$56,16,FALSE), "No data")</f>
        <v>No data</v>
      </c>
      <c r="AG871" s="110" t="str">
        <f>IFERROR(Table1[[#This Row],[Calculation2]]/Exchange,"No data")</f>
        <v>No data</v>
      </c>
      <c r="AH871" s="113" t="str">
        <f>IFERROR([AssumedValue1]*HLOOKUP([AssumedValue2],'Curr conv'!$B$17:$BF$56,16,FALSE)/Table1[[#This Row],[ExpenditureDetails3]], "No data")</f>
        <v>No data</v>
      </c>
      <c r="AI871" s="114" t="str">
        <f>IFERROR(Table1[[#This Row],[Calculation4]]/Exchange,"No data")</f>
        <v>No data</v>
      </c>
      <c r="AJ87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71" s="110" t="str">
        <f>IFERROR(Table1[[#This Row],[Calculation6]]/Exchange,"No data")</f>
        <v>No data</v>
      </c>
      <c r="AL871" s="49" t="s">
        <v>476</v>
      </c>
      <c r="AM871" s="45"/>
      <c r="AN871" s="45"/>
      <c r="AO871" s="45"/>
      <c r="AP871" s="45"/>
      <c r="AQ871" s="45"/>
    </row>
    <row r="872" spans="2:43">
      <c r="B872" s="44" t="s">
        <v>213</v>
      </c>
      <c r="C872" s="66" t="s">
        <v>468</v>
      </c>
      <c r="D872" s="87" t="s">
        <v>439</v>
      </c>
      <c r="E872" s="87" t="s">
        <v>96</v>
      </c>
      <c r="F872" s="87" t="s">
        <v>366</v>
      </c>
      <c r="G872" s="44" t="s">
        <v>214</v>
      </c>
      <c r="H872" s="44" t="s">
        <v>201</v>
      </c>
      <c r="I872" s="44" t="s">
        <v>202</v>
      </c>
      <c r="J872" s="44" t="s">
        <v>469</v>
      </c>
      <c r="K872" s="86" t="s">
        <v>460</v>
      </c>
      <c r="L872" s="49" t="s">
        <v>462</v>
      </c>
      <c r="M872" s="108">
        <v>19477</v>
      </c>
      <c r="N872" s="108">
        <v>19477</v>
      </c>
      <c r="O872" s="91">
        <v>19477</v>
      </c>
      <c r="P872" s="44" t="s">
        <v>458</v>
      </c>
      <c r="Q872" s="67"/>
      <c r="R872" s="67"/>
      <c r="S872" s="87" t="s">
        <v>17</v>
      </c>
      <c r="T87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72" s="91">
        <v>2006</v>
      </c>
      <c r="V872" s="91">
        <v>4</v>
      </c>
      <c r="W872" s="91">
        <v>1</v>
      </c>
      <c r="X872" s="92" t="s">
        <v>96</v>
      </c>
      <c r="Y872" s="108" t="s">
        <v>96</v>
      </c>
      <c r="Z872" s="108" t="s">
        <v>96</v>
      </c>
      <c r="AA872" s="214" t="s">
        <v>96</v>
      </c>
      <c r="AB872" s="67">
        <v>1</v>
      </c>
      <c r="AC872" s="115" t="s">
        <v>96</v>
      </c>
      <c r="AD872" s="115"/>
      <c r="AE872" s="109" t="str">
        <f>IFERROR(Table1[[#This Row],[ExpenditureDetails5]]*HLOOKUP([AssumedValue2],'Curr conv'!$B$17:$BF$56,16,FALSE), "No data")</f>
        <v>No data</v>
      </c>
      <c r="AF872" s="108" t="str">
        <f>IFERROR([AssumedValue1]*HLOOKUP([AssumedValue2],'Curr conv'!$B$17:$BF$56,16,FALSE), "No data")</f>
        <v>No data</v>
      </c>
      <c r="AG872" s="110" t="str">
        <f>IFERROR(Table1[[#This Row],[Calculation2]]/Exchange,"No data")</f>
        <v>No data</v>
      </c>
      <c r="AH872" s="113" t="str">
        <f>IFERROR([AssumedValue1]*HLOOKUP([AssumedValue2],'Curr conv'!$B$17:$BF$56,16,FALSE)/Table1[[#This Row],[ExpenditureDetails3]], "No data")</f>
        <v>No data</v>
      </c>
      <c r="AI872" s="114" t="str">
        <f>IFERROR(Table1[[#This Row],[Calculation4]]/Exchange,"No data")</f>
        <v>No data</v>
      </c>
      <c r="AJ87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72" s="110" t="str">
        <f>IFERROR(Table1[[#This Row],[Calculation6]]/Exchange,"No data")</f>
        <v>No data</v>
      </c>
      <c r="AL872" s="49" t="s">
        <v>476</v>
      </c>
      <c r="AM872" s="45"/>
      <c r="AN872" s="45"/>
      <c r="AO872" s="45"/>
      <c r="AP872" s="45"/>
      <c r="AQ872" s="45"/>
    </row>
    <row r="873" spans="2:43">
      <c r="B873" s="44" t="s">
        <v>215</v>
      </c>
      <c r="C873" s="66" t="s">
        <v>468</v>
      </c>
      <c r="D873" s="87" t="s">
        <v>439</v>
      </c>
      <c r="E873" s="87" t="s">
        <v>96</v>
      </c>
      <c r="F873" s="66" t="s">
        <v>367</v>
      </c>
      <c r="G873" s="44" t="s">
        <v>216</v>
      </c>
      <c r="H873" s="44" t="s">
        <v>201</v>
      </c>
      <c r="I873" s="44" t="s">
        <v>202</v>
      </c>
      <c r="J873" s="44" t="s">
        <v>469</v>
      </c>
      <c r="K873" s="86" t="s">
        <v>94</v>
      </c>
      <c r="L873" s="49" t="s">
        <v>462</v>
      </c>
      <c r="M873" s="108">
        <v>8305</v>
      </c>
      <c r="N873" s="108">
        <v>8305</v>
      </c>
      <c r="O873" s="91">
        <v>8305</v>
      </c>
      <c r="P873" s="44" t="s">
        <v>458</v>
      </c>
      <c r="Q873" s="67"/>
      <c r="R873" s="67"/>
      <c r="S873" s="87" t="s">
        <v>17</v>
      </c>
      <c r="T87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73" s="91">
        <v>2008</v>
      </c>
      <c r="V873" s="91">
        <v>2</v>
      </c>
      <c r="W873" s="91">
        <v>1</v>
      </c>
      <c r="X873" s="92" t="s">
        <v>96</v>
      </c>
      <c r="Y873" s="108" t="s">
        <v>96</v>
      </c>
      <c r="Z873" s="108" t="s">
        <v>96</v>
      </c>
      <c r="AA873" s="214" t="s">
        <v>96</v>
      </c>
      <c r="AB873" s="67">
        <v>1</v>
      </c>
      <c r="AC873" s="115" t="s">
        <v>96</v>
      </c>
      <c r="AD873" s="115"/>
      <c r="AE873" s="109" t="str">
        <f>IFERROR(Table1[[#This Row],[ExpenditureDetails5]]*HLOOKUP([AssumedValue2],'Curr conv'!$B$17:$BF$56,16,FALSE), "No data")</f>
        <v>No data</v>
      </c>
      <c r="AF873" s="108" t="str">
        <f>IFERROR([AssumedValue1]*HLOOKUP([AssumedValue2],'Curr conv'!$B$17:$BF$56,16,FALSE), "No data")</f>
        <v>No data</v>
      </c>
      <c r="AG873" s="110" t="str">
        <f>IFERROR(Table1[[#This Row],[Calculation2]]/Exchange,"No data")</f>
        <v>No data</v>
      </c>
      <c r="AH873" s="113" t="str">
        <f>IFERROR([AssumedValue1]*HLOOKUP([AssumedValue2],'Curr conv'!$B$17:$BF$56,16,FALSE)/Table1[[#This Row],[ExpenditureDetails3]], "No data")</f>
        <v>No data</v>
      </c>
      <c r="AI873" s="114" t="str">
        <f>IFERROR(Table1[[#This Row],[Calculation4]]/Exchange,"No data")</f>
        <v>No data</v>
      </c>
      <c r="AJ873"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73" s="110" t="str">
        <f>IFERROR(Table1[[#This Row],[Calculation6]]/Exchange,"No data")</f>
        <v>No data</v>
      </c>
      <c r="AL873" s="49" t="s">
        <v>476</v>
      </c>
      <c r="AM873" s="45"/>
      <c r="AN873" s="45"/>
      <c r="AO873" s="45"/>
      <c r="AP873" s="45"/>
      <c r="AQ873" s="45"/>
    </row>
    <row r="874" spans="2:43">
      <c r="B874" s="44" t="s">
        <v>217</v>
      </c>
      <c r="C874" s="66" t="s">
        <v>468</v>
      </c>
      <c r="D874" s="87" t="s">
        <v>439</v>
      </c>
      <c r="E874" s="87" t="s">
        <v>96</v>
      </c>
      <c r="F874" s="66" t="s">
        <v>368</v>
      </c>
      <c r="G874" s="44" t="s">
        <v>218</v>
      </c>
      <c r="H874" s="44" t="s">
        <v>201</v>
      </c>
      <c r="I874" s="44" t="s">
        <v>202</v>
      </c>
      <c r="J874" s="44" t="s">
        <v>469</v>
      </c>
      <c r="K874" s="86" t="s">
        <v>461</v>
      </c>
      <c r="L874" s="49" t="s">
        <v>462</v>
      </c>
      <c r="M874" s="108">
        <v>4312</v>
      </c>
      <c r="N874" s="108">
        <v>4312</v>
      </c>
      <c r="O874" s="91">
        <v>4312</v>
      </c>
      <c r="P874" s="44" t="s">
        <v>458</v>
      </c>
      <c r="Q874" s="67"/>
      <c r="R874" s="67"/>
      <c r="S874" s="87" t="s">
        <v>17</v>
      </c>
      <c r="T87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74" s="91">
        <v>2009</v>
      </c>
      <c r="V874" s="91">
        <v>1</v>
      </c>
      <c r="W874" s="91">
        <v>1</v>
      </c>
      <c r="X874" s="92" t="s">
        <v>96</v>
      </c>
      <c r="Y874" s="108" t="s">
        <v>96</v>
      </c>
      <c r="Z874" s="108" t="s">
        <v>96</v>
      </c>
      <c r="AA874" s="214" t="s">
        <v>96</v>
      </c>
      <c r="AB874" s="67">
        <v>1</v>
      </c>
      <c r="AC874" s="115" t="s">
        <v>96</v>
      </c>
      <c r="AD874" s="115"/>
      <c r="AE874" s="109" t="str">
        <f>IFERROR(Table1[[#This Row],[ExpenditureDetails5]]*HLOOKUP([AssumedValue2],'Curr conv'!$B$17:$BF$56,16,FALSE), "No data")</f>
        <v>No data</v>
      </c>
      <c r="AF874" s="108" t="str">
        <f>IFERROR([AssumedValue1]*HLOOKUP([AssumedValue2],'Curr conv'!$B$17:$BF$56,16,FALSE), "No data")</f>
        <v>No data</v>
      </c>
      <c r="AG874" s="110" t="str">
        <f>IFERROR(Table1[[#This Row],[Calculation2]]/Exchange,"No data")</f>
        <v>No data</v>
      </c>
      <c r="AH874" s="113" t="str">
        <f>IFERROR([AssumedValue1]*HLOOKUP([AssumedValue2],'Curr conv'!$B$17:$BF$56,16,FALSE)/Table1[[#This Row],[ExpenditureDetails3]], "No data")</f>
        <v>No data</v>
      </c>
      <c r="AI874" s="114" t="str">
        <f>IFERROR(Table1[[#This Row],[Calculation4]]/Exchange,"No data")</f>
        <v>No data</v>
      </c>
      <c r="AJ87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74" s="110" t="str">
        <f>IFERROR(Table1[[#This Row],[Calculation6]]/Exchange,"No data")</f>
        <v>No data</v>
      </c>
      <c r="AL874" s="49" t="s">
        <v>476</v>
      </c>
      <c r="AM874" s="45"/>
      <c r="AN874" s="45"/>
      <c r="AO874" s="45"/>
      <c r="AP874" s="45"/>
      <c r="AQ874" s="45"/>
    </row>
    <row r="875" spans="2:43">
      <c r="B875" s="44" t="s">
        <v>219</v>
      </c>
      <c r="C875" s="66" t="s">
        <v>468</v>
      </c>
      <c r="D875" s="87" t="s">
        <v>439</v>
      </c>
      <c r="E875" s="87" t="s">
        <v>96</v>
      </c>
      <c r="F875" s="66" t="s">
        <v>369</v>
      </c>
      <c r="G875" s="44" t="s">
        <v>220</v>
      </c>
      <c r="H875" s="44" t="s">
        <v>201</v>
      </c>
      <c r="I875" s="44" t="s">
        <v>202</v>
      </c>
      <c r="J875" s="44" t="s">
        <v>469</v>
      </c>
      <c r="K875" s="86" t="s">
        <v>94</v>
      </c>
      <c r="L875" s="49" t="s">
        <v>462</v>
      </c>
      <c r="M875" s="108">
        <v>8943</v>
      </c>
      <c r="N875" s="108">
        <v>8943</v>
      </c>
      <c r="O875" s="91">
        <v>8943</v>
      </c>
      <c r="P875" s="44" t="s">
        <v>458</v>
      </c>
      <c r="Q875" s="67"/>
      <c r="R875" s="67"/>
      <c r="S875" s="87" t="s">
        <v>17</v>
      </c>
      <c r="T87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75" s="91">
        <v>2009</v>
      </c>
      <c r="V875" s="91">
        <v>1</v>
      </c>
      <c r="W875" s="91">
        <v>1</v>
      </c>
      <c r="X875" s="92" t="s">
        <v>96</v>
      </c>
      <c r="Y875" s="108" t="s">
        <v>96</v>
      </c>
      <c r="Z875" s="108" t="s">
        <v>96</v>
      </c>
      <c r="AA875" s="214" t="s">
        <v>96</v>
      </c>
      <c r="AB875" s="67">
        <v>1</v>
      </c>
      <c r="AC875" s="115" t="s">
        <v>96</v>
      </c>
      <c r="AD875" s="115"/>
      <c r="AE875" s="109" t="str">
        <f>IFERROR(Table1[[#This Row],[ExpenditureDetails5]]*HLOOKUP([AssumedValue2],'Curr conv'!$B$17:$BF$56,16,FALSE), "No data")</f>
        <v>No data</v>
      </c>
      <c r="AF875" s="108" t="str">
        <f>IFERROR([AssumedValue1]*HLOOKUP([AssumedValue2],'Curr conv'!$B$17:$BF$56,16,FALSE), "No data")</f>
        <v>No data</v>
      </c>
      <c r="AG875" s="110" t="str">
        <f>IFERROR(Table1[[#This Row],[Calculation2]]/Exchange,"No data")</f>
        <v>No data</v>
      </c>
      <c r="AH875" s="113" t="str">
        <f>IFERROR([AssumedValue1]*HLOOKUP([AssumedValue2],'Curr conv'!$B$17:$BF$56,16,FALSE)/Table1[[#This Row],[ExpenditureDetails3]], "No data")</f>
        <v>No data</v>
      </c>
      <c r="AI875" s="114" t="str">
        <f>IFERROR(Table1[[#This Row],[Calculation4]]/Exchange,"No data")</f>
        <v>No data</v>
      </c>
      <c r="AJ87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75" s="110" t="str">
        <f>IFERROR(Table1[[#This Row],[Calculation6]]/Exchange,"No data")</f>
        <v>No data</v>
      </c>
      <c r="AL875" s="49" t="s">
        <v>476</v>
      </c>
      <c r="AM875" s="45"/>
      <c r="AN875" s="45"/>
      <c r="AO875" s="45"/>
      <c r="AP875" s="45"/>
      <c r="AQ875" s="45"/>
    </row>
    <row r="876" spans="2:43">
      <c r="B876" s="44" t="s">
        <v>221</v>
      </c>
      <c r="C876" s="66" t="s">
        <v>468</v>
      </c>
      <c r="D876" s="87" t="s">
        <v>439</v>
      </c>
      <c r="E876" s="87" t="s">
        <v>96</v>
      </c>
      <c r="F876" s="66" t="s">
        <v>370</v>
      </c>
      <c r="G876" s="44" t="s">
        <v>222</v>
      </c>
      <c r="H876" s="44" t="s">
        <v>201</v>
      </c>
      <c r="I876" s="44" t="s">
        <v>202</v>
      </c>
      <c r="J876" s="44" t="s">
        <v>469</v>
      </c>
      <c r="K876" s="86" t="s">
        <v>461</v>
      </c>
      <c r="L876" s="49" t="s">
        <v>462</v>
      </c>
      <c r="M876" s="108">
        <v>3182</v>
      </c>
      <c r="N876" s="108">
        <v>3182</v>
      </c>
      <c r="O876" s="91">
        <v>3182</v>
      </c>
      <c r="P876" s="44" t="s">
        <v>458</v>
      </c>
      <c r="Q876" s="67"/>
      <c r="R876" s="67"/>
      <c r="S876" s="87" t="s">
        <v>17</v>
      </c>
      <c r="T87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76" s="91">
        <v>2009</v>
      </c>
      <c r="V876" s="91">
        <v>1</v>
      </c>
      <c r="W876" s="91">
        <v>1</v>
      </c>
      <c r="X876" s="92" t="s">
        <v>96</v>
      </c>
      <c r="Y876" s="108" t="s">
        <v>96</v>
      </c>
      <c r="Z876" s="108" t="s">
        <v>96</v>
      </c>
      <c r="AA876" s="214" t="s">
        <v>96</v>
      </c>
      <c r="AB876" s="67">
        <v>1</v>
      </c>
      <c r="AC876" s="115" t="s">
        <v>96</v>
      </c>
      <c r="AD876" s="115"/>
      <c r="AE876" s="109" t="str">
        <f>IFERROR(Table1[[#This Row],[ExpenditureDetails5]]*HLOOKUP([AssumedValue2],'Curr conv'!$B$17:$BF$56,16,FALSE), "No data")</f>
        <v>No data</v>
      </c>
      <c r="AF876" s="108" t="str">
        <f>IFERROR([AssumedValue1]*HLOOKUP([AssumedValue2],'Curr conv'!$B$17:$BF$56,16,FALSE), "No data")</f>
        <v>No data</v>
      </c>
      <c r="AG876" s="110" t="str">
        <f>IFERROR(Table1[[#This Row],[Calculation2]]/Exchange,"No data")</f>
        <v>No data</v>
      </c>
      <c r="AH876" s="113" t="str">
        <f>IFERROR([AssumedValue1]*HLOOKUP([AssumedValue2],'Curr conv'!$B$17:$BF$56,16,FALSE)/Table1[[#This Row],[ExpenditureDetails3]], "No data")</f>
        <v>No data</v>
      </c>
      <c r="AI876" s="114" t="str">
        <f>IFERROR(Table1[[#This Row],[Calculation4]]/Exchange,"No data")</f>
        <v>No data</v>
      </c>
      <c r="AJ87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76" s="110" t="str">
        <f>IFERROR(Table1[[#This Row],[Calculation6]]/Exchange,"No data")</f>
        <v>No data</v>
      </c>
      <c r="AL876" s="49" t="s">
        <v>476</v>
      </c>
      <c r="AM876" s="45"/>
      <c r="AN876" s="45"/>
      <c r="AO876" s="45"/>
      <c r="AP876" s="45"/>
      <c r="AQ876" s="45"/>
    </row>
    <row r="877" spans="2:43">
      <c r="B877" s="44" t="s">
        <v>223</v>
      </c>
      <c r="C877" s="66" t="s">
        <v>468</v>
      </c>
      <c r="D877" s="87" t="s">
        <v>439</v>
      </c>
      <c r="E877" s="87" t="s">
        <v>96</v>
      </c>
      <c r="F877" s="66" t="s">
        <v>371</v>
      </c>
      <c r="G877" s="44" t="s">
        <v>224</v>
      </c>
      <c r="H877" s="44" t="s">
        <v>201</v>
      </c>
      <c r="I877" s="44" t="s">
        <v>202</v>
      </c>
      <c r="J877" s="44" t="s">
        <v>469</v>
      </c>
      <c r="K877" s="86" t="s">
        <v>461</v>
      </c>
      <c r="L877" s="49" t="s">
        <v>462</v>
      </c>
      <c r="M877" s="108">
        <v>3066</v>
      </c>
      <c r="N877" s="108">
        <v>3066</v>
      </c>
      <c r="O877" s="91">
        <v>3066</v>
      </c>
      <c r="P877" s="44" t="s">
        <v>458</v>
      </c>
      <c r="Q877" s="67"/>
      <c r="R877" s="67"/>
      <c r="S877" s="87" t="s">
        <v>17</v>
      </c>
      <c r="T87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77" s="91">
        <v>2009</v>
      </c>
      <c r="V877" s="91">
        <v>1</v>
      </c>
      <c r="W877" s="91">
        <v>1</v>
      </c>
      <c r="X877" s="92" t="s">
        <v>96</v>
      </c>
      <c r="Y877" s="108" t="s">
        <v>96</v>
      </c>
      <c r="Z877" s="108" t="s">
        <v>96</v>
      </c>
      <c r="AA877" s="214" t="s">
        <v>96</v>
      </c>
      <c r="AB877" s="67">
        <v>1</v>
      </c>
      <c r="AC877" s="115" t="s">
        <v>96</v>
      </c>
      <c r="AD877" s="115"/>
      <c r="AE877" s="109" t="str">
        <f>IFERROR(Table1[[#This Row],[ExpenditureDetails5]]*HLOOKUP([AssumedValue2],'Curr conv'!$B$17:$BF$56,16,FALSE), "No data")</f>
        <v>No data</v>
      </c>
      <c r="AF877" s="108" t="str">
        <f>IFERROR([AssumedValue1]*HLOOKUP([AssumedValue2],'Curr conv'!$B$17:$BF$56,16,FALSE), "No data")</f>
        <v>No data</v>
      </c>
      <c r="AG877" s="110" t="str">
        <f>IFERROR(Table1[[#This Row],[Calculation2]]/Exchange,"No data")</f>
        <v>No data</v>
      </c>
      <c r="AH877" s="113" t="str">
        <f>IFERROR([AssumedValue1]*HLOOKUP([AssumedValue2],'Curr conv'!$B$17:$BF$56,16,FALSE)/Table1[[#This Row],[ExpenditureDetails3]], "No data")</f>
        <v>No data</v>
      </c>
      <c r="AI877" s="114" t="str">
        <f>IFERROR(Table1[[#This Row],[Calculation4]]/Exchange,"No data")</f>
        <v>No data</v>
      </c>
      <c r="AJ87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77" s="110" t="str">
        <f>IFERROR(Table1[[#This Row],[Calculation6]]/Exchange,"No data")</f>
        <v>No data</v>
      </c>
      <c r="AL877" s="49" t="s">
        <v>476</v>
      </c>
      <c r="AM877" s="45"/>
      <c r="AN877" s="45"/>
      <c r="AO877" s="45"/>
      <c r="AP877" s="45"/>
      <c r="AQ877" s="45"/>
    </row>
    <row r="878" spans="2:43">
      <c r="B878" s="44" t="s">
        <v>225</v>
      </c>
      <c r="C878" s="66" t="s">
        <v>468</v>
      </c>
      <c r="D878" s="87" t="s">
        <v>439</v>
      </c>
      <c r="E878" s="87" t="s">
        <v>96</v>
      </c>
      <c r="F878" s="66" t="s">
        <v>372</v>
      </c>
      <c r="G878" s="44" t="s">
        <v>226</v>
      </c>
      <c r="H878" s="44" t="s">
        <v>201</v>
      </c>
      <c r="I878" s="44" t="s">
        <v>202</v>
      </c>
      <c r="J878" s="44" t="s">
        <v>469</v>
      </c>
      <c r="K878" s="86" t="s">
        <v>461</v>
      </c>
      <c r="L878" s="49" t="s">
        <v>462</v>
      </c>
      <c r="M878" s="108">
        <v>1683</v>
      </c>
      <c r="N878" s="108">
        <v>1683</v>
      </c>
      <c r="O878" s="91">
        <v>1683</v>
      </c>
      <c r="P878" s="44" t="s">
        <v>458</v>
      </c>
      <c r="Q878" s="67"/>
      <c r="R878" s="67"/>
      <c r="S878" s="87" t="s">
        <v>17</v>
      </c>
      <c r="T87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78" s="91">
        <v>2009</v>
      </c>
      <c r="V878" s="91">
        <v>1</v>
      </c>
      <c r="W878" s="91">
        <v>1</v>
      </c>
      <c r="X878" s="92" t="s">
        <v>96</v>
      </c>
      <c r="Y878" s="108" t="s">
        <v>96</v>
      </c>
      <c r="Z878" s="108" t="s">
        <v>96</v>
      </c>
      <c r="AA878" s="214" t="s">
        <v>96</v>
      </c>
      <c r="AB878" s="67">
        <v>1</v>
      </c>
      <c r="AC878" s="115" t="s">
        <v>96</v>
      </c>
      <c r="AD878" s="115"/>
      <c r="AE878" s="109" t="str">
        <f>IFERROR(Table1[[#This Row],[ExpenditureDetails5]]*HLOOKUP([AssumedValue2],'Curr conv'!$B$17:$BF$56,16,FALSE), "No data")</f>
        <v>No data</v>
      </c>
      <c r="AF878" s="108" t="str">
        <f>IFERROR([AssumedValue1]*HLOOKUP([AssumedValue2],'Curr conv'!$B$17:$BF$56,16,FALSE), "No data")</f>
        <v>No data</v>
      </c>
      <c r="AG878" s="110" t="str">
        <f>IFERROR(Table1[[#This Row],[Calculation2]]/Exchange,"No data")</f>
        <v>No data</v>
      </c>
      <c r="AH878" s="113" t="str">
        <f>IFERROR([AssumedValue1]*HLOOKUP([AssumedValue2],'Curr conv'!$B$17:$BF$56,16,FALSE)/Table1[[#This Row],[ExpenditureDetails3]], "No data")</f>
        <v>No data</v>
      </c>
      <c r="AI878" s="114" t="str">
        <f>IFERROR(Table1[[#This Row],[Calculation4]]/Exchange,"No data")</f>
        <v>No data</v>
      </c>
      <c r="AJ87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78" s="110" t="str">
        <f>IFERROR(Table1[[#This Row],[Calculation6]]/Exchange,"No data")</f>
        <v>No data</v>
      </c>
      <c r="AL878" s="49" t="s">
        <v>476</v>
      </c>
      <c r="AM878" s="45"/>
      <c r="AN878" s="45"/>
      <c r="AO878" s="45"/>
      <c r="AP878" s="45"/>
      <c r="AQ878" s="45"/>
    </row>
    <row r="879" spans="2:43">
      <c r="B879" s="44" t="s">
        <v>227</v>
      </c>
      <c r="C879" s="66" t="s">
        <v>468</v>
      </c>
      <c r="D879" s="87" t="s">
        <v>439</v>
      </c>
      <c r="E879" s="87" t="s">
        <v>96</v>
      </c>
      <c r="F879" s="66" t="s">
        <v>373</v>
      </c>
      <c r="G879" s="44" t="s">
        <v>228</v>
      </c>
      <c r="H879" s="44" t="s">
        <v>201</v>
      </c>
      <c r="I879" s="44" t="s">
        <v>202</v>
      </c>
      <c r="J879" s="44" t="s">
        <v>469</v>
      </c>
      <c r="K879" s="86" t="s">
        <v>461</v>
      </c>
      <c r="L879" s="49" t="s">
        <v>462</v>
      </c>
      <c r="M879" s="108">
        <v>4231</v>
      </c>
      <c r="N879" s="108">
        <v>4231</v>
      </c>
      <c r="O879" s="91">
        <v>4231</v>
      </c>
      <c r="P879" s="44" t="s">
        <v>458</v>
      </c>
      <c r="Q879" s="67"/>
      <c r="R879" s="67"/>
      <c r="S879" s="87" t="s">
        <v>17</v>
      </c>
      <c r="T87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79" s="91">
        <v>2009</v>
      </c>
      <c r="V879" s="91">
        <v>1</v>
      </c>
      <c r="W879" s="91">
        <v>1</v>
      </c>
      <c r="X879" s="92" t="s">
        <v>96</v>
      </c>
      <c r="Y879" s="108" t="s">
        <v>96</v>
      </c>
      <c r="Z879" s="108" t="s">
        <v>96</v>
      </c>
      <c r="AA879" s="214" t="s">
        <v>96</v>
      </c>
      <c r="AB879" s="67">
        <v>1</v>
      </c>
      <c r="AC879" s="115" t="s">
        <v>96</v>
      </c>
      <c r="AD879" s="115"/>
      <c r="AE879" s="109" t="str">
        <f>IFERROR(Table1[[#This Row],[ExpenditureDetails5]]*HLOOKUP([AssumedValue2],'Curr conv'!$B$17:$BF$56,16,FALSE), "No data")</f>
        <v>No data</v>
      </c>
      <c r="AF879" s="108" t="str">
        <f>IFERROR([AssumedValue1]*HLOOKUP([AssumedValue2],'Curr conv'!$B$17:$BF$56,16,FALSE), "No data")</f>
        <v>No data</v>
      </c>
      <c r="AG879" s="110" t="str">
        <f>IFERROR(Table1[[#This Row],[Calculation2]]/Exchange,"No data")</f>
        <v>No data</v>
      </c>
      <c r="AH879" s="113" t="str">
        <f>IFERROR([AssumedValue1]*HLOOKUP([AssumedValue2],'Curr conv'!$B$17:$BF$56,16,FALSE)/Table1[[#This Row],[ExpenditureDetails3]], "No data")</f>
        <v>No data</v>
      </c>
      <c r="AI879" s="114" t="str">
        <f>IFERROR(Table1[[#This Row],[Calculation4]]/Exchange,"No data")</f>
        <v>No data</v>
      </c>
      <c r="AJ87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79" s="110" t="str">
        <f>IFERROR(Table1[[#This Row],[Calculation6]]/Exchange,"No data")</f>
        <v>No data</v>
      </c>
      <c r="AL879" s="49" t="s">
        <v>476</v>
      </c>
      <c r="AM879" s="45"/>
      <c r="AN879" s="45"/>
      <c r="AO879" s="45"/>
      <c r="AP879" s="45"/>
      <c r="AQ879" s="45"/>
    </row>
    <row r="880" spans="2:43">
      <c r="B880" s="44" t="s">
        <v>229</v>
      </c>
      <c r="C880" s="66" t="s">
        <v>468</v>
      </c>
      <c r="D880" s="87" t="s">
        <v>439</v>
      </c>
      <c r="E880" s="87" t="s">
        <v>96</v>
      </c>
      <c r="F880" s="66" t="s">
        <v>374</v>
      </c>
      <c r="G880" s="44" t="s">
        <v>230</v>
      </c>
      <c r="H880" s="44" t="s">
        <v>201</v>
      </c>
      <c r="I880" s="44" t="s">
        <v>202</v>
      </c>
      <c r="J880" s="44" t="s">
        <v>469</v>
      </c>
      <c r="K880" s="86" t="s">
        <v>94</v>
      </c>
      <c r="L880" s="49" t="s">
        <v>462</v>
      </c>
      <c r="M880" s="108">
        <v>8378</v>
      </c>
      <c r="N880" s="108">
        <v>8378</v>
      </c>
      <c r="O880" s="91">
        <v>8378</v>
      </c>
      <c r="P880" s="44" t="s">
        <v>458</v>
      </c>
      <c r="Q880" s="67"/>
      <c r="R880" s="67"/>
      <c r="S880" s="87" t="s">
        <v>17</v>
      </c>
      <c r="T88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80" s="91">
        <v>2009</v>
      </c>
      <c r="V880" s="91">
        <v>1</v>
      </c>
      <c r="W880" s="91">
        <v>1</v>
      </c>
      <c r="X880" s="92" t="s">
        <v>96</v>
      </c>
      <c r="Y880" s="108" t="s">
        <v>96</v>
      </c>
      <c r="Z880" s="108" t="s">
        <v>96</v>
      </c>
      <c r="AA880" s="214" t="s">
        <v>96</v>
      </c>
      <c r="AB880" s="67">
        <v>1</v>
      </c>
      <c r="AC880" s="115" t="s">
        <v>96</v>
      </c>
      <c r="AD880" s="115"/>
      <c r="AE880" s="109" t="str">
        <f>IFERROR(Table1[[#This Row],[ExpenditureDetails5]]*HLOOKUP([AssumedValue2],'Curr conv'!$B$17:$BF$56,16,FALSE), "No data")</f>
        <v>No data</v>
      </c>
      <c r="AF880" s="108" t="str">
        <f>IFERROR([AssumedValue1]*HLOOKUP([AssumedValue2],'Curr conv'!$B$17:$BF$56,16,FALSE), "No data")</f>
        <v>No data</v>
      </c>
      <c r="AG880" s="110" t="str">
        <f>IFERROR(Table1[[#This Row],[Calculation2]]/Exchange,"No data")</f>
        <v>No data</v>
      </c>
      <c r="AH880" s="113" t="str">
        <f>IFERROR([AssumedValue1]*HLOOKUP([AssumedValue2],'Curr conv'!$B$17:$BF$56,16,FALSE)/Table1[[#This Row],[ExpenditureDetails3]], "No data")</f>
        <v>No data</v>
      </c>
      <c r="AI880" s="114" t="str">
        <f>IFERROR(Table1[[#This Row],[Calculation4]]/Exchange,"No data")</f>
        <v>No data</v>
      </c>
      <c r="AJ88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80" s="110" t="str">
        <f>IFERROR(Table1[[#This Row],[Calculation6]]/Exchange,"No data")</f>
        <v>No data</v>
      </c>
      <c r="AL880" s="49" t="s">
        <v>476</v>
      </c>
      <c r="AM880" s="45"/>
      <c r="AN880" s="45"/>
      <c r="AO880" s="45"/>
      <c r="AP880" s="45"/>
      <c r="AQ880" s="45"/>
    </row>
    <row r="881" spans="2:43">
      <c r="B881" s="44" t="s">
        <v>231</v>
      </c>
      <c r="C881" s="66" t="s">
        <v>468</v>
      </c>
      <c r="D881" s="87" t="s">
        <v>439</v>
      </c>
      <c r="E881" s="87" t="s">
        <v>96</v>
      </c>
      <c r="F881" s="66" t="s">
        <v>375</v>
      </c>
      <c r="G881" s="44" t="s">
        <v>232</v>
      </c>
      <c r="H881" s="44" t="s">
        <v>201</v>
      </c>
      <c r="I881" s="44" t="s">
        <v>202</v>
      </c>
      <c r="J881" s="44" t="s">
        <v>469</v>
      </c>
      <c r="K881" s="86" t="s">
        <v>461</v>
      </c>
      <c r="L881" s="49" t="s">
        <v>462</v>
      </c>
      <c r="M881" s="108">
        <v>2165</v>
      </c>
      <c r="N881" s="108">
        <v>2165</v>
      </c>
      <c r="O881" s="91">
        <v>2165</v>
      </c>
      <c r="P881" s="44" t="s">
        <v>458</v>
      </c>
      <c r="Q881" s="67"/>
      <c r="R881" s="67"/>
      <c r="S881" s="87" t="s">
        <v>17</v>
      </c>
      <c r="T88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81" s="91">
        <v>2009</v>
      </c>
      <c r="V881" s="91">
        <v>1</v>
      </c>
      <c r="W881" s="91">
        <v>1</v>
      </c>
      <c r="X881" s="92" t="s">
        <v>96</v>
      </c>
      <c r="Y881" s="108" t="s">
        <v>96</v>
      </c>
      <c r="Z881" s="108" t="s">
        <v>96</v>
      </c>
      <c r="AA881" s="214" t="s">
        <v>96</v>
      </c>
      <c r="AB881" s="67">
        <v>1</v>
      </c>
      <c r="AC881" s="115" t="s">
        <v>96</v>
      </c>
      <c r="AD881" s="115"/>
      <c r="AE881" s="109" t="str">
        <f>IFERROR(Table1[[#This Row],[ExpenditureDetails5]]*HLOOKUP([AssumedValue2],'Curr conv'!$B$17:$BF$56,16,FALSE), "No data")</f>
        <v>No data</v>
      </c>
      <c r="AF881" s="108" t="str">
        <f>IFERROR([AssumedValue1]*HLOOKUP([AssumedValue2],'Curr conv'!$B$17:$BF$56,16,FALSE), "No data")</f>
        <v>No data</v>
      </c>
      <c r="AG881" s="110" t="str">
        <f>IFERROR(Table1[[#This Row],[Calculation2]]/Exchange,"No data")</f>
        <v>No data</v>
      </c>
      <c r="AH881" s="113" t="str">
        <f>IFERROR([AssumedValue1]*HLOOKUP([AssumedValue2],'Curr conv'!$B$17:$BF$56,16,FALSE)/Table1[[#This Row],[ExpenditureDetails3]], "No data")</f>
        <v>No data</v>
      </c>
      <c r="AI881" s="114" t="str">
        <f>IFERROR(Table1[[#This Row],[Calculation4]]/Exchange,"No data")</f>
        <v>No data</v>
      </c>
      <c r="AJ88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81" s="110" t="str">
        <f>IFERROR(Table1[[#This Row],[Calculation6]]/Exchange,"No data")</f>
        <v>No data</v>
      </c>
      <c r="AL881" s="49" t="s">
        <v>476</v>
      </c>
      <c r="AM881" s="45"/>
      <c r="AN881" s="45"/>
      <c r="AO881" s="45"/>
      <c r="AP881" s="45"/>
      <c r="AQ881" s="45"/>
    </row>
    <row r="882" spans="2:43">
      <c r="B882" s="44" t="s">
        <v>233</v>
      </c>
      <c r="C882" s="66" t="s">
        <v>468</v>
      </c>
      <c r="D882" s="87" t="s">
        <v>439</v>
      </c>
      <c r="E882" s="87" t="s">
        <v>96</v>
      </c>
      <c r="F882" s="66" t="s">
        <v>376</v>
      </c>
      <c r="G882" s="44" t="s">
        <v>234</v>
      </c>
      <c r="H882" s="44" t="s">
        <v>201</v>
      </c>
      <c r="I882" s="44" t="s">
        <v>202</v>
      </c>
      <c r="J882" s="44" t="s">
        <v>469</v>
      </c>
      <c r="K882" s="86" t="s">
        <v>461</v>
      </c>
      <c r="L882" s="49" t="s">
        <v>462</v>
      </c>
      <c r="M882" s="108">
        <v>3100</v>
      </c>
      <c r="N882" s="108">
        <v>3100</v>
      </c>
      <c r="O882" s="91">
        <v>3100</v>
      </c>
      <c r="P882" s="44" t="s">
        <v>458</v>
      </c>
      <c r="Q882" s="67"/>
      <c r="R882" s="67"/>
      <c r="S882" s="87" t="s">
        <v>17</v>
      </c>
      <c r="T88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82" s="91">
        <v>2009</v>
      </c>
      <c r="V882" s="91">
        <v>1</v>
      </c>
      <c r="W882" s="91">
        <v>1</v>
      </c>
      <c r="X882" s="92" t="s">
        <v>96</v>
      </c>
      <c r="Y882" s="108" t="s">
        <v>96</v>
      </c>
      <c r="Z882" s="108" t="s">
        <v>96</v>
      </c>
      <c r="AA882" s="214" t="s">
        <v>96</v>
      </c>
      <c r="AB882" s="67">
        <v>1</v>
      </c>
      <c r="AC882" s="115" t="s">
        <v>96</v>
      </c>
      <c r="AD882" s="115"/>
      <c r="AE882" s="109" t="str">
        <f>IFERROR(Table1[[#This Row],[ExpenditureDetails5]]*HLOOKUP([AssumedValue2],'Curr conv'!$B$17:$BF$56,16,FALSE), "No data")</f>
        <v>No data</v>
      </c>
      <c r="AF882" s="108" t="str">
        <f>IFERROR([AssumedValue1]*HLOOKUP([AssumedValue2],'Curr conv'!$B$17:$BF$56,16,FALSE), "No data")</f>
        <v>No data</v>
      </c>
      <c r="AG882" s="110" t="str">
        <f>IFERROR(Table1[[#This Row],[Calculation2]]/Exchange,"No data")</f>
        <v>No data</v>
      </c>
      <c r="AH882" s="113" t="str">
        <f>IFERROR([AssumedValue1]*HLOOKUP([AssumedValue2],'Curr conv'!$B$17:$BF$56,16,FALSE)/Table1[[#This Row],[ExpenditureDetails3]], "No data")</f>
        <v>No data</v>
      </c>
      <c r="AI882" s="114" t="str">
        <f>IFERROR(Table1[[#This Row],[Calculation4]]/Exchange,"No data")</f>
        <v>No data</v>
      </c>
      <c r="AJ88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882" s="110" t="str">
        <f>IFERROR(Table1[[#This Row],[Calculation6]]/Exchange,"No data")</f>
        <v>No data</v>
      </c>
      <c r="AL882" s="49" t="s">
        <v>476</v>
      </c>
      <c r="AM882" s="45"/>
      <c r="AN882" s="45"/>
      <c r="AO882" s="45"/>
      <c r="AP882" s="45"/>
      <c r="AQ882" s="45"/>
    </row>
    <row r="883" spans="2:43">
      <c r="B883" s="44" t="s">
        <v>235</v>
      </c>
      <c r="C883" s="66" t="s">
        <v>468</v>
      </c>
      <c r="D883" s="82" t="s">
        <v>454</v>
      </c>
      <c r="E883" s="82" t="s">
        <v>96</v>
      </c>
      <c r="F883" s="66" t="s">
        <v>377</v>
      </c>
      <c r="G883" s="44" t="s">
        <v>236</v>
      </c>
      <c r="H883" s="44" t="s">
        <v>201</v>
      </c>
      <c r="I883" s="44" t="s">
        <v>202</v>
      </c>
      <c r="J883" s="44" t="s">
        <v>469</v>
      </c>
      <c r="K883" s="86" t="s">
        <v>94</v>
      </c>
      <c r="L883" s="49" t="s">
        <v>462</v>
      </c>
      <c r="M883" s="108">
        <v>5452</v>
      </c>
      <c r="N883" s="108">
        <v>5452</v>
      </c>
      <c r="O883" s="91">
        <v>5452</v>
      </c>
      <c r="P883" s="44" t="s">
        <v>458</v>
      </c>
      <c r="Q883" s="67"/>
      <c r="R883" s="67"/>
      <c r="S883" s="87" t="s">
        <v>17</v>
      </c>
      <c r="T88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83" s="91">
        <v>1998</v>
      </c>
      <c r="V883" s="91">
        <v>12</v>
      </c>
      <c r="W883" s="91">
        <v>1</v>
      </c>
      <c r="X883" s="92">
        <v>1999</v>
      </c>
      <c r="Y883" s="108">
        <v>0</v>
      </c>
      <c r="Z883" s="108">
        <v>0</v>
      </c>
      <c r="AA883" s="214">
        <v>1999</v>
      </c>
      <c r="AB883" s="67">
        <v>1</v>
      </c>
      <c r="AC883" s="115" t="s">
        <v>96</v>
      </c>
      <c r="AD883" s="115"/>
      <c r="AE883" s="109">
        <f>IFERROR(Table1[[#This Row],[ExpenditureDetails5]]*HLOOKUP([AssumedValue2],'Curr conv'!$B$17:$BF$56,16,FALSE), "No data")</f>
        <v>0</v>
      </c>
      <c r="AF883" s="108">
        <f>IFERROR([AssumedValue1]*HLOOKUP([AssumedValue2],'Curr conv'!$B$17:$BF$56,16,FALSE), "No data")</f>
        <v>0</v>
      </c>
      <c r="AG883" s="110">
        <f>IFERROR(Table1[[#This Row],[Calculation2]]/Exchange,"No data")</f>
        <v>0</v>
      </c>
      <c r="AH883" s="113">
        <f>IFERROR([AssumedValue1]*HLOOKUP([AssumedValue2],'Curr conv'!$B$17:$BF$56,16,FALSE)/Table1[[#This Row],[ExpenditureDetails3]], "No data")</f>
        <v>0</v>
      </c>
      <c r="AI883" s="114">
        <f>IFERROR(Table1[[#This Row],[Calculation4]]/Exchange,"No data")</f>
        <v>0</v>
      </c>
      <c r="AJ88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83" s="110">
        <f>IFERROR(Table1[[#This Row],[Calculation6]]/Exchange,"No data")</f>
        <v>0</v>
      </c>
      <c r="AL883" s="49" t="s">
        <v>476</v>
      </c>
      <c r="AM883" s="45"/>
      <c r="AN883" s="45"/>
      <c r="AO883" s="45"/>
      <c r="AP883" s="45"/>
      <c r="AQ883" s="45"/>
    </row>
    <row r="884" spans="2:43">
      <c r="B884" s="44" t="s">
        <v>235</v>
      </c>
      <c r="C884" s="66" t="s">
        <v>468</v>
      </c>
      <c r="D884" s="82" t="s">
        <v>454</v>
      </c>
      <c r="E884" s="82" t="s">
        <v>96</v>
      </c>
      <c r="F884" s="66" t="s">
        <v>377</v>
      </c>
      <c r="G884" s="44" t="s">
        <v>236</v>
      </c>
      <c r="H884" s="44" t="s">
        <v>201</v>
      </c>
      <c r="I884" s="44" t="s">
        <v>202</v>
      </c>
      <c r="J884" s="44" t="s">
        <v>469</v>
      </c>
      <c r="K884" s="86" t="s">
        <v>94</v>
      </c>
      <c r="L884" s="49" t="s">
        <v>462</v>
      </c>
      <c r="M884" s="108">
        <v>5452</v>
      </c>
      <c r="N884" s="108">
        <v>5452</v>
      </c>
      <c r="O884" s="91">
        <v>5452</v>
      </c>
      <c r="P884" s="44" t="s">
        <v>458</v>
      </c>
      <c r="Q884" s="67"/>
      <c r="R884" s="67"/>
      <c r="S884" s="87" t="s">
        <v>17</v>
      </c>
      <c r="T88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84" s="91">
        <v>1998</v>
      </c>
      <c r="V884" s="91">
        <v>12</v>
      </c>
      <c r="W884" s="91">
        <v>1</v>
      </c>
      <c r="X884" s="92">
        <v>2000</v>
      </c>
      <c r="Y884" s="108">
        <v>0</v>
      </c>
      <c r="Z884" s="108">
        <v>0</v>
      </c>
      <c r="AA884" s="214">
        <v>2000</v>
      </c>
      <c r="AB884" s="67">
        <v>1</v>
      </c>
      <c r="AC884" s="115"/>
      <c r="AD884" s="115"/>
      <c r="AE884" s="109">
        <f>IFERROR(Table1[[#This Row],[ExpenditureDetails5]]*HLOOKUP([AssumedValue2],'Curr conv'!$B$17:$BF$56,16,FALSE), "No data")</f>
        <v>0</v>
      </c>
      <c r="AF884" s="108">
        <f>IFERROR([AssumedValue1]*HLOOKUP([AssumedValue2],'Curr conv'!$B$17:$BF$56,16,FALSE), "No data")</f>
        <v>0</v>
      </c>
      <c r="AG884" s="110">
        <f>IFERROR(Table1[[#This Row],[Calculation2]]/Exchange,"No data")</f>
        <v>0</v>
      </c>
      <c r="AH884" s="113">
        <f>IFERROR([AssumedValue1]*HLOOKUP([AssumedValue2],'Curr conv'!$B$17:$BF$56,16,FALSE)/Table1[[#This Row],[ExpenditureDetails3]], "No data")</f>
        <v>0</v>
      </c>
      <c r="AI884" s="114">
        <f>IFERROR(Table1[[#This Row],[Calculation4]]/Exchange,"No data")</f>
        <v>0</v>
      </c>
      <c r="AJ88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884" s="110">
        <f>IFERROR(Table1[[#This Row],[Calculation6]]/Exchange,"No data")</f>
        <v>0</v>
      </c>
      <c r="AL884" s="49" t="s">
        <v>476</v>
      </c>
      <c r="AM884" s="45"/>
      <c r="AN884" s="45"/>
      <c r="AO884" s="45"/>
      <c r="AP884" s="45"/>
      <c r="AQ884" s="45"/>
    </row>
    <row r="885" spans="2:43">
      <c r="B885" s="44" t="s">
        <v>235</v>
      </c>
      <c r="C885" s="66" t="s">
        <v>468</v>
      </c>
      <c r="D885" s="82" t="s">
        <v>454</v>
      </c>
      <c r="E885" s="82" t="s">
        <v>96</v>
      </c>
      <c r="F885" s="66" t="s">
        <v>377</v>
      </c>
      <c r="G885" s="44" t="s">
        <v>236</v>
      </c>
      <c r="H885" s="44" t="s">
        <v>201</v>
      </c>
      <c r="I885" s="44" t="s">
        <v>202</v>
      </c>
      <c r="J885" s="44" t="s">
        <v>469</v>
      </c>
      <c r="K885" s="86" t="s">
        <v>94</v>
      </c>
      <c r="L885" s="49" t="s">
        <v>462</v>
      </c>
      <c r="M885" s="108">
        <v>5452</v>
      </c>
      <c r="N885" s="108">
        <v>5452</v>
      </c>
      <c r="O885" s="91">
        <v>5452</v>
      </c>
      <c r="P885" s="44" t="s">
        <v>458</v>
      </c>
      <c r="Q885" s="67"/>
      <c r="R885" s="67"/>
      <c r="S885" s="87" t="s">
        <v>17</v>
      </c>
      <c r="T88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85" s="91">
        <v>1998</v>
      </c>
      <c r="V885" s="91">
        <v>12</v>
      </c>
      <c r="W885" s="91">
        <v>1</v>
      </c>
      <c r="X885" s="92">
        <v>2001</v>
      </c>
      <c r="Y885" s="108">
        <v>232</v>
      </c>
      <c r="Z885" s="108">
        <v>232</v>
      </c>
      <c r="AA885" s="214">
        <v>2001</v>
      </c>
      <c r="AB885" s="67">
        <v>1</v>
      </c>
      <c r="AC885" s="115"/>
      <c r="AD885" s="115"/>
      <c r="AE885" s="109">
        <f>IFERROR(Table1[[#This Row],[ExpenditureDetails5]]*HLOOKUP([AssumedValue2],'Curr conv'!$B$17:$BF$56,16,FALSE), "No data")</f>
        <v>1916.6608652813454</v>
      </c>
      <c r="AF885" s="108">
        <f>IFERROR([AssumedValue1]*HLOOKUP([AssumedValue2],'Curr conv'!$B$17:$BF$56,16,FALSE), "No data")</f>
        <v>1916.6608652813454</v>
      </c>
      <c r="AG885" s="110">
        <f>IFERROR(Table1[[#This Row],[Calculation2]]/Exchange,"No data")</f>
        <v>1339.3622510307964</v>
      </c>
      <c r="AH885" s="113">
        <f>IFERROR([AssumedValue1]*HLOOKUP([AssumedValue2],'Curr conv'!$B$17:$BF$56,16,FALSE)/Table1[[#This Row],[ExpenditureDetails3]], "No data")</f>
        <v>1916.6608652813454</v>
      </c>
      <c r="AI885" s="114">
        <f>IFERROR(Table1[[#This Row],[Calculation4]]/Exchange,"No data")</f>
        <v>1339.3622510307964</v>
      </c>
      <c r="AJ88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159.72173877344545</v>
      </c>
      <c r="AK885" s="110">
        <f>IFERROR(Table1[[#This Row],[Calculation6]]/Exchange,"No data")</f>
        <v>111.61352091923304</v>
      </c>
      <c r="AL885" s="49" t="s">
        <v>476</v>
      </c>
      <c r="AM885" s="45"/>
      <c r="AN885" s="45"/>
      <c r="AO885" s="45"/>
      <c r="AP885" s="45"/>
      <c r="AQ885" s="45"/>
    </row>
    <row r="886" spans="2:43">
      <c r="B886" s="44" t="s">
        <v>235</v>
      </c>
      <c r="C886" s="66" t="s">
        <v>468</v>
      </c>
      <c r="D886" s="82" t="s">
        <v>454</v>
      </c>
      <c r="E886" s="82" t="s">
        <v>96</v>
      </c>
      <c r="F886" s="66" t="s">
        <v>377</v>
      </c>
      <c r="G886" s="44" t="s">
        <v>236</v>
      </c>
      <c r="H886" s="44" t="s">
        <v>201</v>
      </c>
      <c r="I886" s="44" t="s">
        <v>202</v>
      </c>
      <c r="J886" s="44" t="s">
        <v>469</v>
      </c>
      <c r="K886" s="86" t="s">
        <v>94</v>
      </c>
      <c r="L886" s="49" t="s">
        <v>462</v>
      </c>
      <c r="M886" s="108">
        <v>5452</v>
      </c>
      <c r="N886" s="108">
        <v>5452</v>
      </c>
      <c r="O886" s="91">
        <v>5452</v>
      </c>
      <c r="P886" s="44" t="s">
        <v>458</v>
      </c>
      <c r="Q886" s="67"/>
      <c r="R886" s="67"/>
      <c r="S886" s="87" t="s">
        <v>17</v>
      </c>
      <c r="T88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86" s="91">
        <v>1998</v>
      </c>
      <c r="V886" s="91">
        <v>12</v>
      </c>
      <c r="W886" s="91">
        <v>1</v>
      </c>
      <c r="X886" s="92">
        <v>2002</v>
      </c>
      <c r="Y886" s="108">
        <v>186.17</v>
      </c>
      <c r="Z886" s="108">
        <v>186.17</v>
      </c>
      <c r="AA886" s="214">
        <v>2002</v>
      </c>
      <c r="AB886" s="67">
        <v>1</v>
      </c>
      <c r="AC886" s="115"/>
      <c r="AD886" s="115"/>
      <c r="AE886" s="109">
        <f>IFERROR(Table1[[#This Row],[ExpenditureDetails5]]*HLOOKUP([AssumedValue2],'Curr conv'!$B$17:$BF$56,16,FALSE), "No data")</f>
        <v>1140.8256804783771</v>
      </c>
      <c r="AF886" s="108">
        <f>IFERROR([AssumedValue1]*HLOOKUP([AssumedValue2],'Curr conv'!$B$17:$BF$56,16,FALSE), "No data")</f>
        <v>1140.8256804783771</v>
      </c>
      <c r="AG886" s="110">
        <f>IFERROR(Table1[[#This Row],[Calculation2]]/Exchange,"No data")</f>
        <v>797.20877027192194</v>
      </c>
      <c r="AH886" s="113">
        <f>IFERROR([AssumedValue1]*HLOOKUP([AssumedValue2],'Curr conv'!$B$17:$BF$56,16,FALSE)/Table1[[#This Row],[ExpenditureDetails3]], "No data")</f>
        <v>1140.8256804783771</v>
      </c>
      <c r="AI886" s="114">
        <f>IFERROR(Table1[[#This Row],[Calculation4]]/Exchange,"No data")</f>
        <v>797.20877027192194</v>
      </c>
      <c r="AJ88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95.068806706531419</v>
      </c>
      <c r="AK886" s="110">
        <f>IFERROR(Table1[[#This Row],[Calculation6]]/Exchange,"No data")</f>
        <v>66.434064189326818</v>
      </c>
      <c r="AL886" s="49" t="s">
        <v>476</v>
      </c>
      <c r="AM886" s="45"/>
      <c r="AN886" s="45"/>
      <c r="AO886" s="45"/>
      <c r="AP886" s="45"/>
      <c r="AQ886" s="45"/>
    </row>
    <row r="887" spans="2:43">
      <c r="B887" s="44" t="s">
        <v>235</v>
      </c>
      <c r="C887" s="66" t="s">
        <v>468</v>
      </c>
      <c r="D887" s="82" t="s">
        <v>454</v>
      </c>
      <c r="E887" s="82" t="s">
        <v>96</v>
      </c>
      <c r="F887" s="66" t="s">
        <v>377</v>
      </c>
      <c r="G887" s="44" t="s">
        <v>236</v>
      </c>
      <c r="H887" s="44" t="s">
        <v>201</v>
      </c>
      <c r="I887" s="44" t="s">
        <v>202</v>
      </c>
      <c r="J887" s="44" t="s">
        <v>469</v>
      </c>
      <c r="K887" s="86" t="s">
        <v>94</v>
      </c>
      <c r="L887" s="49" t="s">
        <v>462</v>
      </c>
      <c r="M887" s="108">
        <v>5452</v>
      </c>
      <c r="N887" s="108">
        <v>5452</v>
      </c>
      <c r="O887" s="91">
        <v>5452</v>
      </c>
      <c r="P887" s="44" t="s">
        <v>458</v>
      </c>
      <c r="Q887" s="67"/>
      <c r="R887" s="67"/>
      <c r="S887" s="87" t="s">
        <v>17</v>
      </c>
      <c r="T88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87" s="91">
        <v>1998</v>
      </c>
      <c r="V887" s="91">
        <v>12</v>
      </c>
      <c r="W887" s="91">
        <v>1</v>
      </c>
      <c r="X887" s="92">
        <v>2003</v>
      </c>
      <c r="Y887" s="108">
        <v>63.65</v>
      </c>
      <c r="Z887" s="108">
        <v>63.65</v>
      </c>
      <c r="AA887" s="214">
        <v>2003</v>
      </c>
      <c r="AB887" s="67">
        <v>1</v>
      </c>
      <c r="AC887" s="115"/>
      <c r="AD887" s="115"/>
      <c r="AE887" s="109">
        <f>IFERROR(Table1[[#This Row],[ExpenditureDetails5]]*HLOOKUP([AssumedValue2],'Curr conv'!$B$17:$BF$56,16,FALSE), "No data")</f>
        <v>317.5732483272065</v>
      </c>
      <c r="AF887" s="108">
        <f>IFERROR([AssumedValue1]*HLOOKUP([AssumedValue2],'Curr conv'!$B$17:$BF$56,16,FALSE), "No data")</f>
        <v>317.5732483272065</v>
      </c>
      <c r="AG887" s="110">
        <f>IFERROR(Table1[[#This Row],[Calculation2]]/Exchange,"No data")</f>
        <v>221.92012601261789</v>
      </c>
      <c r="AH887" s="113">
        <f>IFERROR([AssumedValue1]*HLOOKUP([AssumedValue2],'Curr conv'!$B$17:$BF$56,16,FALSE)/Table1[[#This Row],[ExpenditureDetails3]], "No data")</f>
        <v>317.5732483272065</v>
      </c>
      <c r="AI887" s="114">
        <f>IFERROR(Table1[[#This Row],[Calculation4]]/Exchange,"No data")</f>
        <v>221.92012601261789</v>
      </c>
      <c r="AJ88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26.464437360600542</v>
      </c>
      <c r="AK887" s="110">
        <f>IFERROR(Table1[[#This Row],[Calculation6]]/Exchange,"No data")</f>
        <v>18.493343834384824</v>
      </c>
      <c r="AL887" s="49" t="s">
        <v>476</v>
      </c>
      <c r="AM887" s="45"/>
      <c r="AN887" s="45"/>
      <c r="AO887" s="45"/>
      <c r="AP887" s="45"/>
      <c r="AQ887" s="45"/>
    </row>
    <row r="888" spans="2:43">
      <c r="B888" s="44" t="s">
        <v>235</v>
      </c>
      <c r="C888" s="66" t="s">
        <v>468</v>
      </c>
      <c r="D888" s="82" t="s">
        <v>454</v>
      </c>
      <c r="E888" s="82" t="s">
        <v>96</v>
      </c>
      <c r="F888" s="66" t="s">
        <v>377</v>
      </c>
      <c r="G888" s="44" t="s">
        <v>236</v>
      </c>
      <c r="H888" s="44" t="s">
        <v>201</v>
      </c>
      <c r="I888" s="44" t="s">
        <v>202</v>
      </c>
      <c r="J888" s="44" t="s">
        <v>469</v>
      </c>
      <c r="K888" s="86" t="s">
        <v>94</v>
      </c>
      <c r="L888" s="49" t="s">
        <v>462</v>
      </c>
      <c r="M888" s="108">
        <v>5452</v>
      </c>
      <c r="N888" s="108">
        <v>5452</v>
      </c>
      <c r="O888" s="91">
        <v>5452</v>
      </c>
      <c r="P888" s="44" t="s">
        <v>458</v>
      </c>
      <c r="Q888" s="67"/>
      <c r="R888" s="67"/>
      <c r="S888" s="87" t="s">
        <v>17</v>
      </c>
      <c r="T88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88" s="91">
        <v>1998</v>
      </c>
      <c r="V888" s="91">
        <v>12</v>
      </c>
      <c r="W888" s="91">
        <v>1</v>
      </c>
      <c r="X888" s="92">
        <v>2004</v>
      </c>
      <c r="Y888" s="108">
        <v>301.5</v>
      </c>
      <c r="Z888" s="108">
        <v>301.5</v>
      </c>
      <c r="AA888" s="214">
        <v>2004</v>
      </c>
      <c r="AB888" s="67">
        <v>1</v>
      </c>
      <c r="AC888" s="115"/>
      <c r="AD888" s="115"/>
      <c r="AE888" s="109">
        <f>IFERROR(Table1[[#This Row],[ExpenditureDetails5]]*HLOOKUP([AssumedValue2],'Curr conv'!$B$17:$BF$56,16,FALSE), "No data")</f>
        <v>1168.7978406765812</v>
      </c>
      <c r="AF888" s="108">
        <f>IFERROR([AssumedValue1]*HLOOKUP([AssumedValue2],'Curr conv'!$B$17:$BF$56,16,FALSE), "No data")</f>
        <v>1168.7978406765812</v>
      </c>
      <c r="AG888" s="110">
        <f>IFERROR(Table1[[#This Row],[Calculation2]]/Exchange,"No data")</f>
        <v>816.75571054075317</v>
      </c>
      <c r="AH888" s="113">
        <f>IFERROR([AssumedValue1]*HLOOKUP([AssumedValue2],'Curr conv'!$B$17:$BF$56,16,FALSE)/Table1[[#This Row],[ExpenditureDetails3]], "No data")</f>
        <v>1168.7978406765812</v>
      </c>
      <c r="AI888" s="114">
        <f>IFERROR(Table1[[#This Row],[Calculation4]]/Exchange,"No data")</f>
        <v>816.75571054075317</v>
      </c>
      <c r="AJ88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97.39982005638177</v>
      </c>
      <c r="AK888" s="110">
        <f>IFERROR(Table1[[#This Row],[Calculation6]]/Exchange,"No data")</f>
        <v>68.062975878396088</v>
      </c>
      <c r="AL888" s="49" t="s">
        <v>476</v>
      </c>
      <c r="AM888" s="45"/>
      <c r="AN888" s="45"/>
      <c r="AO888" s="45"/>
      <c r="AP888" s="45"/>
      <c r="AQ888" s="45"/>
    </row>
    <row r="889" spans="2:43">
      <c r="B889" s="44" t="s">
        <v>235</v>
      </c>
      <c r="C889" s="66" t="s">
        <v>468</v>
      </c>
      <c r="D889" s="82" t="s">
        <v>454</v>
      </c>
      <c r="E889" s="82" t="s">
        <v>96</v>
      </c>
      <c r="F889" s="66" t="s">
        <v>377</v>
      </c>
      <c r="G889" s="44" t="s">
        <v>236</v>
      </c>
      <c r="H889" s="44" t="s">
        <v>201</v>
      </c>
      <c r="I889" s="44" t="s">
        <v>202</v>
      </c>
      <c r="J889" s="44" t="s">
        <v>469</v>
      </c>
      <c r="K889" s="86" t="s">
        <v>94</v>
      </c>
      <c r="L889" s="49" t="s">
        <v>462</v>
      </c>
      <c r="M889" s="108">
        <v>5452</v>
      </c>
      <c r="N889" s="108">
        <v>5452</v>
      </c>
      <c r="O889" s="91">
        <v>5452</v>
      </c>
      <c r="P889" s="44" t="s">
        <v>458</v>
      </c>
      <c r="Q889" s="67"/>
      <c r="R889" s="67"/>
      <c r="S889" s="87" t="s">
        <v>17</v>
      </c>
      <c r="T88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89" s="91">
        <v>1998</v>
      </c>
      <c r="V889" s="91">
        <v>12</v>
      </c>
      <c r="W889" s="91">
        <v>1</v>
      </c>
      <c r="X889" s="92">
        <v>2005</v>
      </c>
      <c r="Y889" s="108">
        <v>685.49999999999989</v>
      </c>
      <c r="Z889" s="108">
        <v>685.49999999999989</v>
      </c>
      <c r="AA889" s="214">
        <v>2005</v>
      </c>
      <c r="AB889" s="67">
        <v>1</v>
      </c>
      <c r="AC889" s="115"/>
      <c r="AD889" s="115"/>
      <c r="AE889" s="109">
        <f>IFERROR(Table1[[#This Row],[ExpenditureDetails5]]*HLOOKUP([AssumedValue2],'Curr conv'!$B$17:$BF$56,16,FALSE), "No data")</f>
        <v>2323.92870503731</v>
      </c>
      <c r="AF889" s="108">
        <f>IFERROR([AssumedValue1]*HLOOKUP([AssumedValue2],'Curr conv'!$B$17:$BF$56,16,FALSE), "No data")</f>
        <v>2323.92870503731</v>
      </c>
      <c r="AG889" s="110">
        <f>IFERROR(Table1[[#This Row],[Calculation2]]/Exchange,"No data")</f>
        <v>1623.9609406106183</v>
      </c>
      <c r="AH889" s="113">
        <f>IFERROR([AssumedValue1]*HLOOKUP([AssumedValue2],'Curr conv'!$B$17:$BF$56,16,FALSE)/Table1[[#This Row],[ExpenditureDetails3]], "No data")</f>
        <v>2323.92870503731</v>
      </c>
      <c r="AI889" s="114">
        <f>IFERROR(Table1[[#This Row],[Calculation4]]/Exchange,"No data")</f>
        <v>1623.9609406106183</v>
      </c>
      <c r="AJ88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193.66072541977584</v>
      </c>
      <c r="AK889" s="110">
        <f>IFERROR(Table1[[#This Row],[Calculation6]]/Exchange,"No data")</f>
        <v>135.33007838421818</v>
      </c>
      <c r="AL889" s="49" t="s">
        <v>476</v>
      </c>
      <c r="AM889" s="45"/>
      <c r="AN889" s="45"/>
      <c r="AO889" s="45"/>
      <c r="AP889" s="45"/>
      <c r="AQ889" s="45"/>
    </row>
    <row r="890" spans="2:43">
      <c r="B890" s="44" t="s">
        <v>235</v>
      </c>
      <c r="C890" s="66" t="s">
        <v>468</v>
      </c>
      <c r="D890" s="82" t="s">
        <v>454</v>
      </c>
      <c r="E890" s="82" t="s">
        <v>96</v>
      </c>
      <c r="F890" s="66" t="s">
        <v>377</v>
      </c>
      <c r="G890" s="44" t="s">
        <v>236</v>
      </c>
      <c r="H890" s="44" t="s">
        <v>201</v>
      </c>
      <c r="I890" s="44" t="s">
        <v>202</v>
      </c>
      <c r="J890" s="44" t="s">
        <v>469</v>
      </c>
      <c r="K890" s="86" t="s">
        <v>94</v>
      </c>
      <c r="L890" s="49" t="s">
        <v>462</v>
      </c>
      <c r="M890" s="108">
        <v>5452</v>
      </c>
      <c r="N890" s="108">
        <v>5452</v>
      </c>
      <c r="O890" s="91">
        <v>5452</v>
      </c>
      <c r="P890" s="44" t="s">
        <v>458</v>
      </c>
      <c r="Q890" s="67"/>
      <c r="R890" s="67"/>
      <c r="S890" s="87" t="s">
        <v>17</v>
      </c>
      <c r="T89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90" s="91">
        <v>1998</v>
      </c>
      <c r="V890" s="91">
        <v>12</v>
      </c>
      <c r="W890" s="91">
        <v>1</v>
      </c>
      <c r="X890" s="92">
        <v>2006</v>
      </c>
      <c r="Y890" s="108">
        <v>1201.7999999999997</v>
      </c>
      <c r="Z890" s="108">
        <v>1201.7999999999997</v>
      </c>
      <c r="AA890" s="214">
        <v>2006</v>
      </c>
      <c r="AB890" s="67">
        <v>1</v>
      </c>
      <c r="AC890" s="115"/>
      <c r="AD890" s="115"/>
      <c r="AE890" s="109">
        <f>IFERROR(Table1[[#This Row],[ExpenditureDetails5]]*HLOOKUP([AssumedValue2],'Curr conv'!$B$17:$BF$56,16,FALSE), "No data")</f>
        <v>3543.9430866480197</v>
      </c>
      <c r="AF890" s="108">
        <f>IFERROR([AssumedValue1]*HLOOKUP([AssumedValue2],'Curr conv'!$B$17:$BF$56,16,FALSE), "No data")</f>
        <v>3543.9430866480197</v>
      </c>
      <c r="AG890" s="110">
        <f>IFERROR(Table1[[#This Row],[Calculation2]]/Exchange,"No data")</f>
        <v>2476.5067602928111</v>
      </c>
      <c r="AH890" s="113">
        <f>IFERROR([AssumedValue1]*HLOOKUP([AssumedValue2],'Curr conv'!$B$17:$BF$56,16,FALSE)/Table1[[#This Row],[ExpenditureDetails3]], "No data")</f>
        <v>3543.9430866480197</v>
      </c>
      <c r="AI890" s="114">
        <f>IFERROR(Table1[[#This Row],[Calculation4]]/Exchange,"No data")</f>
        <v>2476.5067602928111</v>
      </c>
      <c r="AJ89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295.32859055400166</v>
      </c>
      <c r="AK890" s="110">
        <f>IFERROR(Table1[[#This Row],[Calculation6]]/Exchange,"No data")</f>
        <v>206.37556335773425</v>
      </c>
      <c r="AL890" s="49" t="s">
        <v>476</v>
      </c>
      <c r="AM890" s="45"/>
      <c r="AN890" s="45"/>
      <c r="AO890" s="45"/>
      <c r="AP890" s="45"/>
      <c r="AQ890" s="45"/>
    </row>
    <row r="891" spans="2:43">
      <c r="B891" s="44" t="s">
        <v>235</v>
      </c>
      <c r="C891" s="66" t="s">
        <v>468</v>
      </c>
      <c r="D891" s="82" t="s">
        <v>454</v>
      </c>
      <c r="E891" s="82" t="s">
        <v>96</v>
      </c>
      <c r="F891" s="66" t="s">
        <v>377</v>
      </c>
      <c r="G891" s="44" t="s">
        <v>236</v>
      </c>
      <c r="H891" s="44" t="s">
        <v>201</v>
      </c>
      <c r="I891" s="44" t="s">
        <v>202</v>
      </c>
      <c r="J891" s="44" t="s">
        <v>469</v>
      </c>
      <c r="K891" s="86" t="s">
        <v>94</v>
      </c>
      <c r="L891" s="49" t="s">
        <v>462</v>
      </c>
      <c r="M891" s="108">
        <v>5452</v>
      </c>
      <c r="N891" s="108">
        <v>5452</v>
      </c>
      <c r="O891" s="91">
        <v>5452</v>
      </c>
      <c r="P891" s="44" t="s">
        <v>458</v>
      </c>
      <c r="Q891" s="67"/>
      <c r="R891" s="67"/>
      <c r="S891" s="87" t="s">
        <v>17</v>
      </c>
      <c r="T89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91" s="91">
        <v>1998</v>
      </c>
      <c r="V891" s="91">
        <v>12</v>
      </c>
      <c r="W891" s="91">
        <v>1</v>
      </c>
      <c r="X891" s="92">
        <v>2007</v>
      </c>
      <c r="Y891" s="108">
        <v>457</v>
      </c>
      <c r="Z891" s="108">
        <v>457</v>
      </c>
      <c r="AA891" s="214">
        <v>2007</v>
      </c>
      <c r="AB891" s="67">
        <v>1</v>
      </c>
      <c r="AC891" s="115"/>
      <c r="AD891" s="115"/>
      <c r="AE891" s="109">
        <f>IFERROR(Table1[[#This Row],[ExpenditureDetails5]]*HLOOKUP([AssumedValue2],'Curr conv'!$B$17:$BF$56,16,FALSE), "No data")</f>
        <v>745.5763129500466</v>
      </c>
      <c r="AF891" s="108">
        <f>IFERROR([AssumedValue1]*HLOOKUP([AssumedValue2],'Curr conv'!$B$17:$BF$56,16,FALSE), "No data")</f>
        <v>745.5763129500466</v>
      </c>
      <c r="AG891" s="110">
        <f>IFERROR(Table1[[#This Row],[Calculation2]]/Exchange,"No data")</f>
        <v>521.00858681717409</v>
      </c>
      <c r="AH891" s="113">
        <f>IFERROR([AssumedValue1]*HLOOKUP([AssumedValue2],'Curr conv'!$B$17:$BF$56,16,FALSE)/Table1[[#This Row],[ExpenditureDetails3]], "No data")</f>
        <v>745.5763129500466</v>
      </c>
      <c r="AI891" s="114">
        <f>IFERROR(Table1[[#This Row],[Calculation4]]/Exchange,"No data")</f>
        <v>521.00858681717409</v>
      </c>
      <c r="AJ89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62.131359412503883</v>
      </c>
      <c r="AK891" s="110">
        <f>IFERROR(Table1[[#This Row],[Calculation6]]/Exchange,"No data")</f>
        <v>43.41738223476451</v>
      </c>
      <c r="AL891" s="49" t="s">
        <v>476</v>
      </c>
      <c r="AM891" s="45"/>
      <c r="AN891" s="45"/>
      <c r="AO891" s="45"/>
      <c r="AP891" s="45"/>
      <c r="AQ891" s="45"/>
    </row>
    <row r="892" spans="2:43">
      <c r="B892" s="44" t="s">
        <v>235</v>
      </c>
      <c r="C892" s="66" t="s">
        <v>468</v>
      </c>
      <c r="D892" s="82" t="s">
        <v>454</v>
      </c>
      <c r="E892" s="82" t="s">
        <v>96</v>
      </c>
      <c r="F892" s="66" t="s">
        <v>377</v>
      </c>
      <c r="G892" s="44" t="s">
        <v>236</v>
      </c>
      <c r="H892" s="44" t="s">
        <v>201</v>
      </c>
      <c r="I892" s="44" t="s">
        <v>202</v>
      </c>
      <c r="J892" s="44" t="s">
        <v>469</v>
      </c>
      <c r="K892" s="86" t="s">
        <v>94</v>
      </c>
      <c r="L892" s="49" t="s">
        <v>462</v>
      </c>
      <c r="M892" s="108">
        <v>5452</v>
      </c>
      <c r="N892" s="108">
        <v>5452</v>
      </c>
      <c r="O892" s="91">
        <v>5452</v>
      </c>
      <c r="P892" s="44" t="s">
        <v>458</v>
      </c>
      <c r="Q892" s="67"/>
      <c r="R892" s="67"/>
      <c r="S892" s="87" t="s">
        <v>17</v>
      </c>
      <c r="T89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92" s="91">
        <v>1998</v>
      </c>
      <c r="V892" s="91">
        <v>12</v>
      </c>
      <c r="W892" s="91">
        <v>1</v>
      </c>
      <c r="X892" s="92">
        <v>2008</v>
      </c>
      <c r="Y892" s="108">
        <v>355.6</v>
      </c>
      <c r="Z892" s="108">
        <v>355.6</v>
      </c>
      <c r="AA892" s="214">
        <v>2008</v>
      </c>
      <c r="AB892" s="67">
        <v>1</v>
      </c>
      <c r="AC892" s="115"/>
      <c r="AD892" s="115"/>
      <c r="AE892" s="109">
        <f>IFERROR(Table1[[#This Row],[ExpenditureDetails5]]*HLOOKUP([AssumedValue2],'Curr conv'!$B$17:$BF$56,16,FALSE), "No data")</f>
        <v>498.93634397238452</v>
      </c>
      <c r="AF892" s="108">
        <f>IFERROR([AssumedValue1]*HLOOKUP([AssumedValue2],'Curr conv'!$B$17:$BF$56,16,FALSE), "No data")</f>
        <v>498.93634397238452</v>
      </c>
      <c r="AG892" s="110">
        <f>IFERROR(Table1[[#This Row],[Calculation2]]/Exchange,"No data")</f>
        <v>348.65662303061407</v>
      </c>
      <c r="AH892" s="113">
        <f>IFERROR([AssumedValue1]*HLOOKUP([AssumedValue2],'Curr conv'!$B$17:$BF$56,16,FALSE)/Table1[[#This Row],[ExpenditureDetails3]], "No data")</f>
        <v>498.93634397238452</v>
      </c>
      <c r="AI892" s="114">
        <f>IFERROR(Table1[[#This Row],[Calculation4]]/Exchange,"No data")</f>
        <v>348.65662303061407</v>
      </c>
      <c r="AJ89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41.578028664365377</v>
      </c>
      <c r="AK892" s="110">
        <f>IFERROR(Table1[[#This Row],[Calculation6]]/Exchange,"No data")</f>
        <v>29.054718585884508</v>
      </c>
      <c r="AL892" s="49" t="s">
        <v>476</v>
      </c>
      <c r="AM892" s="45"/>
      <c r="AN892" s="45"/>
      <c r="AO892" s="45"/>
      <c r="AP892" s="45"/>
      <c r="AQ892" s="45"/>
    </row>
    <row r="893" spans="2:43">
      <c r="B893" s="44" t="s">
        <v>237</v>
      </c>
      <c r="C893" s="66" t="s">
        <v>468</v>
      </c>
      <c r="D893" s="66" t="s">
        <v>454</v>
      </c>
      <c r="E893" s="66" t="s">
        <v>96</v>
      </c>
      <c r="F893" s="66" t="s">
        <v>378</v>
      </c>
      <c r="G893" s="44" t="s">
        <v>238</v>
      </c>
      <c r="H893" s="44" t="s">
        <v>201</v>
      </c>
      <c r="I893" s="44" t="s">
        <v>202</v>
      </c>
      <c r="J893" s="44" t="s">
        <v>469</v>
      </c>
      <c r="K893" s="86" t="s">
        <v>461</v>
      </c>
      <c r="L893" s="49" t="s">
        <v>462</v>
      </c>
      <c r="M893" s="108">
        <v>3163</v>
      </c>
      <c r="N893" s="108">
        <v>3163</v>
      </c>
      <c r="O893" s="91">
        <v>3163</v>
      </c>
      <c r="P893" s="44" t="s">
        <v>458</v>
      </c>
      <c r="Q893" s="67"/>
      <c r="R893" s="67"/>
      <c r="S893" s="87" t="s">
        <v>17</v>
      </c>
      <c r="T89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93" s="91">
        <v>2008</v>
      </c>
      <c r="V893" s="91">
        <v>2</v>
      </c>
      <c r="W893" s="91">
        <v>1</v>
      </c>
      <c r="X893" s="92">
        <v>1998</v>
      </c>
      <c r="Y893" s="108">
        <v>80</v>
      </c>
      <c r="Z893" s="108">
        <v>80</v>
      </c>
      <c r="AA893" s="214">
        <v>1998</v>
      </c>
      <c r="AB893" s="67">
        <v>2</v>
      </c>
      <c r="AC893" s="115" t="s">
        <v>96</v>
      </c>
      <c r="AD893" s="115"/>
      <c r="AE893" s="109">
        <f>IFERROR(Table1[[#This Row],[ExpenditureDetails5]]*HLOOKUP([AssumedValue2],'Curr conv'!$B$17:$BF$56,16,FALSE), "No data")</f>
        <v>1121.7547214671383</v>
      </c>
      <c r="AF893" s="108">
        <f>IFERROR([AssumedValue1]*HLOOKUP([AssumedValue2],'Curr conv'!$B$17:$BF$56,16,FALSE), "No data")</f>
        <v>1121.7547214671383</v>
      </c>
      <c r="AG893" s="110">
        <f>IFERROR(Table1[[#This Row],[Calculation2]]/Exchange,"No data")</f>
        <v>783.88198771309953</v>
      </c>
      <c r="AH893" s="113">
        <f>IFERROR([AssumedValue1]*HLOOKUP([AssumedValue2],'Curr conv'!$B$17:$BF$56,16,FALSE)/Table1[[#This Row],[ExpenditureDetails3]], "No data")</f>
        <v>1121.7547214671383</v>
      </c>
      <c r="AI893" s="114">
        <f>IFERROR(Table1[[#This Row],[Calculation4]]/Exchange,"No data")</f>
        <v>783.88198771309953</v>
      </c>
      <c r="AJ89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560.87736073356916</v>
      </c>
      <c r="AK893" s="110">
        <f>IFERROR(Table1[[#This Row],[Calculation6]]/Exchange,"No data")</f>
        <v>391.94099385654977</v>
      </c>
      <c r="AL893" s="49" t="s">
        <v>476</v>
      </c>
      <c r="AM893" s="45"/>
      <c r="AN893" s="45"/>
      <c r="AO893" s="45"/>
      <c r="AP893" s="45"/>
      <c r="AQ893" s="45"/>
    </row>
    <row r="894" spans="2:43">
      <c r="B894" s="44" t="s">
        <v>237</v>
      </c>
      <c r="C894" s="66" t="s">
        <v>468</v>
      </c>
      <c r="D894" s="66" t="s">
        <v>454</v>
      </c>
      <c r="E894" s="66" t="s">
        <v>96</v>
      </c>
      <c r="F894" s="66" t="s">
        <v>378</v>
      </c>
      <c r="G894" s="44" t="s">
        <v>238</v>
      </c>
      <c r="H894" s="44" t="s">
        <v>201</v>
      </c>
      <c r="I894" s="44" t="s">
        <v>202</v>
      </c>
      <c r="J894" s="44" t="s">
        <v>469</v>
      </c>
      <c r="K894" s="86" t="s">
        <v>461</v>
      </c>
      <c r="L894" s="49" t="s">
        <v>462</v>
      </c>
      <c r="M894" s="108">
        <v>3163</v>
      </c>
      <c r="N894" s="108">
        <v>3163</v>
      </c>
      <c r="O894" s="91">
        <v>3163</v>
      </c>
      <c r="P894" s="44" t="s">
        <v>458</v>
      </c>
      <c r="Q894" s="67"/>
      <c r="R894" s="67"/>
      <c r="S894" s="87" t="s">
        <v>17</v>
      </c>
      <c r="T89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94" s="91">
        <v>2008</v>
      </c>
      <c r="V894" s="91">
        <v>2</v>
      </c>
      <c r="W894" s="91">
        <v>1</v>
      </c>
      <c r="X894" s="92">
        <v>1999</v>
      </c>
      <c r="Y894" s="108">
        <v>159.4</v>
      </c>
      <c r="Z894" s="108">
        <v>159.4</v>
      </c>
      <c r="AA894" s="214">
        <v>1999</v>
      </c>
      <c r="AB894" s="67">
        <v>2</v>
      </c>
      <c r="AC894" s="115"/>
      <c r="AD894" s="115"/>
      <c r="AE894" s="109">
        <f>IFERROR(Table1[[#This Row],[ExpenditureDetails5]]*HLOOKUP([AssumedValue2],'Curr conv'!$B$17:$BF$56,16,FALSE), "No data")</f>
        <v>1909.5477057840847</v>
      </c>
      <c r="AF894" s="108">
        <f>IFERROR([AssumedValue1]*HLOOKUP([AssumedValue2],'Curr conv'!$B$17:$BF$56,16,FALSE), "No data")</f>
        <v>1909.5477057840847</v>
      </c>
      <c r="AG894" s="110">
        <f>IFERROR(Table1[[#This Row],[Calculation2]]/Exchange,"No data")</f>
        <v>1334.3915765161928</v>
      </c>
      <c r="AH894" s="113">
        <f>IFERROR([AssumedValue1]*HLOOKUP([AssumedValue2],'Curr conv'!$B$17:$BF$56,16,FALSE)/Table1[[#This Row],[ExpenditureDetails3]], "No data")</f>
        <v>1909.5477057840847</v>
      </c>
      <c r="AI894" s="114">
        <f>IFERROR(Table1[[#This Row],[Calculation4]]/Exchange,"No data")</f>
        <v>1334.3915765161928</v>
      </c>
      <c r="AJ89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954.77385289204233</v>
      </c>
      <c r="AK894" s="110">
        <f>IFERROR(Table1[[#This Row],[Calculation6]]/Exchange,"No data")</f>
        <v>667.1957882580964</v>
      </c>
      <c r="AL894" s="49" t="s">
        <v>476</v>
      </c>
      <c r="AM894" s="45"/>
      <c r="AN894" s="45"/>
      <c r="AO894" s="45"/>
      <c r="AP894" s="45"/>
      <c r="AQ894" s="45"/>
    </row>
    <row r="895" spans="2:43">
      <c r="B895" s="44" t="s">
        <v>237</v>
      </c>
      <c r="C895" s="66" t="s">
        <v>468</v>
      </c>
      <c r="D895" s="66" t="s">
        <v>454</v>
      </c>
      <c r="E895" s="66" t="s">
        <v>96</v>
      </c>
      <c r="F895" s="66" t="s">
        <v>378</v>
      </c>
      <c r="G895" s="44" t="s">
        <v>238</v>
      </c>
      <c r="H895" s="44" t="s">
        <v>201</v>
      </c>
      <c r="I895" s="44" t="s">
        <v>202</v>
      </c>
      <c r="J895" s="44" t="s">
        <v>469</v>
      </c>
      <c r="K895" s="86" t="s">
        <v>461</v>
      </c>
      <c r="L895" s="49" t="s">
        <v>462</v>
      </c>
      <c r="M895" s="108">
        <v>3163</v>
      </c>
      <c r="N895" s="108">
        <v>3163</v>
      </c>
      <c r="O895" s="91">
        <v>3163</v>
      </c>
      <c r="P895" s="44" t="s">
        <v>458</v>
      </c>
      <c r="Q895" s="67"/>
      <c r="R895" s="67"/>
      <c r="S895" s="87" t="s">
        <v>17</v>
      </c>
      <c r="T89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95" s="91">
        <v>2008</v>
      </c>
      <c r="V895" s="91">
        <v>2</v>
      </c>
      <c r="W895" s="91">
        <v>1</v>
      </c>
      <c r="X895" s="92">
        <v>2000</v>
      </c>
      <c r="Y895" s="108">
        <v>14</v>
      </c>
      <c r="Z895" s="108">
        <v>14</v>
      </c>
      <c r="AA895" s="214">
        <v>2000</v>
      </c>
      <c r="AB895" s="67">
        <v>2</v>
      </c>
      <c r="AC895" s="115"/>
      <c r="AD895" s="115"/>
      <c r="AE895" s="109">
        <f>IFERROR(Table1[[#This Row],[ExpenditureDetails5]]*HLOOKUP([AssumedValue2],'Curr conv'!$B$17:$BF$56,16,FALSE), "No data")</f>
        <v>147.15507430764546</v>
      </c>
      <c r="AF895" s="108">
        <f>IFERROR([AssumedValue1]*HLOOKUP([AssumedValue2],'Curr conv'!$B$17:$BF$56,16,FALSE), "No data")</f>
        <v>147.15507430764546</v>
      </c>
      <c r="AG895" s="110">
        <f>IFERROR(Table1[[#This Row],[Calculation2]]/Exchange,"No data")</f>
        <v>102.83193816155935</v>
      </c>
      <c r="AH895" s="113">
        <f>IFERROR([AssumedValue1]*HLOOKUP([AssumedValue2],'Curr conv'!$B$17:$BF$56,16,FALSE)/Table1[[#This Row],[ExpenditureDetails3]], "No data")</f>
        <v>147.15507430764546</v>
      </c>
      <c r="AI895" s="114">
        <f>IFERROR(Table1[[#This Row],[Calculation4]]/Exchange,"No data")</f>
        <v>102.83193816155935</v>
      </c>
      <c r="AJ89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73.577537153822732</v>
      </c>
      <c r="AK895" s="110">
        <f>IFERROR(Table1[[#This Row],[Calculation6]]/Exchange,"No data")</f>
        <v>51.415969080779675</v>
      </c>
      <c r="AL895" s="49" t="s">
        <v>476</v>
      </c>
      <c r="AM895" s="45"/>
      <c r="AN895" s="45"/>
      <c r="AO895" s="45"/>
      <c r="AP895" s="45"/>
      <c r="AQ895" s="45"/>
    </row>
    <row r="896" spans="2:43">
      <c r="B896" s="44" t="s">
        <v>333</v>
      </c>
      <c r="C896" s="66" t="s">
        <v>468</v>
      </c>
      <c r="D896" s="66" t="s">
        <v>473</v>
      </c>
      <c r="E896" s="66" t="s">
        <v>96</v>
      </c>
      <c r="F896" s="66" t="s">
        <v>404</v>
      </c>
      <c r="G896" s="44" t="s">
        <v>269</v>
      </c>
      <c r="H896" s="44" t="s">
        <v>201</v>
      </c>
      <c r="I896" s="44" t="s">
        <v>202</v>
      </c>
      <c r="J896" s="44" t="s">
        <v>469</v>
      </c>
      <c r="K896" s="86" t="s">
        <v>94</v>
      </c>
      <c r="L896" s="49" t="s">
        <v>462</v>
      </c>
      <c r="M896" s="108">
        <v>7073</v>
      </c>
      <c r="N896" s="108">
        <v>7073</v>
      </c>
      <c r="O896" s="91">
        <v>7073</v>
      </c>
      <c r="P896" s="44" t="s">
        <v>458</v>
      </c>
      <c r="Q896" s="67"/>
      <c r="R896" s="67"/>
      <c r="S896" s="87" t="s">
        <v>17</v>
      </c>
      <c r="T89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96" s="91">
        <v>2002</v>
      </c>
      <c r="V896" s="91">
        <v>8</v>
      </c>
      <c r="W896" s="91">
        <v>1</v>
      </c>
      <c r="X896" s="92">
        <v>2004</v>
      </c>
      <c r="Y896" s="108">
        <v>75.711500000000001</v>
      </c>
      <c r="Z896" s="108">
        <v>75.711500000000001</v>
      </c>
      <c r="AA896" s="214">
        <v>2004</v>
      </c>
      <c r="AB896" s="67">
        <v>1</v>
      </c>
      <c r="AC896" s="115" t="s">
        <v>96</v>
      </c>
      <c r="AD896" s="115"/>
      <c r="AE896" s="109">
        <f>IFERROR(Table1[[#This Row],[ExpenditureDetails5]]*HLOOKUP([AssumedValue2],'Curr conv'!$B$17:$BF$56,16,FALSE), "No data")</f>
        <v>293.50393935119399</v>
      </c>
      <c r="AF896" s="108">
        <f>IFERROR([AssumedValue1]*HLOOKUP([AssumedValue2],'Curr conv'!$B$17:$BF$56,16,FALSE), "No data")</f>
        <v>293.50393935119399</v>
      </c>
      <c r="AG896" s="110">
        <f>IFERROR(Table1[[#This Row],[Calculation2]]/Exchange,"No data")</f>
        <v>205.10049744148006</v>
      </c>
      <c r="AH896" s="113">
        <f>IFERROR([AssumedValue1]*HLOOKUP([AssumedValue2],'Curr conv'!$B$17:$BF$56,16,FALSE)/Table1[[#This Row],[ExpenditureDetails3]], "No data")</f>
        <v>293.50393935119399</v>
      </c>
      <c r="AI896" s="114">
        <f>IFERROR(Table1[[#This Row],[Calculation4]]/Exchange,"No data")</f>
        <v>205.10049744148006</v>
      </c>
      <c r="AJ89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36.687992418899249</v>
      </c>
      <c r="AK896" s="110">
        <f>IFERROR(Table1[[#This Row],[Calculation6]]/Exchange,"No data")</f>
        <v>25.637562180185007</v>
      </c>
      <c r="AL896" s="49" t="s">
        <v>476</v>
      </c>
      <c r="AM896" s="45"/>
      <c r="AN896" s="45"/>
      <c r="AO896" s="45"/>
      <c r="AP896" s="45"/>
      <c r="AQ896" s="45"/>
    </row>
    <row r="897" spans="2:43">
      <c r="B897" s="44" t="s">
        <v>333</v>
      </c>
      <c r="C897" s="66" t="s">
        <v>468</v>
      </c>
      <c r="D897" s="66" t="s">
        <v>473</v>
      </c>
      <c r="E897" s="66" t="s">
        <v>96</v>
      </c>
      <c r="F897" s="66" t="s">
        <v>404</v>
      </c>
      <c r="G897" s="44" t="s">
        <v>269</v>
      </c>
      <c r="H897" s="44" t="s">
        <v>201</v>
      </c>
      <c r="I897" s="44" t="s">
        <v>202</v>
      </c>
      <c r="J897" s="44" t="s">
        <v>469</v>
      </c>
      <c r="K897" s="86" t="s">
        <v>94</v>
      </c>
      <c r="L897" s="49" t="s">
        <v>462</v>
      </c>
      <c r="M897" s="108">
        <v>7073</v>
      </c>
      <c r="N897" s="108">
        <v>7073</v>
      </c>
      <c r="O897" s="91">
        <v>7073</v>
      </c>
      <c r="P897" s="44" t="s">
        <v>458</v>
      </c>
      <c r="Q897" s="67"/>
      <c r="R897" s="67"/>
      <c r="S897" s="87" t="s">
        <v>17</v>
      </c>
      <c r="T89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97" s="91">
        <v>2002</v>
      </c>
      <c r="V897" s="91">
        <v>8</v>
      </c>
      <c r="W897" s="91">
        <v>1</v>
      </c>
      <c r="X897" s="92">
        <v>2005</v>
      </c>
      <c r="Y897" s="108">
        <v>575.20000000000005</v>
      </c>
      <c r="Z897" s="108">
        <v>575.20000000000005</v>
      </c>
      <c r="AA897" s="214">
        <v>2005</v>
      </c>
      <c r="AB897" s="67">
        <v>1</v>
      </c>
      <c r="AC897" s="115"/>
      <c r="AD897" s="115"/>
      <c r="AE897" s="109">
        <f>IFERROR(Table1[[#This Row],[ExpenditureDetails5]]*HLOOKUP([AssumedValue2],'Curr conv'!$B$17:$BF$56,16,FALSE), "No data")</f>
        <v>1949.9982365243777</v>
      </c>
      <c r="AF897" s="108">
        <f>IFERROR([AssumedValue1]*HLOOKUP([AssumedValue2],'Curr conv'!$B$17:$BF$56,16,FALSE), "No data")</f>
        <v>1949.9982365243777</v>
      </c>
      <c r="AG897" s="110">
        <f>IFERROR(Table1[[#This Row],[Calculation2]]/Exchange,"No data")</f>
        <v>1362.6583997654673</v>
      </c>
      <c r="AH897" s="113">
        <f>IFERROR([AssumedValue1]*HLOOKUP([AssumedValue2],'Curr conv'!$B$17:$BF$56,16,FALSE)/Table1[[#This Row],[ExpenditureDetails3]], "No data")</f>
        <v>1949.9982365243777</v>
      </c>
      <c r="AI897" s="114">
        <f>IFERROR(Table1[[#This Row],[Calculation4]]/Exchange,"No data")</f>
        <v>1362.6583997654673</v>
      </c>
      <c r="AJ89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243.74977956554721</v>
      </c>
      <c r="AK897" s="110">
        <f>IFERROR(Table1[[#This Row],[Calculation6]]/Exchange,"No data")</f>
        <v>170.33229997068341</v>
      </c>
      <c r="AL897" s="49" t="s">
        <v>476</v>
      </c>
      <c r="AM897" s="45"/>
      <c r="AN897" s="45"/>
      <c r="AO897" s="45"/>
      <c r="AP897" s="45"/>
      <c r="AQ897" s="45"/>
    </row>
    <row r="898" spans="2:43">
      <c r="B898" s="44" t="s">
        <v>333</v>
      </c>
      <c r="C898" s="66" t="s">
        <v>468</v>
      </c>
      <c r="D898" s="66" t="s">
        <v>473</v>
      </c>
      <c r="E898" s="66" t="s">
        <v>96</v>
      </c>
      <c r="F898" s="66" t="s">
        <v>404</v>
      </c>
      <c r="G898" s="44" t="s">
        <v>269</v>
      </c>
      <c r="H898" s="44" t="s">
        <v>201</v>
      </c>
      <c r="I898" s="44" t="s">
        <v>202</v>
      </c>
      <c r="J898" s="44" t="s">
        <v>469</v>
      </c>
      <c r="K898" s="86" t="s">
        <v>94</v>
      </c>
      <c r="L898" s="49" t="s">
        <v>462</v>
      </c>
      <c r="M898" s="108">
        <v>7073</v>
      </c>
      <c r="N898" s="108">
        <v>7073</v>
      </c>
      <c r="O898" s="91">
        <v>7073</v>
      </c>
      <c r="P898" s="44" t="s">
        <v>458</v>
      </c>
      <c r="Q898" s="67"/>
      <c r="R898" s="67"/>
      <c r="S898" s="87" t="s">
        <v>17</v>
      </c>
      <c r="T89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98" s="91">
        <v>2002</v>
      </c>
      <c r="V898" s="91">
        <v>8</v>
      </c>
      <c r="W898" s="91">
        <v>1</v>
      </c>
      <c r="X898" s="92">
        <v>2007</v>
      </c>
      <c r="Y898" s="108">
        <v>240.12</v>
      </c>
      <c r="Z898" s="108">
        <v>240.12</v>
      </c>
      <c r="AA898" s="214">
        <v>2007</v>
      </c>
      <c r="AB898" s="67">
        <v>1</v>
      </c>
      <c r="AC898" s="115"/>
      <c r="AD898" s="115"/>
      <c r="AE898" s="109">
        <f>IFERROR(Table1[[#This Row],[ExpenditureDetails5]]*HLOOKUP([AssumedValue2],'Curr conv'!$B$17:$BF$56,16,FALSE), "No data")</f>
        <v>391.74569861174001</v>
      </c>
      <c r="AF898" s="108">
        <f>IFERROR([AssumedValue1]*HLOOKUP([AssumedValue2],'Curr conv'!$B$17:$BF$56,16,FALSE), "No data")</f>
        <v>391.74569861174001</v>
      </c>
      <c r="AG898" s="110">
        <f>IFERROR(Table1[[#This Row],[Calculation2]]/Exchange,"No data")</f>
        <v>273.75182027689243</v>
      </c>
      <c r="AH898" s="113">
        <f>IFERROR([AssumedValue1]*HLOOKUP([AssumedValue2],'Curr conv'!$B$17:$BF$56,16,FALSE)/Table1[[#This Row],[ExpenditureDetails3]], "No data")</f>
        <v>391.74569861174001</v>
      </c>
      <c r="AI898" s="114">
        <f>IFERROR(Table1[[#This Row],[Calculation4]]/Exchange,"No data")</f>
        <v>273.75182027689243</v>
      </c>
      <c r="AJ89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48.968212326467501</v>
      </c>
      <c r="AK898" s="110">
        <f>IFERROR(Table1[[#This Row],[Calculation6]]/Exchange,"No data")</f>
        <v>34.218977534611554</v>
      </c>
      <c r="AL898" s="49" t="s">
        <v>476</v>
      </c>
      <c r="AM898" s="45"/>
      <c r="AN898" s="45"/>
      <c r="AO898" s="45"/>
      <c r="AP898" s="45"/>
      <c r="AQ898" s="45"/>
    </row>
    <row r="899" spans="2:43">
      <c r="B899" s="44" t="s">
        <v>333</v>
      </c>
      <c r="C899" s="66" t="s">
        <v>468</v>
      </c>
      <c r="D899" s="66" t="s">
        <v>473</v>
      </c>
      <c r="E899" s="66" t="s">
        <v>96</v>
      </c>
      <c r="F899" s="66" t="s">
        <v>404</v>
      </c>
      <c r="G899" s="44" t="s">
        <v>269</v>
      </c>
      <c r="H899" s="44" t="s">
        <v>201</v>
      </c>
      <c r="I899" s="44" t="s">
        <v>202</v>
      </c>
      <c r="J899" s="44" t="s">
        <v>469</v>
      </c>
      <c r="K899" s="86" t="s">
        <v>94</v>
      </c>
      <c r="L899" s="49" t="s">
        <v>462</v>
      </c>
      <c r="M899" s="108">
        <v>7073</v>
      </c>
      <c r="N899" s="108">
        <v>7073</v>
      </c>
      <c r="O899" s="91">
        <v>7073</v>
      </c>
      <c r="P899" s="44" t="s">
        <v>458</v>
      </c>
      <c r="Q899" s="67"/>
      <c r="R899" s="67"/>
      <c r="S899" s="87" t="s">
        <v>17</v>
      </c>
      <c r="T89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899" s="91">
        <v>2002</v>
      </c>
      <c r="V899" s="91">
        <v>8</v>
      </c>
      <c r="W899" s="91">
        <v>1</v>
      </c>
      <c r="X899" s="92">
        <v>2008</v>
      </c>
      <c r="Y899" s="108">
        <v>466.9</v>
      </c>
      <c r="Z899" s="108">
        <v>466.9</v>
      </c>
      <c r="AA899" s="214">
        <v>2008</v>
      </c>
      <c r="AB899" s="67">
        <v>1</v>
      </c>
      <c r="AC899" s="115"/>
      <c r="AD899" s="115"/>
      <c r="AE899" s="109">
        <f>IFERROR(Table1[[#This Row],[ExpenditureDetails5]]*HLOOKUP([AssumedValue2],'Curr conv'!$B$17:$BF$56,16,FALSE), "No data")</f>
        <v>655.0994910031111</v>
      </c>
      <c r="AF899" s="108">
        <f>IFERROR([AssumedValue1]*HLOOKUP([AssumedValue2],'Curr conv'!$B$17:$BF$56,16,FALSE), "No data")</f>
        <v>655.0994910031111</v>
      </c>
      <c r="AG899" s="110">
        <f>IFERROR(Table1[[#This Row],[Calculation2]]/Exchange,"No data")</f>
        <v>457.78340071145584</v>
      </c>
      <c r="AH899" s="113">
        <f>IFERROR([AssumedValue1]*HLOOKUP([AssumedValue2],'Curr conv'!$B$17:$BF$56,16,FALSE)/Table1[[#This Row],[ExpenditureDetails3]], "No data")</f>
        <v>655.0994910031111</v>
      </c>
      <c r="AI899" s="114">
        <f>IFERROR(Table1[[#This Row],[Calculation4]]/Exchange,"No data")</f>
        <v>457.78340071145584</v>
      </c>
      <c r="AJ89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81.887436375388887</v>
      </c>
      <c r="AK899" s="110">
        <f>IFERROR(Table1[[#This Row],[Calculation6]]/Exchange,"No data")</f>
        <v>57.22292508893198</v>
      </c>
      <c r="AL899" s="49" t="s">
        <v>476</v>
      </c>
      <c r="AM899" s="45"/>
      <c r="AN899" s="45"/>
      <c r="AO899" s="45"/>
      <c r="AP899" s="45"/>
      <c r="AQ899" s="45"/>
    </row>
    <row r="900" spans="2:43">
      <c r="B900" s="44" t="s">
        <v>333</v>
      </c>
      <c r="C900" s="66" t="s">
        <v>468</v>
      </c>
      <c r="D900" s="66" t="s">
        <v>473</v>
      </c>
      <c r="E900" s="66" t="s">
        <v>96</v>
      </c>
      <c r="F900" s="66" t="s">
        <v>404</v>
      </c>
      <c r="G900" s="44" t="s">
        <v>269</v>
      </c>
      <c r="H900" s="44" t="s">
        <v>201</v>
      </c>
      <c r="I900" s="44" t="s">
        <v>202</v>
      </c>
      <c r="J900" s="44" t="s">
        <v>469</v>
      </c>
      <c r="K900" s="86" t="s">
        <v>94</v>
      </c>
      <c r="L900" s="49" t="s">
        <v>462</v>
      </c>
      <c r="M900" s="108">
        <v>7073</v>
      </c>
      <c r="N900" s="108">
        <v>7073</v>
      </c>
      <c r="O900" s="91">
        <v>7073</v>
      </c>
      <c r="P900" s="44" t="s">
        <v>458</v>
      </c>
      <c r="Q900" s="67"/>
      <c r="R900" s="67"/>
      <c r="S900" s="87" t="s">
        <v>17</v>
      </c>
      <c r="T90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00" s="91">
        <v>2002</v>
      </c>
      <c r="V900" s="91">
        <v>8</v>
      </c>
      <c r="W900" s="91">
        <v>1</v>
      </c>
      <c r="X900" s="92">
        <v>2009</v>
      </c>
      <c r="Y900" s="108">
        <v>444.55</v>
      </c>
      <c r="Z900" s="108">
        <v>444.55</v>
      </c>
      <c r="AA900" s="214">
        <v>2009</v>
      </c>
      <c r="AB900" s="67">
        <v>1</v>
      </c>
      <c r="AC900" s="115"/>
      <c r="AD900" s="115"/>
      <c r="AE900" s="109">
        <f>IFERROR(Table1[[#This Row],[ExpenditureDetails5]]*HLOOKUP([AssumedValue2],'Curr conv'!$B$17:$BF$56,16,FALSE), "No data")</f>
        <v>518.90988176289977</v>
      </c>
      <c r="AF900" s="108">
        <f>IFERROR([AssumedValue1]*HLOOKUP([AssumedValue2],'Curr conv'!$B$17:$BF$56,16,FALSE), "No data")</f>
        <v>518.90988176289977</v>
      </c>
      <c r="AG900" s="110">
        <f>IFERROR(Table1[[#This Row],[Calculation2]]/Exchange,"No data")</f>
        <v>362.61412747009996</v>
      </c>
      <c r="AH900" s="113">
        <f>IFERROR([AssumedValue1]*HLOOKUP([AssumedValue2],'Curr conv'!$B$17:$BF$56,16,FALSE)/Table1[[#This Row],[ExpenditureDetails3]], "No data")</f>
        <v>518.90988176289977</v>
      </c>
      <c r="AI900" s="114">
        <f>IFERROR(Table1[[#This Row],[Calculation4]]/Exchange,"No data")</f>
        <v>362.61412747009996</v>
      </c>
      <c r="AJ90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64.863735220362472</v>
      </c>
      <c r="AK900" s="110">
        <f>IFERROR(Table1[[#This Row],[Calculation6]]/Exchange,"No data")</f>
        <v>45.326765933762495</v>
      </c>
      <c r="AL900" s="49" t="s">
        <v>476</v>
      </c>
      <c r="AM900" s="45"/>
      <c r="AN900" s="45"/>
      <c r="AO900" s="45"/>
      <c r="AP900" s="45"/>
      <c r="AQ900" s="45"/>
    </row>
    <row r="901" spans="2:43">
      <c r="B901" s="44" t="s">
        <v>239</v>
      </c>
      <c r="C901" s="66" t="s">
        <v>468</v>
      </c>
      <c r="D901" s="66" t="s">
        <v>454</v>
      </c>
      <c r="E901" s="66" t="s">
        <v>96</v>
      </c>
      <c r="F901" s="66" t="s">
        <v>379</v>
      </c>
      <c r="G901" s="44" t="s">
        <v>240</v>
      </c>
      <c r="H901" s="44" t="s">
        <v>201</v>
      </c>
      <c r="I901" s="44" t="s">
        <v>202</v>
      </c>
      <c r="J901" s="44" t="s">
        <v>469</v>
      </c>
      <c r="K901" s="86" t="s">
        <v>461</v>
      </c>
      <c r="L901" s="49" t="s">
        <v>462</v>
      </c>
      <c r="M901" s="108">
        <v>3844</v>
      </c>
      <c r="N901" s="108">
        <v>3844</v>
      </c>
      <c r="O901" s="91">
        <v>3844</v>
      </c>
      <c r="P901" s="44" t="s">
        <v>458</v>
      </c>
      <c r="Q901" s="67"/>
      <c r="R901" s="67"/>
      <c r="S901" s="87" t="s">
        <v>17</v>
      </c>
      <c r="T90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01" s="91">
        <v>2007</v>
      </c>
      <c r="V901" s="91">
        <v>3</v>
      </c>
      <c r="W901" s="91">
        <v>1</v>
      </c>
      <c r="X901" s="92">
        <v>2006</v>
      </c>
      <c r="Y901" s="108">
        <v>91.7</v>
      </c>
      <c r="Z901" s="108">
        <v>91.7</v>
      </c>
      <c r="AA901" s="214">
        <v>2006</v>
      </c>
      <c r="AB901" s="67">
        <v>2</v>
      </c>
      <c r="AC901" s="115" t="s">
        <v>96</v>
      </c>
      <c r="AD901" s="115"/>
      <c r="AE901" s="109">
        <f>IFERROR(Table1[[#This Row],[ExpenditureDetails5]]*HLOOKUP([AssumedValue2],'Curr conv'!$B$17:$BF$56,16,FALSE), "No data")</f>
        <v>270.41070148579092</v>
      </c>
      <c r="AF901" s="108">
        <f>IFERROR([AssumedValue1]*HLOOKUP([AssumedValue2],'Curr conv'!$B$17:$BF$56,16,FALSE), "No data")</f>
        <v>270.41070148579092</v>
      </c>
      <c r="AG901" s="110">
        <f>IFERROR(Table1[[#This Row],[Calculation2]]/Exchange,"No data")</f>
        <v>188.96294717827496</v>
      </c>
      <c r="AH901" s="113">
        <f>IFERROR([AssumedValue1]*HLOOKUP([AssumedValue2],'Curr conv'!$B$17:$BF$56,16,FALSE)/Table1[[#This Row],[ExpenditureDetails3]], "No data")</f>
        <v>270.41070148579092</v>
      </c>
      <c r="AI901" s="114">
        <f>IFERROR(Table1[[#This Row],[Calculation4]]/Exchange,"No data")</f>
        <v>188.96294717827496</v>
      </c>
      <c r="AJ90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90.136900495263646</v>
      </c>
      <c r="AK901" s="110">
        <f>IFERROR(Table1[[#This Row],[Calculation6]]/Exchange,"No data")</f>
        <v>62.987649059424989</v>
      </c>
      <c r="AL901" s="49" t="s">
        <v>476</v>
      </c>
      <c r="AM901" s="45"/>
      <c r="AN901" s="45"/>
      <c r="AO901" s="45"/>
      <c r="AP901" s="45"/>
      <c r="AQ901" s="45"/>
    </row>
    <row r="902" spans="2:43">
      <c r="B902" s="44" t="s">
        <v>239</v>
      </c>
      <c r="C902" s="66" t="s">
        <v>468</v>
      </c>
      <c r="D902" s="66" t="s">
        <v>454</v>
      </c>
      <c r="E902" s="66" t="s">
        <v>96</v>
      </c>
      <c r="F902" s="66" t="s">
        <v>379</v>
      </c>
      <c r="G902" s="44" t="s">
        <v>240</v>
      </c>
      <c r="H902" s="44" t="s">
        <v>201</v>
      </c>
      <c r="I902" s="44" t="s">
        <v>202</v>
      </c>
      <c r="J902" s="44" t="s">
        <v>469</v>
      </c>
      <c r="K902" s="86" t="s">
        <v>461</v>
      </c>
      <c r="L902" s="49" t="s">
        <v>462</v>
      </c>
      <c r="M902" s="108">
        <v>3844</v>
      </c>
      <c r="N902" s="108">
        <v>3844</v>
      </c>
      <c r="O902" s="91">
        <v>3844</v>
      </c>
      <c r="P902" s="44" t="s">
        <v>458</v>
      </c>
      <c r="Q902" s="67"/>
      <c r="R902" s="67"/>
      <c r="S902" s="87" t="s">
        <v>17</v>
      </c>
      <c r="T90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02" s="91">
        <v>2007</v>
      </c>
      <c r="V902" s="91">
        <v>3</v>
      </c>
      <c r="W902" s="91">
        <v>1</v>
      </c>
      <c r="X902" s="92">
        <v>2007</v>
      </c>
      <c r="Y902" s="108">
        <v>1724.64</v>
      </c>
      <c r="Z902" s="108">
        <v>1724.64</v>
      </c>
      <c r="AA902" s="214">
        <v>2007</v>
      </c>
      <c r="AB902" s="67">
        <v>2</v>
      </c>
      <c r="AC902" s="115"/>
      <c r="AD902" s="115"/>
      <c r="AE902" s="109">
        <f>IFERROR(Table1[[#This Row],[ExpenditureDetails5]]*HLOOKUP([AssumedValue2],'Curr conv'!$B$17:$BF$56,16,FALSE), "No data")</f>
        <v>2813.6777513482898</v>
      </c>
      <c r="AF902" s="108">
        <f>IFERROR([AssumedValue1]*HLOOKUP([AssumedValue2],'Curr conv'!$B$17:$BF$56,16,FALSE), "No data")</f>
        <v>2813.6777513482898</v>
      </c>
      <c r="AG902" s="110">
        <f>IFERROR(Table1[[#This Row],[Calculation2]]/Exchange,"No data")</f>
        <v>1966.1974817688649</v>
      </c>
      <c r="AH902" s="113">
        <f>IFERROR([AssumedValue1]*HLOOKUP([AssumedValue2],'Curr conv'!$B$17:$BF$56,16,FALSE)/Table1[[#This Row],[ExpenditureDetails3]], "No data")</f>
        <v>2813.6777513482898</v>
      </c>
      <c r="AI902" s="114">
        <f>IFERROR(Table1[[#This Row],[Calculation4]]/Exchange,"No data")</f>
        <v>1966.1974817688649</v>
      </c>
      <c r="AJ90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937.89258378276327</v>
      </c>
      <c r="AK902" s="110">
        <f>IFERROR(Table1[[#This Row],[Calculation6]]/Exchange,"No data")</f>
        <v>655.3991605896216</v>
      </c>
      <c r="AL902" s="49" t="s">
        <v>476</v>
      </c>
      <c r="AM902" s="45"/>
      <c r="AN902" s="45"/>
      <c r="AO902" s="45"/>
      <c r="AP902" s="45"/>
      <c r="AQ902" s="45"/>
    </row>
    <row r="903" spans="2:43">
      <c r="B903" s="44" t="s">
        <v>239</v>
      </c>
      <c r="C903" s="66" t="s">
        <v>468</v>
      </c>
      <c r="D903" s="66" t="s">
        <v>454</v>
      </c>
      <c r="E903" s="66" t="s">
        <v>96</v>
      </c>
      <c r="F903" s="66" t="s">
        <v>379</v>
      </c>
      <c r="G903" s="44" t="s">
        <v>240</v>
      </c>
      <c r="H903" s="44" t="s">
        <v>201</v>
      </c>
      <c r="I903" s="44" t="s">
        <v>202</v>
      </c>
      <c r="J903" s="44" t="s">
        <v>469</v>
      </c>
      <c r="K903" s="86" t="s">
        <v>461</v>
      </c>
      <c r="L903" s="49" t="s">
        <v>462</v>
      </c>
      <c r="M903" s="108">
        <v>3844</v>
      </c>
      <c r="N903" s="108">
        <v>3844</v>
      </c>
      <c r="O903" s="91">
        <v>3844</v>
      </c>
      <c r="P903" s="44" t="s">
        <v>458</v>
      </c>
      <c r="Q903" s="67"/>
      <c r="R903" s="67"/>
      <c r="S903" s="87" t="s">
        <v>17</v>
      </c>
      <c r="T90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03" s="91">
        <v>2007</v>
      </c>
      <c r="V903" s="91">
        <v>3</v>
      </c>
      <c r="W903" s="91">
        <v>1</v>
      </c>
      <c r="X903" s="92">
        <v>2008</v>
      </c>
      <c r="Y903" s="108">
        <v>672.6</v>
      </c>
      <c r="Z903" s="108">
        <v>672.6</v>
      </c>
      <c r="AA903" s="214">
        <v>2008</v>
      </c>
      <c r="AB903" s="67">
        <v>2</v>
      </c>
      <c r="AC903" s="115"/>
      <c r="AD903" s="115"/>
      <c r="AE903" s="109">
        <f>IFERROR(Table1[[#This Row],[ExpenditureDetails5]]*HLOOKUP([AssumedValue2],'Curr conv'!$B$17:$BF$56,16,FALSE), "No data")</f>
        <v>943.71368097813786</v>
      </c>
      <c r="AF903" s="108">
        <f>IFERROR([AssumedValue1]*HLOOKUP([AssumedValue2],'Curr conv'!$B$17:$BF$56,16,FALSE), "No data")</f>
        <v>943.71368097813786</v>
      </c>
      <c r="AG903" s="110">
        <f>IFERROR(Table1[[#This Row],[Calculation2]]/Exchange,"No data")</f>
        <v>659.46694221144833</v>
      </c>
      <c r="AH903" s="113">
        <f>IFERROR([AssumedValue1]*HLOOKUP([AssumedValue2],'Curr conv'!$B$17:$BF$56,16,FALSE)/Table1[[#This Row],[ExpenditureDetails3]], "No data")</f>
        <v>943.71368097813786</v>
      </c>
      <c r="AI903" s="114">
        <f>IFERROR(Table1[[#This Row],[Calculation4]]/Exchange,"No data")</f>
        <v>659.46694221144833</v>
      </c>
      <c r="AJ90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314.57122699271264</v>
      </c>
      <c r="AK903" s="110">
        <f>IFERROR(Table1[[#This Row],[Calculation6]]/Exchange,"No data")</f>
        <v>219.8223140704828</v>
      </c>
      <c r="AL903" s="49" t="s">
        <v>476</v>
      </c>
      <c r="AM903" s="45"/>
      <c r="AN903" s="45"/>
      <c r="AO903" s="45"/>
      <c r="AP903" s="45"/>
      <c r="AQ903" s="45"/>
    </row>
    <row r="904" spans="2:43" ht="15.75" customHeight="1">
      <c r="B904" s="44" t="s">
        <v>241</v>
      </c>
      <c r="C904" s="66" t="s">
        <v>468</v>
      </c>
      <c r="D904" s="66" t="s">
        <v>439</v>
      </c>
      <c r="E904" s="66" t="s">
        <v>96</v>
      </c>
      <c r="F904" s="85" t="s">
        <v>369</v>
      </c>
      <c r="G904" s="84" t="s">
        <v>220</v>
      </c>
      <c r="H904" s="44" t="s">
        <v>201</v>
      </c>
      <c r="I904" s="44" t="s">
        <v>202</v>
      </c>
      <c r="J904" s="44" t="s">
        <v>469</v>
      </c>
      <c r="K904" s="86" t="s">
        <v>94</v>
      </c>
      <c r="L904" s="49" t="s">
        <v>462</v>
      </c>
      <c r="M904" s="108">
        <v>8943</v>
      </c>
      <c r="N904" s="108">
        <v>8943</v>
      </c>
      <c r="O904" s="91">
        <v>10784</v>
      </c>
      <c r="P904" s="44" t="s">
        <v>458</v>
      </c>
      <c r="Q904" s="67"/>
      <c r="R904" s="67"/>
      <c r="S904" s="87" t="s">
        <v>17</v>
      </c>
      <c r="T90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04" s="91">
        <v>2006</v>
      </c>
      <c r="V904" s="91">
        <v>4</v>
      </c>
      <c r="W904" s="91">
        <v>1</v>
      </c>
      <c r="X904" s="92">
        <v>2004</v>
      </c>
      <c r="Y904" s="108">
        <v>527.79999999999995</v>
      </c>
      <c r="Z904" s="108">
        <v>527.79999999999995</v>
      </c>
      <c r="AA904" s="214">
        <v>2004</v>
      </c>
      <c r="AB904" s="67">
        <v>2</v>
      </c>
      <c r="AC904" s="115" t="s">
        <v>96</v>
      </c>
      <c r="AD904" s="115"/>
      <c r="AE904" s="109">
        <f>IFERROR(Table1[[#This Row],[ExpenditureDetails5]]*HLOOKUP([AssumedValue2],'Curr conv'!$B$17:$BF$56,16,FALSE), "No data")</f>
        <v>2046.0746278908775</v>
      </c>
      <c r="AF904" s="108">
        <f>IFERROR([AssumedValue1]*HLOOKUP([AssumedValue2],'Curr conv'!$B$17:$BF$56,16,FALSE), "No data")</f>
        <v>2046.0746278908775</v>
      </c>
      <c r="AG904" s="110">
        <f>IFERROR(Table1[[#This Row],[Calculation2]]/Exchange,"No data")</f>
        <v>1429.7965639250729</v>
      </c>
      <c r="AH904" s="113">
        <f>IFERROR([AssumedValue1]*HLOOKUP([AssumedValue2],'Curr conv'!$B$17:$BF$56,16,FALSE)/Table1[[#This Row],[ExpenditureDetails3]], "No data")</f>
        <v>2046.0746278908775</v>
      </c>
      <c r="AI904" s="114">
        <f>IFERROR(Table1[[#This Row],[Calculation4]]/Exchange,"No data")</f>
        <v>1429.7965639250729</v>
      </c>
      <c r="AJ90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511.51865697271938</v>
      </c>
      <c r="AK904" s="110">
        <f>IFERROR(Table1[[#This Row],[Calculation6]]/Exchange,"No data")</f>
        <v>357.44914098126822</v>
      </c>
      <c r="AL904" s="49" t="s">
        <v>476</v>
      </c>
      <c r="AM904" s="45"/>
      <c r="AN904" s="45"/>
      <c r="AO904" s="45"/>
      <c r="AP904" s="45"/>
      <c r="AQ904" s="45"/>
    </row>
    <row r="905" spans="2:43" ht="15.75" customHeight="1">
      <c r="B905" s="44" t="s">
        <v>241</v>
      </c>
      <c r="C905" s="66" t="s">
        <v>468</v>
      </c>
      <c r="D905" s="66" t="s">
        <v>439</v>
      </c>
      <c r="E905" s="66" t="s">
        <v>96</v>
      </c>
      <c r="F905" s="85" t="s">
        <v>369</v>
      </c>
      <c r="G905" s="84" t="s">
        <v>220</v>
      </c>
      <c r="H905" s="44" t="s">
        <v>201</v>
      </c>
      <c r="I905" s="44" t="s">
        <v>202</v>
      </c>
      <c r="J905" s="44" t="s">
        <v>469</v>
      </c>
      <c r="K905" s="86" t="s">
        <v>94</v>
      </c>
      <c r="L905" s="49" t="s">
        <v>462</v>
      </c>
      <c r="M905" s="108">
        <v>8943</v>
      </c>
      <c r="N905" s="108">
        <v>8943</v>
      </c>
      <c r="O905" s="91">
        <v>10784</v>
      </c>
      <c r="P905" s="44" t="s">
        <v>458</v>
      </c>
      <c r="Q905" s="67"/>
      <c r="R905" s="67"/>
      <c r="S905" s="87" t="s">
        <v>17</v>
      </c>
      <c r="T90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05" s="91">
        <v>2006</v>
      </c>
      <c r="V905" s="91">
        <v>4</v>
      </c>
      <c r="W905" s="91">
        <v>1</v>
      </c>
      <c r="X905" s="92">
        <v>2005</v>
      </c>
      <c r="Y905" s="108">
        <v>1489.6999999999998</v>
      </c>
      <c r="Z905" s="108">
        <v>1489.6999999999998</v>
      </c>
      <c r="AA905" s="214">
        <v>2005</v>
      </c>
      <c r="AB905" s="67">
        <v>2</v>
      </c>
      <c r="AC905" s="115"/>
      <c r="AD905" s="115"/>
      <c r="AE905" s="109">
        <f>IFERROR(Table1[[#This Row],[ExpenditureDetails5]]*HLOOKUP([AssumedValue2],'Curr conv'!$B$17:$BF$56,16,FALSE), "No data")</f>
        <v>5050.2649042947933</v>
      </c>
      <c r="AF905" s="108">
        <f>IFERROR([AssumedValue1]*HLOOKUP([AssumedValue2],'Curr conv'!$B$17:$BF$56,16,FALSE), "No data")</f>
        <v>5050.2649042947933</v>
      </c>
      <c r="AG905" s="110">
        <f>IFERROR(Table1[[#This Row],[Calculation2]]/Exchange,"No data")</f>
        <v>3529.1241622576777</v>
      </c>
      <c r="AH905" s="113">
        <f>IFERROR([AssumedValue1]*HLOOKUP([AssumedValue2],'Curr conv'!$B$17:$BF$56,16,FALSE)/Table1[[#This Row],[ExpenditureDetails3]], "No data")</f>
        <v>5050.2649042947933</v>
      </c>
      <c r="AI905" s="114">
        <f>IFERROR(Table1[[#This Row],[Calculation4]]/Exchange,"No data")</f>
        <v>3529.1241622576777</v>
      </c>
      <c r="AJ90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1262.5662260736983</v>
      </c>
      <c r="AK905" s="110">
        <f>IFERROR(Table1[[#This Row],[Calculation6]]/Exchange,"No data")</f>
        <v>882.28104056441941</v>
      </c>
      <c r="AL905" s="49" t="s">
        <v>476</v>
      </c>
      <c r="AM905" s="45"/>
      <c r="AN905" s="45"/>
      <c r="AO905" s="45"/>
      <c r="AP905" s="45"/>
      <c r="AQ905" s="45"/>
    </row>
    <row r="906" spans="2:43" ht="15.75" customHeight="1">
      <c r="B906" s="44" t="s">
        <v>241</v>
      </c>
      <c r="C906" s="66" t="s">
        <v>468</v>
      </c>
      <c r="D906" s="66" t="s">
        <v>439</v>
      </c>
      <c r="E906" s="66" t="s">
        <v>96</v>
      </c>
      <c r="F906" s="85" t="s">
        <v>369</v>
      </c>
      <c r="G906" s="84" t="s">
        <v>220</v>
      </c>
      <c r="H906" s="44" t="s">
        <v>201</v>
      </c>
      <c r="I906" s="44" t="s">
        <v>202</v>
      </c>
      <c r="J906" s="44" t="s">
        <v>469</v>
      </c>
      <c r="K906" s="86" t="s">
        <v>94</v>
      </c>
      <c r="L906" s="49" t="s">
        <v>462</v>
      </c>
      <c r="M906" s="108">
        <v>8943</v>
      </c>
      <c r="N906" s="108">
        <v>8943</v>
      </c>
      <c r="O906" s="91">
        <v>10784</v>
      </c>
      <c r="P906" s="44" t="s">
        <v>458</v>
      </c>
      <c r="Q906" s="67"/>
      <c r="R906" s="67"/>
      <c r="S906" s="87" t="s">
        <v>17</v>
      </c>
      <c r="T90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06" s="91">
        <v>2006</v>
      </c>
      <c r="V906" s="91">
        <v>4</v>
      </c>
      <c r="W906" s="91">
        <v>1</v>
      </c>
      <c r="X906" s="92">
        <v>2007</v>
      </c>
      <c r="Y906" s="108">
        <v>1374.9</v>
      </c>
      <c r="Z906" s="108">
        <v>1374.9</v>
      </c>
      <c r="AA906" s="214">
        <v>2007</v>
      </c>
      <c r="AB906" s="67">
        <v>2</v>
      </c>
      <c r="AC906" s="115"/>
      <c r="AD906" s="115"/>
      <c r="AE906" s="109">
        <f>IFERROR(Table1[[#This Row],[ExpenditureDetails5]]*HLOOKUP([AssumedValue2],'Curr conv'!$B$17:$BF$56,16,FALSE), "No data")</f>
        <v>2243.0916251094509</v>
      </c>
      <c r="AF906" s="108">
        <f>IFERROR([AssumedValue1]*HLOOKUP([AssumedValue2],'Curr conv'!$B$17:$BF$56,16,FALSE), "No data")</f>
        <v>2243.0916251094509</v>
      </c>
      <c r="AG906" s="110">
        <f>IFERROR(Table1[[#This Row],[Calculation2]]/Exchange,"No data")</f>
        <v>1567.4720044090432</v>
      </c>
      <c r="AH906" s="113">
        <f>IFERROR([AssumedValue1]*HLOOKUP([AssumedValue2],'Curr conv'!$B$17:$BF$56,16,FALSE)/Table1[[#This Row],[ExpenditureDetails3]], "No data")</f>
        <v>2243.0916251094509</v>
      </c>
      <c r="AI906" s="114">
        <f>IFERROR(Table1[[#This Row],[Calculation4]]/Exchange,"No data")</f>
        <v>1567.4720044090432</v>
      </c>
      <c r="AJ90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560.77290627736272</v>
      </c>
      <c r="AK906" s="110">
        <f>IFERROR(Table1[[#This Row],[Calculation6]]/Exchange,"No data")</f>
        <v>391.86800110226079</v>
      </c>
      <c r="AL906" s="49" t="s">
        <v>476</v>
      </c>
      <c r="AM906" s="45"/>
      <c r="AN906" s="45"/>
      <c r="AO906" s="45"/>
      <c r="AP906" s="45"/>
      <c r="AQ906" s="45"/>
    </row>
    <row r="907" spans="2:43" ht="15.75" customHeight="1">
      <c r="B907" s="44" t="s">
        <v>241</v>
      </c>
      <c r="C907" s="66" t="s">
        <v>468</v>
      </c>
      <c r="D907" s="66" t="s">
        <v>439</v>
      </c>
      <c r="E907" s="66" t="s">
        <v>96</v>
      </c>
      <c r="F907" s="85" t="s">
        <v>369</v>
      </c>
      <c r="G907" s="84" t="s">
        <v>220</v>
      </c>
      <c r="H907" s="44" t="s">
        <v>201</v>
      </c>
      <c r="I907" s="44" t="s">
        <v>202</v>
      </c>
      <c r="J907" s="44" t="s">
        <v>469</v>
      </c>
      <c r="K907" s="86" t="s">
        <v>94</v>
      </c>
      <c r="L907" s="49" t="s">
        <v>462</v>
      </c>
      <c r="M907" s="108">
        <v>8943</v>
      </c>
      <c r="N907" s="108">
        <v>8943</v>
      </c>
      <c r="O907" s="91">
        <v>10784</v>
      </c>
      <c r="P907" s="44" t="s">
        <v>458</v>
      </c>
      <c r="Q907" s="67"/>
      <c r="R907" s="67"/>
      <c r="S907" s="87" t="s">
        <v>17</v>
      </c>
      <c r="T90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07" s="91">
        <v>2006</v>
      </c>
      <c r="V907" s="91">
        <v>4</v>
      </c>
      <c r="W907" s="91">
        <v>1</v>
      </c>
      <c r="X907" s="92">
        <v>2008</v>
      </c>
      <c r="Y907" s="108">
        <v>13489.95</v>
      </c>
      <c r="Z907" s="108">
        <v>13489.95</v>
      </c>
      <c r="AA907" s="214">
        <v>2008</v>
      </c>
      <c r="AB907" s="67">
        <v>2</v>
      </c>
      <c r="AC907" s="115"/>
      <c r="AD907" s="115"/>
      <c r="AE907" s="109">
        <f>IFERROR(Table1[[#This Row],[ExpenditureDetails5]]*HLOOKUP([AssumedValue2],'Curr conv'!$B$17:$BF$56,16,FALSE), "No data")</f>
        <v>18927.520622526066</v>
      </c>
      <c r="AF907" s="108">
        <f>IFERROR([AssumedValue1]*HLOOKUP([AssumedValue2],'Curr conv'!$B$17:$BF$56,16,FALSE), "No data")</f>
        <v>18927.520622526066</v>
      </c>
      <c r="AG907" s="110">
        <f>IFERROR(Table1[[#This Row],[Calculation2]]/Exchange,"No data")</f>
        <v>13226.547839853298</v>
      </c>
      <c r="AH907" s="113">
        <f>IFERROR([AssumedValue1]*HLOOKUP([AssumedValue2],'Curr conv'!$B$17:$BF$56,16,FALSE)/Table1[[#This Row],[ExpenditureDetails3]], "No data")</f>
        <v>18927.520622526066</v>
      </c>
      <c r="AI907" s="114">
        <f>IFERROR(Table1[[#This Row],[Calculation4]]/Exchange,"No data")</f>
        <v>13226.547839853298</v>
      </c>
      <c r="AJ90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4731.8801556315166</v>
      </c>
      <c r="AK907" s="110">
        <f>IFERROR(Table1[[#This Row],[Calculation6]]/Exchange,"No data")</f>
        <v>3306.6369599633244</v>
      </c>
      <c r="AL907" s="49" t="s">
        <v>476</v>
      </c>
      <c r="AM907" s="45"/>
      <c r="AN907" s="45"/>
      <c r="AO907" s="45"/>
      <c r="AP907" s="45"/>
      <c r="AQ907" s="45"/>
    </row>
    <row r="908" spans="2:43">
      <c r="B908" s="44" t="s">
        <v>242</v>
      </c>
      <c r="C908" s="66" t="s">
        <v>468</v>
      </c>
      <c r="D908" s="66" t="s">
        <v>454</v>
      </c>
      <c r="E908" s="66" t="s">
        <v>96</v>
      </c>
      <c r="F908" s="66" t="s">
        <v>380</v>
      </c>
      <c r="G908" s="44" t="s">
        <v>243</v>
      </c>
      <c r="H908" s="44" t="s">
        <v>201</v>
      </c>
      <c r="I908" s="44" t="s">
        <v>202</v>
      </c>
      <c r="J908" s="44" t="s">
        <v>469</v>
      </c>
      <c r="K908" s="86" t="s">
        <v>461</v>
      </c>
      <c r="L908" s="49" t="s">
        <v>462</v>
      </c>
      <c r="M908" s="108">
        <v>4474</v>
      </c>
      <c r="N908" s="108">
        <v>4474</v>
      </c>
      <c r="O908" s="91">
        <v>4474</v>
      </c>
      <c r="P908" s="44" t="s">
        <v>458</v>
      </c>
      <c r="Q908" s="67"/>
      <c r="R908" s="67"/>
      <c r="S908" s="87" t="s">
        <v>17</v>
      </c>
      <c r="T90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08" s="91">
        <v>2009</v>
      </c>
      <c r="V908" s="91">
        <v>1</v>
      </c>
      <c r="W908" s="91">
        <v>1</v>
      </c>
      <c r="X908" s="92">
        <v>2008</v>
      </c>
      <c r="Y908" s="108">
        <v>122396</v>
      </c>
      <c r="Z908" s="108">
        <v>122396</v>
      </c>
      <c r="AA908" s="214">
        <v>2008</v>
      </c>
      <c r="AB908" s="67">
        <v>2</v>
      </c>
      <c r="AC908" s="115" t="s">
        <v>96</v>
      </c>
      <c r="AD908" s="115"/>
      <c r="AE908" s="109">
        <f>IFERROR(Table1[[#This Row],[ExpenditureDetails5]]*HLOOKUP([AssumedValue2],'Curr conv'!$B$17:$BF$56,16,FALSE), "No data")</f>
        <v>171731.75690901006</v>
      </c>
      <c r="AF908" s="108">
        <f>IFERROR([AssumedValue1]*HLOOKUP([AssumedValue2],'Curr conv'!$B$17:$BF$56,16,FALSE), "No data")</f>
        <v>171731.75690901006</v>
      </c>
      <c r="AG908" s="110">
        <f>IFERROR(Table1[[#This Row],[Calculation2]]/Exchange,"No data")</f>
        <v>120006.11932636402</v>
      </c>
      <c r="AH908" s="113">
        <f>IFERROR([AssumedValue1]*HLOOKUP([AssumedValue2],'Curr conv'!$B$17:$BF$56,16,FALSE)/Table1[[#This Row],[ExpenditureDetails3]], "No data")</f>
        <v>171731.75690901006</v>
      </c>
      <c r="AI908" s="114">
        <f>IFERROR(Table1[[#This Row],[Calculation4]]/Exchange,"No data")</f>
        <v>120006.11932636402</v>
      </c>
      <c r="AJ90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171731.75690901006</v>
      </c>
      <c r="AK908" s="110">
        <f>IFERROR(Table1[[#This Row],[Calculation6]]/Exchange,"No data")</f>
        <v>120006.11932636402</v>
      </c>
      <c r="AL908" s="49" t="s">
        <v>476</v>
      </c>
      <c r="AM908" s="45"/>
      <c r="AN908" s="45"/>
      <c r="AO908" s="45"/>
      <c r="AP908" s="45"/>
      <c r="AQ908" s="45"/>
    </row>
    <row r="909" spans="2:43">
      <c r="B909" s="44" t="s">
        <v>244</v>
      </c>
      <c r="C909" s="66" t="s">
        <v>468</v>
      </c>
      <c r="D909" s="66" t="s">
        <v>454</v>
      </c>
      <c r="E909" s="66" t="s">
        <v>96</v>
      </c>
      <c r="F909" s="66" t="s">
        <v>381</v>
      </c>
      <c r="G909" s="44" t="s">
        <v>245</v>
      </c>
      <c r="H909" s="44" t="s">
        <v>201</v>
      </c>
      <c r="I909" s="44" t="s">
        <v>202</v>
      </c>
      <c r="J909" s="44" t="s">
        <v>469</v>
      </c>
      <c r="K909" s="86" t="s">
        <v>461</v>
      </c>
      <c r="L909" s="49" t="s">
        <v>462</v>
      </c>
      <c r="M909" s="108">
        <v>1579</v>
      </c>
      <c r="N909" s="108">
        <v>1579</v>
      </c>
      <c r="O909" s="91">
        <v>1579</v>
      </c>
      <c r="P909" s="44" t="s">
        <v>458</v>
      </c>
      <c r="Q909" s="67"/>
      <c r="R909" s="67"/>
      <c r="S909" s="87" t="s">
        <v>17</v>
      </c>
      <c r="T90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09" s="91">
        <v>2009</v>
      </c>
      <c r="V909" s="91">
        <v>1</v>
      </c>
      <c r="W909" s="91">
        <v>1</v>
      </c>
      <c r="X909" s="92">
        <v>2008</v>
      </c>
      <c r="Y909" s="108">
        <v>94828</v>
      </c>
      <c r="Z909" s="108">
        <v>94828</v>
      </c>
      <c r="AA909" s="214">
        <v>2008</v>
      </c>
      <c r="AB909" s="67">
        <v>2</v>
      </c>
      <c r="AC909" s="115" t="s">
        <v>96</v>
      </c>
      <c r="AD909" s="115"/>
      <c r="AE909" s="109">
        <f>IFERROR(Table1[[#This Row],[ExpenditureDetails5]]*HLOOKUP([AssumedValue2],'Curr conv'!$B$17:$BF$56,16,FALSE), "No data")</f>
        <v>133051.56250341193</v>
      </c>
      <c r="AF909" s="108">
        <f>IFERROR([AssumedValue1]*HLOOKUP([AssumedValue2],'Curr conv'!$B$17:$BF$56,16,FALSE), "No data")</f>
        <v>133051.56250341193</v>
      </c>
      <c r="AG909" s="110">
        <f>IFERROR(Table1[[#This Row],[Calculation2]]/Exchange,"No data")</f>
        <v>92976.406773754425</v>
      </c>
      <c r="AH909" s="113">
        <f>IFERROR([AssumedValue1]*HLOOKUP([AssumedValue2],'Curr conv'!$B$17:$BF$56,16,FALSE)/Table1[[#This Row],[ExpenditureDetails3]], "No data")</f>
        <v>133051.56250341193</v>
      </c>
      <c r="AI909" s="114">
        <f>IFERROR(Table1[[#This Row],[Calculation4]]/Exchange,"No data")</f>
        <v>92976.406773754425</v>
      </c>
      <c r="AJ90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133051.56250341193</v>
      </c>
      <c r="AK909" s="110">
        <f>IFERROR(Table1[[#This Row],[Calculation6]]/Exchange,"No data")</f>
        <v>92976.406773754425</v>
      </c>
      <c r="AL909" s="49" t="s">
        <v>476</v>
      </c>
      <c r="AM909" s="45"/>
      <c r="AN909" s="45"/>
      <c r="AO909" s="45"/>
      <c r="AP909" s="45"/>
      <c r="AQ909" s="45"/>
    </row>
    <row r="910" spans="2:43">
      <c r="B910" s="44" t="s">
        <v>246</v>
      </c>
      <c r="C910" s="66" t="s">
        <v>468</v>
      </c>
      <c r="D910" s="66" t="s">
        <v>454</v>
      </c>
      <c r="E910" s="66" t="s">
        <v>96</v>
      </c>
      <c r="F910" s="66" t="s">
        <v>382</v>
      </c>
      <c r="G910" s="44" t="s">
        <v>247</v>
      </c>
      <c r="H910" s="44" t="s">
        <v>201</v>
      </c>
      <c r="I910" s="44" t="s">
        <v>202</v>
      </c>
      <c r="J910" s="44" t="s">
        <v>469</v>
      </c>
      <c r="K910" s="86" t="s">
        <v>461</v>
      </c>
      <c r="L910" s="49" t="s">
        <v>462</v>
      </c>
      <c r="M910" s="108">
        <v>4446</v>
      </c>
      <c r="N910" s="108">
        <v>4446</v>
      </c>
      <c r="O910" s="91">
        <v>4446</v>
      </c>
      <c r="P910" s="44" t="s">
        <v>458</v>
      </c>
      <c r="Q910" s="67"/>
      <c r="R910" s="67"/>
      <c r="S910" s="87" t="s">
        <v>17</v>
      </c>
      <c r="T91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10" s="91">
        <v>2009</v>
      </c>
      <c r="V910" s="91">
        <v>1</v>
      </c>
      <c r="W910" s="91">
        <v>1</v>
      </c>
      <c r="X910" s="92">
        <v>2008</v>
      </c>
      <c r="Y910" s="108">
        <v>85627</v>
      </c>
      <c r="Z910" s="108">
        <v>85627</v>
      </c>
      <c r="AA910" s="214">
        <v>2008</v>
      </c>
      <c r="AB910" s="67">
        <v>2</v>
      </c>
      <c r="AC910" s="115" t="s">
        <v>96</v>
      </c>
      <c r="AD910" s="115"/>
      <c r="AE910" s="109">
        <f>IFERROR(Table1[[#This Row],[ExpenditureDetails5]]*HLOOKUP([AssumedValue2],'Curr conv'!$B$17:$BF$56,16,FALSE), "No data")</f>
        <v>120141.79506558877</v>
      </c>
      <c r="AF910" s="108">
        <f>IFERROR([AssumedValue1]*HLOOKUP([AssumedValue2],'Curr conv'!$B$17:$BF$56,16,FALSE), "No data")</f>
        <v>120141.79506558877</v>
      </c>
      <c r="AG910" s="110">
        <f>IFERROR(Table1[[#This Row],[Calculation2]]/Exchange,"No data")</f>
        <v>83955.063723966232</v>
      </c>
      <c r="AH910" s="113">
        <f>IFERROR([AssumedValue1]*HLOOKUP([AssumedValue2],'Curr conv'!$B$17:$BF$56,16,FALSE)/Table1[[#This Row],[ExpenditureDetails3]], "No data")</f>
        <v>120141.79506558877</v>
      </c>
      <c r="AI910" s="114">
        <f>IFERROR(Table1[[#This Row],[Calculation4]]/Exchange,"No data")</f>
        <v>83955.063723966232</v>
      </c>
      <c r="AJ91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120141.79506558877</v>
      </c>
      <c r="AK910" s="110">
        <f>IFERROR(Table1[[#This Row],[Calculation6]]/Exchange,"No data")</f>
        <v>83955.063723966232</v>
      </c>
      <c r="AL910" s="49" t="s">
        <v>476</v>
      </c>
      <c r="AM910" s="45"/>
      <c r="AN910" s="45"/>
      <c r="AO910" s="45"/>
      <c r="AP910" s="45"/>
      <c r="AQ910" s="45"/>
    </row>
    <row r="911" spans="2:43">
      <c r="B911" s="44" t="s">
        <v>248</v>
      </c>
      <c r="C911" s="66" t="s">
        <v>468</v>
      </c>
      <c r="D911" s="66" t="s">
        <v>439</v>
      </c>
      <c r="E911" s="66" t="s">
        <v>96</v>
      </c>
      <c r="F911" s="66" t="s">
        <v>375</v>
      </c>
      <c r="G911" s="44" t="s">
        <v>232</v>
      </c>
      <c r="H911" s="44" t="s">
        <v>201</v>
      </c>
      <c r="I911" s="44" t="s">
        <v>202</v>
      </c>
      <c r="J911" s="44" t="s">
        <v>469</v>
      </c>
      <c r="K911" s="86" t="s">
        <v>461</v>
      </c>
      <c r="L911" s="49" t="s">
        <v>462</v>
      </c>
      <c r="M911" s="108">
        <v>2165</v>
      </c>
      <c r="N911" s="108">
        <v>2165</v>
      </c>
      <c r="O911" s="91">
        <v>1700</v>
      </c>
      <c r="P911" s="44" t="s">
        <v>458</v>
      </c>
      <c r="Q911" s="67"/>
      <c r="R911" s="67"/>
      <c r="S911" s="87" t="s">
        <v>17</v>
      </c>
      <c r="T91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11" s="91">
        <v>2009</v>
      </c>
      <c r="V911" s="91">
        <v>1</v>
      </c>
      <c r="W911" s="91">
        <v>1</v>
      </c>
      <c r="X911" s="92">
        <v>2008</v>
      </c>
      <c r="Y911" s="108">
        <v>80502</v>
      </c>
      <c r="Z911" s="108">
        <v>80502</v>
      </c>
      <c r="AA911" s="214">
        <v>2008</v>
      </c>
      <c r="AB911" s="67">
        <v>2</v>
      </c>
      <c r="AC911" s="115" t="s">
        <v>96</v>
      </c>
      <c r="AD911" s="115"/>
      <c r="AE911" s="109">
        <f>IFERROR(Table1[[#This Row],[ExpenditureDetails5]]*HLOOKUP([AssumedValue2],'Curr conv'!$B$17:$BF$56,16,FALSE), "No data")</f>
        <v>112950.99427014876</v>
      </c>
      <c r="AF911" s="108">
        <f>IFERROR([AssumedValue1]*HLOOKUP([AssumedValue2],'Curr conv'!$B$17:$BF$56,16,FALSE), "No data")</f>
        <v>112950.99427014876</v>
      </c>
      <c r="AG911" s="110">
        <f>IFERROR(Table1[[#This Row],[Calculation2]]/Exchange,"No data")</f>
        <v>78930.133484843915</v>
      </c>
      <c r="AH911" s="113">
        <f>IFERROR([AssumedValue1]*HLOOKUP([AssumedValue2],'Curr conv'!$B$17:$BF$56,16,FALSE)/Table1[[#This Row],[ExpenditureDetails3]], "No data")</f>
        <v>112950.99427014876</v>
      </c>
      <c r="AI911" s="114">
        <f>IFERROR(Table1[[#This Row],[Calculation4]]/Exchange,"No data")</f>
        <v>78930.133484843915</v>
      </c>
      <c r="AJ91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112950.99427014876</v>
      </c>
      <c r="AK911" s="110">
        <f>IFERROR(Table1[[#This Row],[Calculation6]]/Exchange,"No data")</f>
        <v>78930.133484843915</v>
      </c>
      <c r="AL911" s="49" t="s">
        <v>476</v>
      </c>
      <c r="AM911" s="45"/>
      <c r="AN911" s="45"/>
      <c r="AO911" s="45"/>
      <c r="AP911" s="45"/>
      <c r="AQ911" s="45"/>
    </row>
    <row r="912" spans="2:43">
      <c r="B912" s="44" t="s">
        <v>249</v>
      </c>
      <c r="C912" s="66" t="s">
        <v>468</v>
      </c>
      <c r="D912" s="66" t="s">
        <v>454</v>
      </c>
      <c r="E912" s="66" t="s">
        <v>96</v>
      </c>
      <c r="F912" s="66" t="s">
        <v>383</v>
      </c>
      <c r="G912" s="44" t="s">
        <v>250</v>
      </c>
      <c r="H912" s="44" t="s">
        <v>201</v>
      </c>
      <c r="I912" s="44" t="s">
        <v>202</v>
      </c>
      <c r="J912" s="44" t="s">
        <v>469</v>
      </c>
      <c r="K912" s="86" t="s">
        <v>461</v>
      </c>
      <c r="L912" s="49" t="s">
        <v>462</v>
      </c>
      <c r="M912" s="108">
        <v>3483</v>
      </c>
      <c r="N912" s="108">
        <v>3483</v>
      </c>
      <c r="O912" s="91">
        <v>3483</v>
      </c>
      <c r="P912" s="44" t="s">
        <v>458</v>
      </c>
      <c r="Q912" s="67"/>
      <c r="R912" s="67"/>
      <c r="S912" s="87" t="s">
        <v>17</v>
      </c>
      <c r="T91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12" s="91">
        <v>2010</v>
      </c>
      <c r="V912" s="91">
        <v>0</v>
      </c>
      <c r="W912" s="91">
        <v>1</v>
      </c>
      <c r="X912" s="92" t="s">
        <v>96</v>
      </c>
      <c r="Y912" s="108" t="s">
        <v>96</v>
      </c>
      <c r="Z912" s="108" t="s">
        <v>96</v>
      </c>
      <c r="AA912" s="214" t="s">
        <v>96</v>
      </c>
      <c r="AB912" s="67">
        <v>2</v>
      </c>
      <c r="AC912" s="115" t="s">
        <v>96</v>
      </c>
      <c r="AD912" s="115"/>
      <c r="AE912" s="109" t="str">
        <f>IFERROR(Table1[[#This Row],[ExpenditureDetails5]]*HLOOKUP([AssumedValue2],'Curr conv'!$B$17:$BF$56,16,FALSE), "No data")</f>
        <v>No data</v>
      </c>
      <c r="AF912" s="108" t="str">
        <f>IFERROR([AssumedValue1]*HLOOKUP([AssumedValue2],'Curr conv'!$B$17:$BF$56,16,FALSE), "No data")</f>
        <v>No data</v>
      </c>
      <c r="AG912" s="110" t="str">
        <f>IFERROR(Table1[[#This Row],[Calculation2]]/Exchange,"No data")</f>
        <v>No data</v>
      </c>
      <c r="AH912" s="113" t="str">
        <f>IFERROR([AssumedValue1]*HLOOKUP([AssumedValue2],'Curr conv'!$B$17:$BF$56,16,FALSE)/Table1[[#This Row],[ExpenditureDetails3]], "No data")</f>
        <v>No data</v>
      </c>
      <c r="AI912" s="114" t="str">
        <f>IFERROR(Table1[[#This Row],[Calculation4]]/Exchange,"No data")</f>
        <v>No data</v>
      </c>
      <c r="AJ91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12" s="110" t="str">
        <f>IFERROR(Table1[[#This Row],[Calculation6]]/Exchange,"No data")</f>
        <v>No data</v>
      </c>
      <c r="AL912" s="49" t="s">
        <v>476</v>
      </c>
      <c r="AM912" s="45"/>
      <c r="AN912" s="45"/>
      <c r="AO912" s="45"/>
      <c r="AP912" s="45"/>
      <c r="AQ912" s="45"/>
    </row>
    <row r="913" spans="2:43">
      <c r="B913" s="44" t="s">
        <v>251</v>
      </c>
      <c r="C913" s="66" t="s">
        <v>468</v>
      </c>
      <c r="D913" s="66" t="s">
        <v>454</v>
      </c>
      <c r="E913" s="66" t="s">
        <v>96</v>
      </c>
      <c r="F913" s="66" t="s">
        <v>384</v>
      </c>
      <c r="G913" s="44" t="s">
        <v>252</v>
      </c>
      <c r="H913" s="44" t="s">
        <v>201</v>
      </c>
      <c r="I913" s="44" t="s">
        <v>202</v>
      </c>
      <c r="J913" s="44" t="s">
        <v>469</v>
      </c>
      <c r="K913" s="86" t="s">
        <v>461</v>
      </c>
      <c r="L913" s="49" t="s">
        <v>462</v>
      </c>
      <c r="M913" s="108">
        <v>1949</v>
      </c>
      <c r="N913" s="108">
        <v>1949</v>
      </c>
      <c r="O913" s="91">
        <v>1949</v>
      </c>
      <c r="P913" s="44" t="s">
        <v>458</v>
      </c>
      <c r="Q913" s="67"/>
      <c r="R913" s="67"/>
      <c r="S913" s="87" t="s">
        <v>17</v>
      </c>
      <c r="T91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13" s="91">
        <v>1998</v>
      </c>
      <c r="V913" s="91">
        <v>12</v>
      </c>
      <c r="W913" s="91">
        <v>1</v>
      </c>
      <c r="X913" s="92">
        <v>1999</v>
      </c>
      <c r="Y913" s="108">
        <v>89.714500000000001</v>
      </c>
      <c r="Z913" s="108">
        <v>89.714500000000001</v>
      </c>
      <c r="AA913" s="214">
        <v>1999</v>
      </c>
      <c r="AB913" s="67">
        <v>1</v>
      </c>
      <c r="AC913" s="115" t="s">
        <v>96</v>
      </c>
      <c r="AD913" s="115"/>
      <c r="AE913" s="109">
        <f>IFERROR(Table1[[#This Row],[ExpenditureDetails5]]*HLOOKUP([AssumedValue2],'Curr conv'!$B$17:$BF$56,16,FALSE), "No data")</f>
        <v>1074.7435235292739</v>
      </c>
      <c r="AF913" s="108">
        <f>IFERROR([AssumedValue1]*HLOOKUP([AssumedValue2],'Curr conv'!$B$17:$BF$56,16,FALSE), "No data")</f>
        <v>1074.7435235292739</v>
      </c>
      <c r="AG913" s="110">
        <f>IFERROR(Table1[[#This Row],[Calculation2]]/Exchange,"No data")</f>
        <v>751.03057146400238</v>
      </c>
      <c r="AH913" s="113">
        <f>IFERROR([AssumedValue1]*HLOOKUP([AssumedValue2],'Curr conv'!$B$17:$BF$56,16,FALSE)/Table1[[#This Row],[ExpenditureDetails3]], "No data")</f>
        <v>1074.7435235292739</v>
      </c>
      <c r="AI913" s="114">
        <f>IFERROR(Table1[[#This Row],[Calculation4]]/Exchange,"No data")</f>
        <v>751.03057146400238</v>
      </c>
      <c r="AJ91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89.561960294106157</v>
      </c>
      <c r="AK913" s="110">
        <f>IFERROR(Table1[[#This Row],[Calculation6]]/Exchange,"No data")</f>
        <v>62.585880955333522</v>
      </c>
      <c r="AL913" s="49" t="s">
        <v>476</v>
      </c>
      <c r="AM913" s="45"/>
      <c r="AN913" s="45"/>
      <c r="AO913" s="45"/>
      <c r="AP913" s="45"/>
      <c r="AQ913" s="45"/>
    </row>
    <row r="914" spans="2:43">
      <c r="B914" s="44" t="s">
        <v>251</v>
      </c>
      <c r="C914" s="66" t="s">
        <v>468</v>
      </c>
      <c r="D914" s="66" t="s">
        <v>454</v>
      </c>
      <c r="E914" s="66" t="s">
        <v>96</v>
      </c>
      <c r="F914" s="66" t="s">
        <v>384</v>
      </c>
      <c r="G914" s="44" t="s">
        <v>252</v>
      </c>
      <c r="H914" s="44" t="s">
        <v>201</v>
      </c>
      <c r="I914" s="44" t="s">
        <v>202</v>
      </c>
      <c r="J914" s="44" t="s">
        <v>469</v>
      </c>
      <c r="K914" s="86" t="s">
        <v>461</v>
      </c>
      <c r="L914" s="49" t="s">
        <v>462</v>
      </c>
      <c r="M914" s="108">
        <v>1949</v>
      </c>
      <c r="N914" s="108">
        <v>1949</v>
      </c>
      <c r="O914" s="91">
        <v>1949</v>
      </c>
      <c r="P914" s="44" t="s">
        <v>458</v>
      </c>
      <c r="Q914" s="67"/>
      <c r="R914" s="67"/>
      <c r="S914" s="87" t="s">
        <v>17</v>
      </c>
      <c r="T91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14" s="91">
        <v>1998</v>
      </c>
      <c r="V914" s="91">
        <v>12</v>
      </c>
      <c r="W914" s="91">
        <v>1</v>
      </c>
      <c r="X914" s="92">
        <v>2000</v>
      </c>
      <c r="Y914" s="108">
        <v>92.583699999999993</v>
      </c>
      <c r="Z914" s="108">
        <v>92.583699999999993</v>
      </c>
      <c r="AA914" s="214">
        <v>2000</v>
      </c>
      <c r="AB914" s="67">
        <v>1</v>
      </c>
      <c r="AC914" s="115"/>
      <c r="AD914" s="115"/>
      <c r="AE914" s="109">
        <f>IFERROR(Table1[[#This Row],[ExpenditureDetails5]]*HLOOKUP([AssumedValue2],'Curr conv'!$B$17:$BF$56,16,FALSE), "No data")</f>
        <v>973.15437522691104</v>
      </c>
      <c r="AF914" s="108">
        <f>IFERROR([AssumedValue1]*HLOOKUP([AssumedValue2],'Curr conv'!$B$17:$BF$56,16,FALSE), "No data")</f>
        <v>973.15437522691104</v>
      </c>
      <c r="AG914" s="110">
        <f>IFERROR(Table1[[#This Row],[Calculation2]]/Exchange,"No data")</f>
        <v>680.04009379774016</v>
      </c>
      <c r="AH914" s="113">
        <f>IFERROR([AssumedValue1]*HLOOKUP([AssumedValue2],'Curr conv'!$B$17:$BF$56,16,FALSE)/Table1[[#This Row],[ExpenditureDetails3]], "No data")</f>
        <v>973.15437522691104</v>
      </c>
      <c r="AI914" s="114">
        <f>IFERROR(Table1[[#This Row],[Calculation4]]/Exchange,"No data")</f>
        <v>680.04009379774016</v>
      </c>
      <c r="AJ91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81.096197935575915</v>
      </c>
      <c r="AK914" s="110">
        <f>IFERROR(Table1[[#This Row],[Calculation6]]/Exchange,"No data")</f>
        <v>56.670007816478339</v>
      </c>
      <c r="AL914" s="49" t="s">
        <v>476</v>
      </c>
      <c r="AM914" s="45"/>
      <c r="AN914" s="45"/>
      <c r="AO914" s="45"/>
      <c r="AP914" s="45"/>
      <c r="AQ914" s="45"/>
    </row>
    <row r="915" spans="2:43">
      <c r="B915" s="44" t="s">
        <v>251</v>
      </c>
      <c r="C915" s="66" t="s">
        <v>468</v>
      </c>
      <c r="D915" s="66" t="s">
        <v>454</v>
      </c>
      <c r="E915" s="66" t="s">
        <v>96</v>
      </c>
      <c r="F915" s="66" t="s">
        <v>384</v>
      </c>
      <c r="G915" s="44" t="s">
        <v>252</v>
      </c>
      <c r="H915" s="44" t="s">
        <v>201</v>
      </c>
      <c r="I915" s="44" t="s">
        <v>202</v>
      </c>
      <c r="J915" s="44" t="s">
        <v>469</v>
      </c>
      <c r="K915" s="86" t="s">
        <v>461</v>
      </c>
      <c r="L915" s="49" t="s">
        <v>462</v>
      </c>
      <c r="M915" s="108">
        <v>1949</v>
      </c>
      <c r="N915" s="108">
        <v>1949</v>
      </c>
      <c r="O915" s="91">
        <v>1949</v>
      </c>
      <c r="P915" s="44" t="s">
        <v>458</v>
      </c>
      <c r="Q915" s="67"/>
      <c r="R915" s="67"/>
      <c r="S915" s="87" t="s">
        <v>17</v>
      </c>
      <c r="T91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15" s="91">
        <v>1998</v>
      </c>
      <c r="V915" s="91">
        <v>12</v>
      </c>
      <c r="W915" s="91">
        <v>1</v>
      </c>
      <c r="X915" s="92">
        <v>2001</v>
      </c>
      <c r="Y915" s="108">
        <v>354.46839999999997</v>
      </c>
      <c r="Z915" s="108">
        <v>354.46839999999997</v>
      </c>
      <c r="AA915" s="214">
        <v>2001</v>
      </c>
      <c r="AB915" s="67">
        <v>1</v>
      </c>
      <c r="AC915" s="115"/>
      <c r="AD915" s="115"/>
      <c r="AE915" s="109">
        <f>IFERROR(Table1[[#This Row],[ExpenditureDetails5]]*HLOOKUP([AssumedValue2],'Curr conv'!$B$17:$BF$56,16,FALSE), "No data")</f>
        <v>2928.4297855986811</v>
      </c>
      <c r="AF915" s="108">
        <f>IFERROR([AssumedValue1]*HLOOKUP([AssumedValue2],'Curr conv'!$B$17:$BF$56,16,FALSE), "No data")</f>
        <v>2928.4297855986811</v>
      </c>
      <c r="AG915" s="110">
        <f>IFERROR(Table1[[#This Row],[Calculation2]]/Exchange,"No data")</f>
        <v>2046.3861816520894</v>
      </c>
      <c r="AH915" s="113">
        <f>IFERROR([AssumedValue1]*HLOOKUP([AssumedValue2],'Curr conv'!$B$17:$BF$56,16,FALSE)/Table1[[#This Row],[ExpenditureDetails3]], "No data")</f>
        <v>2928.4297855986811</v>
      </c>
      <c r="AI915" s="114">
        <f>IFERROR(Table1[[#This Row],[Calculation4]]/Exchange,"No data")</f>
        <v>2046.3861816520894</v>
      </c>
      <c r="AJ91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244.03581546655676</v>
      </c>
      <c r="AK915" s="110">
        <f>IFERROR(Table1[[#This Row],[Calculation6]]/Exchange,"No data")</f>
        <v>170.53218180434078</v>
      </c>
      <c r="AL915" s="49" t="s">
        <v>476</v>
      </c>
      <c r="AM915" s="45"/>
      <c r="AN915" s="45"/>
      <c r="AO915" s="45"/>
      <c r="AP915" s="45"/>
      <c r="AQ915" s="45"/>
    </row>
    <row r="916" spans="2:43">
      <c r="B916" s="44" t="s">
        <v>251</v>
      </c>
      <c r="C916" s="66" t="s">
        <v>468</v>
      </c>
      <c r="D916" s="66" t="s">
        <v>454</v>
      </c>
      <c r="E916" s="66" t="s">
        <v>96</v>
      </c>
      <c r="F916" s="66" t="s">
        <v>384</v>
      </c>
      <c r="G916" s="44" t="s">
        <v>252</v>
      </c>
      <c r="H916" s="44" t="s">
        <v>201</v>
      </c>
      <c r="I916" s="44" t="s">
        <v>202</v>
      </c>
      <c r="J916" s="44" t="s">
        <v>469</v>
      </c>
      <c r="K916" s="86" t="s">
        <v>461</v>
      </c>
      <c r="L916" s="49" t="s">
        <v>462</v>
      </c>
      <c r="M916" s="108">
        <v>1949</v>
      </c>
      <c r="N916" s="108">
        <v>1949</v>
      </c>
      <c r="O916" s="91">
        <v>1949</v>
      </c>
      <c r="P916" s="44" t="s">
        <v>458</v>
      </c>
      <c r="Q916" s="67"/>
      <c r="R916" s="67"/>
      <c r="S916" s="87" t="s">
        <v>17</v>
      </c>
      <c r="T91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16" s="91">
        <v>1998</v>
      </c>
      <c r="V916" s="91">
        <v>12</v>
      </c>
      <c r="W916" s="91">
        <v>1</v>
      </c>
      <c r="X916" s="92">
        <v>2002</v>
      </c>
      <c r="Y916" s="108">
        <v>47</v>
      </c>
      <c r="Z916" s="108">
        <v>47</v>
      </c>
      <c r="AA916" s="214">
        <v>2002</v>
      </c>
      <c r="AB916" s="67">
        <v>1</v>
      </c>
      <c r="AC916" s="115"/>
      <c r="AD916" s="115"/>
      <c r="AE916" s="109">
        <f>IFERROR(Table1[[#This Row],[ExpenditureDetails5]]*HLOOKUP([AssumedValue2],'Curr conv'!$B$17:$BF$56,16,FALSE), "No data")</f>
        <v>288.00992094582222</v>
      </c>
      <c r="AF916" s="108">
        <f>IFERROR([AssumedValue1]*HLOOKUP([AssumedValue2],'Curr conv'!$B$17:$BF$56,16,FALSE), "No data")</f>
        <v>288.00992094582222</v>
      </c>
      <c r="AG916" s="110">
        <f>IFERROR(Table1[[#This Row],[Calculation2]]/Exchange,"No data")</f>
        <v>201.26127841639538</v>
      </c>
      <c r="AH916" s="113">
        <f>IFERROR([AssumedValue1]*HLOOKUP([AssumedValue2],'Curr conv'!$B$17:$BF$56,16,FALSE)/Table1[[#This Row],[ExpenditureDetails3]], "No data")</f>
        <v>288.00992094582222</v>
      </c>
      <c r="AI916" s="114">
        <f>IFERROR(Table1[[#This Row],[Calculation4]]/Exchange,"No data")</f>
        <v>201.26127841639538</v>
      </c>
      <c r="AJ91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24.000826745485185</v>
      </c>
      <c r="AK916" s="110">
        <f>IFERROR(Table1[[#This Row],[Calculation6]]/Exchange,"No data")</f>
        <v>16.771773201366283</v>
      </c>
      <c r="AL916" s="49" t="s">
        <v>476</v>
      </c>
      <c r="AM916" s="45"/>
      <c r="AN916" s="45"/>
      <c r="AO916" s="45"/>
      <c r="AP916" s="45"/>
      <c r="AQ916" s="45"/>
    </row>
    <row r="917" spans="2:43">
      <c r="B917" s="44" t="s">
        <v>251</v>
      </c>
      <c r="C917" s="66" t="s">
        <v>468</v>
      </c>
      <c r="D917" s="66" t="s">
        <v>454</v>
      </c>
      <c r="E917" s="66" t="s">
        <v>96</v>
      </c>
      <c r="F917" s="66" t="s">
        <v>384</v>
      </c>
      <c r="G917" s="44" t="s">
        <v>252</v>
      </c>
      <c r="H917" s="44" t="s">
        <v>201</v>
      </c>
      <c r="I917" s="44" t="s">
        <v>202</v>
      </c>
      <c r="J917" s="44" t="s">
        <v>469</v>
      </c>
      <c r="K917" s="86" t="s">
        <v>461</v>
      </c>
      <c r="L917" s="49" t="s">
        <v>462</v>
      </c>
      <c r="M917" s="108">
        <v>1949</v>
      </c>
      <c r="N917" s="108">
        <v>1949</v>
      </c>
      <c r="O917" s="91">
        <v>1949</v>
      </c>
      <c r="P917" s="44" t="s">
        <v>458</v>
      </c>
      <c r="Q917" s="67"/>
      <c r="R917" s="67"/>
      <c r="S917" s="87" t="s">
        <v>17</v>
      </c>
      <c r="T91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17" s="91">
        <v>1998</v>
      </c>
      <c r="V917" s="91">
        <v>12</v>
      </c>
      <c r="W917" s="91">
        <v>1</v>
      </c>
      <c r="X917" s="92">
        <v>2003</v>
      </c>
      <c r="Y917" s="108">
        <v>151.05000000000001</v>
      </c>
      <c r="Z917" s="108">
        <v>151.05000000000001</v>
      </c>
      <c r="AA917" s="214">
        <v>2003</v>
      </c>
      <c r="AB917" s="67">
        <v>1</v>
      </c>
      <c r="AC917" s="115"/>
      <c r="AD917" s="115"/>
      <c r="AE917" s="109">
        <f>IFERROR(Table1[[#This Row],[ExpenditureDetails5]]*HLOOKUP([AssumedValue2],'Curr conv'!$B$17:$BF$56,16,FALSE), "No data")</f>
        <v>753.64397737351999</v>
      </c>
      <c r="AF917" s="108">
        <f>IFERROR([AssumedValue1]*HLOOKUP([AssumedValue2],'Curr conv'!$B$17:$BF$56,16,FALSE), "No data")</f>
        <v>753.64397737351999</v>
      </c>
      <c r="AG917" s="110">
        <f>IFERROR(Table1[[#This Row],[Calculation2]]/Exchange,"No data")</f>
        <v>526.64626919412308</v>
      </c>
      <c r="AH917" s="113">
        <f>IFERROR([AssumedValue1]*HLOOKUP([AssumedValue2],'Curr conv'!$B$17:$BF$56,16,FALSE)/Table1[[#This Row],[ExpenditureDetails3]], "No data")</f>
        <v>753.64397737351999</v>
      </c>
      <c r="AI917" s="114">
        <f>IFERROR(Table1[[#This Row],[Calculation4]]/Exchange,"No data")</f>
        <v>526.64626919412308</v>
      </c>
      <c r="AJ91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62.803664781126663</v>
      </c>
      <c r="AK917" s="110">
        <f>IFERROR(Table1[[#This Row],[Calculation6]]/Exchange,"No data")</f>
        <v>43.887189099510259</v>
      </c>
      <c r="AL917" s="49" t="s">
        <v>476</v>
      </c>
      <c r="AM917" s="45"/>
      <c r="AN917" s="45"/>
      <c r="AO917" s="45"/>
      <c r="AP917" s="45"/>
      <c r="AQ917" s="45"/>
    </row>
    <row r="918" spans="2:43">
      <c r="B918" s="44" t="s">
        <v>251</v>
      </c>
      <c r="C918" s="66" t="s">
        <v>468</v>
      </c>
      <c r="D918" s="66" t="s">
        <v>454</v>
      </c>
      <c r="E918" s="66" t="s">
        <v>96</v>
      </c>
      <c r="F918" s="66" t="s">
        <v>384</v>
      </c>
      <c r="G918" s="44" t="s">
        <v>252</v>
      </c>
      <c r="H918" s="44" t="s">
        <v>201</v>
      </c>
      <c r="I918" s="44" t="s">
        <v>202</v>
      </c>
      <c r="J918" s="44" t="s">
        <v>469</v>
      </c>
      <c r="K918" s="86" t="s">
        <v>461</v>
      </c>
      <c r="L918" s="49" t="s">
        <v>462</v>
      </c>
      <c r="M918" s="108">
        <v>1949</v>
      </c>
      <c r="N918" s="108">
        <v>1949</v>
      </c>
      <c r="O918" s="91">
        <v>1949</v>
      </c>
      <c r="P918" s="44" t="s">
        <v>458</v>
      </c>
      <c r="Q918" s="67"/>
      <c r="R918" s="67"/>
      <c r="S918" s="87" t="s">
        <v>17</v>
      </c>
      <c r="T91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18" s="91">
        <v>1998</v>
      </c>
      <c r="V918" s="91">
        <v>12</v>
      </c>
      <c r="W918" s="91">
        <v>1</v>
      </c>
      <c r="X918" s="92">
        <v>2004</v>
      </c>
      <c r="Y918" s="108">
        <v>212.8</v>
      </c>
      <c r="Z918" s="108">
        <v>212.8</v>
      </c>
      <c r="AA918" s="214">
        <v>2004</v>
      </c>
      <c r="AB918" s="67">
        <v>1</v>
      </c>
      <c r="AC918" s="115"/>
      <c r="AD918" s="115"/>
      <c r="AE918" s="109">
        <f>IFERROR(Table1[[#This Row],[ExpenditureDetails5]]*HLOOKUP([AssumedValue2],'Curr conv'!$B$17:$BF$56,16,FALSE), "No data")</f>
        <v>824.9425555422107</v>
      </c>
      <c r="AF918" s="108">
        <f>IFERROR([AssumedValue1]*HLOOKUP([AssumedValue2],'Curr conv'!$B$17:$BF$56,16,FALSE), "No data")</f>
        <v>824.9425555422107</v>
      </c>
      <c r="AG918" s="110">
        <f>IFERROR(Table1[[#This Row],[Calculation2]]/Exchange,"No data")</f>
        <v>576.46970216607724</v>
      </c>
      <c r="AH918" s="113">
        <f>IFERROR([AssumedValue1]*HLOOKUP([AssumedValue2],'Curr conv'!$B$17:$BF$56,16,FALSE)/Table1[[#This Row],[ExpenditureDetails3]], "No data")</f>
        <v>824.9425555422107</v>
      </c>
      <c r="AI918" s="114">
        <f>IFERROR(Table1[[#This Row],[Calculation4]]/Exchange,"No data")</f>
        <v>576.46970216607724</v>
      </c>
      <c r="AJ91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68.745212961850896</v>
      </c>
      <c r="AK918" s="110">
        <f>IFERROR(Table1[[#This Row],[Calculation6]]/Exchange,"No data")</f>
        <v>48.039141847173106</v>
      </c>
      <c r="AL918" s="49" t="s">
        <v>476</v>
      </c>
      <c r="AM918" s="45"/>
      <c r="AN918" s="45"/>
      <c r="AO918" s="45"/>
      <c r="AP918" s="45"/>
      <c r="AQ918" s="45"/>
    </row>
    <row r="919" spans="2:43">
      <c r="B919" s="44" t="s">
        <v>251</v>
      </c>
      <c r="C919" s="66" t="s">
        <v>468</v>
      </c>
      <c r="D919" s="66" t="s">
        <v>454</v>
      </c>
      <c r="E919" s="66" t="s">
        <v>96</v>
      </c>
      <c r="F919" s="66" t="s">
        <v>384</v>
      </c>
      <c r="G919" s="44" t="s">
        <v>252</v>
      </c>
      <c r="H919" s="44" t="s">
        <v>201</v>
      </c>
      <c r="I919" s="44" t="s">
        <v>202</v>
      </c>
      <c r="J919" s="44" t="s">
        <v>469</v>
      </c>
      <c r="K919" s="86" t="s">
        <v>461</v>
      </c>
      <c r="L919" s="49" t="s">
        <v>462</v>
      </c>
      <c r="M919" s="108">
        <v>1949</v>
      </c>
      <c r="N919" s="108">
        <v>1949</v>
      </c>
      <c r="O919" s="91">
        <v>1949</v>
      </c>
      <c r="P919" s="44" t="s">
        <v>458</v>
      </c>
      <c r="Q919" s="67"/>
      <c r="R919" s="67"/>
      <c r="S919" s="87" t="s">
        <v>17</v>
      </c>
      <c r="T91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19" s="91">
        <v>1998</v>
      </c>
      <c r="V919" s="91">
        <v>12</v>
      </c>
      <c r="W919" s="91">
        <v>1</v>
      </c>
      <c r="X919" s="92">
        <v>2005</v>
      </c>
      <c r="Y919" s="108">
        <v>366.9</v>
      </c>
      <c r="Z919" s="108">
        <v>366.9</v>
      </c>
      <c r="AA919" s="214">
        <v>2005</v>
      </c>
      <c r="AB919" s="67">
        <v>1</v>
      </c>
      <c r="AC919" s="115"/>
      <c r="AD919" s="115"/>
      <c r="AE919" s="109">
        <f>IFERROR(Table1[[#This Row],[ExpenditureDetails5]]*HLOOKUP([AssumedValue2],'Curr conv'!$B$17:$BF$56,16,FALSE), "No data")</f>
        <v>1243.8358014269716</v>
      </c>
      <c r="AF919" s="108">
        <f>IFERROR([AssumedValue1]*HLOOKUP([AssumedValue2],'Curr conv'!$B$17:$BF$56,16,FALSE), "No data")</f>
        <v>1243.8358014269716</v>
      </c>
      <c r="AG919" s="110">
        <f>IFERROR(Table1[[#This Row],[Calculation2]]/Exchange,"No data")</f>
        <v>869.1922233552674</v>
      </c>
      <c r="AH919" s="113">
        <f>IFERROR([AssumedValue1]*HLOOKUP([AssumedValue2],'Curr conv'!$B$17:$BF$56,16,FALSE)/Table1[[#This Row],[ExpenditureDetails3]], "No data")</f>
        <v>1243.8358014269716</v>
      </c>
      <c r="AI919" s="114">
        <f>IFERROR(Table1[[#This Row],[Calculation4]]/Exchange,"No data")</f>
        <v>869.1922233552674</v>
      </c>
      <c r="AJ91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103.65298345224762</v>
      </c>
      <c r="AK919" s="110">
        <f>IFERROR(Table1[[#This Row],[Calculation6]]/Exchange,"No data")</f>
        <v>72.432685279605622</v>
      </c>
      <c r="AL919" s="49" t="s">
        <v>476</v>
      </c>
      <c r="AM919" s="45"/>
      <c r="AN919" s="45"/>
      <c r="AO919" s="45"/>
      <c r="AP919" s="45"/>
      <c r="AQ919" s="45"/>
    </row>
    <row r="920" spans="2:43">
      <c r="B920" s="44" t="s">
        <v>251</v>
      </c>
      <c r="C920" s="66" t="s">
        <v>468</v>
      </c>
      <c r="D920" s="66" t="s">
        <v>454</v>
      </c>
      <c r="E920" s="66" t="s">
        <v>96</v>
      </c>
      <c r="F920" s="66" t="s">
        <v>384</v>
      </c>
      <c r="G920" s="44" t="s">
        <v>252</v>
      </c>
      <c r="H920" s="44" t="s">
        <v>201</v>
      </c>
      <c r="I920" s="44" t="s">
        <v>202</v>
      </c>
      <c r="J920" s="44" t="s">
        <v>469</v>
      </c>
      <c r="K920" s="86" t="s">
        <v>461</v>
      </c>
      <c r="L920" s="49" t="s">
        <v>462</v>
      </c>
      <c r="M920" s="108">
        <v>1949</v>
      </c>
      <c r="N920" s="108">
        <v>1949</v>
      </c>
      <c r="O920" s="91">
        <v>1949</v>
      </c>
      <c r="P920" s="44" t="s">
        <v>458</v>
      </c>
      <c r="Q920" s="67"/>
      <c r="R920" s="67"/>
      <c r="S920" s="87" t="s">
        <v>17</v>
      </c>
      <c r="T92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20" s="91">
        <v>1998</v>
      </c>
      <c r="V920" s="91">
        <v>12</v>
      </c>
      <c r="W920" s="91">
        <v>1</v>
      </c>
      <c r="X920" s="92">
        <v>2006</v>
      </c>
      <c r="Y920" s="108">
        <v>47.5</v>
      </c>
      <c r="Z920" s="108">
        <v>47.5</v>
      </c>
      <c r="AA920" s="214">
        <v>2006</v>
      </c>
      <c r="AB920" s="67">
        <v>1</v>
      </c>
      <c r="AC920" s="115"/>
      <c r="AD920" s="115"/>
      <c r="AE920" s="109">
        <f>IFERROR(Table1[[#This Row],[ExpenditureDetails5]]*HLOOKUP([AssumedValue2],'Curr conv'!$B$17:$BF$56,16,FALSE), "No data")</f>
        <v>140.0709740520727</v>
      </c>
      <c r="AF920" s="108">
        <f>IFERROR([AssumedValue1]*HLOOKUP([AssumedValue2],'Curr conv'!$B$17:$BF$56,16,FALSE), "No data")</f>
        <v>140.0709740520727</v>
      </c>
      <c r="AG920" s="110">
        <f>IFERROR(Table1[[#This Row],[Calculation2]]/Exchange,"No data")</f>
        <v>97.881570239564439</v>
      </c>
      <c r="AH920" s="113">
        <f>IFERROR([AssumedValue1]*HLOOKUP([AssumedValue2],'Curr conv'!$B$17:$BF$56,16,FALSE)/Table1[[#This Row],[ExpenditureDetails3]], "No data")</f>
        <v>140.0709740520727</v>
      </c>
      <c r="AI920" s="114">
        <f>IFERROR(Table1[[#This Row],[Calculation4]]/Exchange,"No data")</f>
        <v>97.881570239564439</v>
      </c>
      <c r="AJ92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11.672581171006058</v>
      </c>
      <c r="AK920" s="110">
        <f>IFERROR(Table1[[#This Row],[Calculation6]]/Exchange,"No data")</f>
        <v>8.1567975199637033</v>
      </c>
      <c r="AL920" s="49" t="s">
        <v>476</v>
      </c>
      <c r="AM920" s="45"/>
      <c r="AN920" s="45"/>
      <c r="AO920" s="45"/>
      <c r="AP920" s="45"/>
      <c r="AQ920" s="45"/>
    </row>
    <row r="921" spans="2:43">
      <c r="B921" s="44" t="s">
        <v>251</v>
      </c>
      <c r="C921" s="66" t="s">
        <v>468</v>
      </c>
      <c r="D921" s="66" t="s">
        <v>454</v>
      </c>
      <c r="E921" s="66" t="s">
        <v>96</v>
      </c>
      <c r="F921" s="66" t="s">
        <v>384</v>
      </c>
      <c r="G921" s="44" t="s">
        <v>252</v>
      </c>
      <c r="H921" s="44" t="s">
        <v>201</v>
      </c>
      <c r="I921" s="44" t="s">
        <v>202</v>
      </c>
      <c r="J921" s="44" t="s">
        <v>469</v>
      </c>
      <c r="K921" s="86" t="s">
        <v>461</v>
      </c>
      <c r="L921" s="49" t="s">
        <v>462</v>
      </c>
      <c r="M921" s="108">
        <v>1949</v>
      </c>
      <c r="N921" s="108">
        <v>1949</v>
      </c>
      <c r="O921" s="91">
        <v>1949</v>
      </c>
      <c r="P921" s="44" t="s">
        <v>458</v>
      </c>
      <c r="Q921" s="67"/>
      <c r="R921" s="67"/>
      <c r="S921" s="87" t="s">
        <v>17</v>
      </c>
      <c r="T92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21" s="91">
        <v>1998</v>
      </c>
      <c r="V921" s="91">
        <v>12</v>
      </c>
      <c r="W921" s="91">
        <v>1</v>
      </c>
      <c r="X921" s="92">
        <v>2007</v>
      </c>
      <c r="Y921" s="108">
        <v>194.1</v>
      </c>
      <c r="Z921" s="108">
        <v>194.1</v>
      </c>
      <c r="AA921" s="214">
        <v>2007</v>
      </c>
      <c r="AB921" s="67">
        <v>1</v>
      </c>
      <c r="AC921" s="115"/>
      <c r="AD921" s="115"/>
      <c r="AE921" s="109">
        <f>IFERROR(Table1[[#This Row],[ExpenditureDetails5]]*HLOOKUP([AssumedValue2],'Curr conv'!$B$17:$BF$56,16,FALSE), "No data")</f>
        <v>316.66600075186881</v>
      </c>
      <c r="AF921" s="108">
        <f>IFERROR([AssumedValue1]*HLOOKUP([AssumedValue2],'Curr conv'!$B$17:$BF$56,16,FALSE), "No data")</f>
        <v>316.66600075186881</v>
      </c>
      <c r="AG921" s="110">
        <f>IFERROR(Table1[[#This Row],[Calculation2]]/Exchange,"No data")</f>
        <v>221.28614157814769</v>
      </c>
      <c r="AH921" s="113">
        <f>IFERROR([AssumedValue1]*HLOOKUP([AssumedValue2],'Curr conv'!$B$17:$BF$56,16,FALSE)/Table1[[#This Row],[ExpenditureDetails3]], "No data")</f>
        <v>316.66600075186881</v>
      </c>
      <c r="AI921" s="114">
        <f>IFERROR(Table1[[#This Row],[Calculation4]]/Exchange,"No data")</f>
        <v>221.28614157814769</v>
      </c>
      <c r="AJ92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26.388833395989067</v>
      </c>
      <c r="AK921" s="110">
        <f>IFERROR(Table1[[#This Row],[Calculation6]]/Exchange,"No data")</f>
        <v>18.440511798178974</v>
      </c>
      <c r="AL921" s="49" t="s">
        <v>476</v>
      </c>
      <c r="AM921" s="45"/>
      <c r="AN921" s="45"/>
      <c r="AO921" s="45"/>
      <c r="AP921" s="45"/>
      <c r="AQ921" s="45"/>
    </row>
    <row r="922" spans="2:43">
      <c r="B922" s="44" t="s">
        <v>251</v>
      </c>
      <c r="C922" s="66" t="s">
        <v>468</v>
      </c>
      <c r="D922" s="66" t="s">
        <v>454</v>
      </c>
      <c r="E922" s="66" t="s">
        <v>96</v>
      </c>
      <c r="F922" s="66" t="s">
        <v>384</v>
      </c>
      <c r="G922" s="44" t="s">
        <v>252</v>
      </c>
      <c r="H922" s="44" t="s">
        <v>201</v>
      </c>
      <c r="I922" s="44" t="s">
        <v>202</v>
      </c>
      <c r="J922" s="44" t="s">
        <v>469</v>
      </c>
      <c r="K922" s="86" t="s">
        <v>461</v>
      </c>
      <c r="L922" s="49" t="s">
        <v>462</v>
      </c>
      <c r="M922" s="108">
        <v>1949</v>
      </c>
      <c r="N922" s="108">
        <v>1949</v>
      </c>
      <c r="O922" s="91">
        <v>1949</v>
      </c>
      <c r="P922" s="44" t="s">
        <v>458</v>
      </c>
      <c r="Q922" s="67"/>
      <c r="R922" s="67"/>
      <c r="S922" s="87" t="s">
        <v>17</v>
      </c>
      <c r="T92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22" s="91">
        <v>1998</v>
      </c>
      <c r="V922" s="91">
        <v>12</v>
      </c>
      <c r="W922" s="91">
        <v>1</v>
      </c>
      <c r="X922" s="92">
        <v>2008</v>
      </c>
      <c r="Y922" s="108">
        <v>224297.67</v>
      </c>
      <c r="Z922" s="108">
        <v>224297.67</v>
      </c>
      <c r="AA922" s="214">
        <v>2008</v>
      </c>
      <c r="AB922" s="67">
        <v>1</v>
      </c>
      <c r="AC922" s="115"/>
      <c r="AD922" s="115"/>
      <c r="AE922" s="109">
        <f>IFERROR(Table1[[#This Row],[ExpenditureDetails5]]*HLOOKUP([AssumedValue2],'Curr conv'!$B$17:$BF$56,16,FALSE), "No data")</f>
        <v>314708.26611733518</v>
      </c>
      <c r="AF922" s="108">
        <f>IFERROR([AssumedValue1]*HLOOKUP([AssumedValue2],'Curr conv'!$B$17:$BF$56,16,FALSE), "No data")</f>
        <v>314708.26611733518</v>
      </c>
      <c r="AG922" s="110">
        <f>IFERROR(Table1[[#This Row],[Calculation2]]/Exchange,"No data")</f>
        <v>219918.07698491303</v>
      </c>
      <c r="AH922" s="113">
        <f>IFERROR([AssumedValue1]*HLOOKUP([AssumedValue2],'Curr conv'!$B$17:$BF$56,16,FALSE)/Table1[[#This Row],[ExpenditureDetails3]], "No data")</f>
        <v>314708.26611733518</v>
      </c>
      <c r="AI922" s="114">
        <f>IFERROR(Table1[[#This Row],[Calculation4]]/Exchange,"No data")</f>
        <v>219918.07698491303</v>
      </c>
      <c r="AJ92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26225.688843111264</v>
      </c>
      <c r="AK922" s="110">
        <f>IFERROR(Table1[[#This Row],[Calculation6]]/Exchange,"No data")</f>
        <v>18326.506415409418</v>
      </c>
      <c r="AL922" s="49" t="s">
        <v>476</v>
      </c>
      <c r="AM922" s="45"/>
      <c r="AN922" s="45"/>
      <c r="AO922" s="45"/>
      <c r="AP922" s="45"/>
      <c r="AQ922" s="45"/>
    </row>
    <row r="923" spans="2:43">
      <c r="B923" s="44" t="s">
        <v>253</v>
      </c>
      <c r="C923" s="66" t="s">
        <v>468</v>
      </c>
      <c r="D923" s="66" t="s">
        <v>454</v>
      </c>
      <c r="E923" s="66" t="s">
        <v>96</v>
      </c>
      <c r="F923" s="66" t="s">
        <v>385</v>
      </c>
      <c r="G923" s="44" t="s">
        <v>254</v>
      </c>
      <c r="H923" s="44" t="s">
        <v>201</v>
      </c>
      <c r="I923" s="44" t="s">
        <v>202</v>
      </c>
      <c r="J923" s="44" t="s">
        <v>469</v>
      </c>
      <c r="K923" s="86" t="s">
        <v>461</v>
      </c>
      <c r="L923" s="49" t="s">
        <v>462</v>
      </c>
      <c r="M923" s="108">
        <v>1407</v>
      </c>
      <c r="N923" s="108">
        <v>1407</v>
      </c>
      <c r="O923" s="91">
        <v>1407</v>
      </c>
      <c r="P923" s="44" t="s">
        <v>458</v>
      </c>
      <c r="Q923" s="67"/>
      <c r="R923" s="67"/>
      <c r="S923" s="87" t="s">
        <v>17</v>
      </c>
      <c r="T92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23" s="91">
        <v>2008</v>
      </c>
      <c r="V923" s="91">
        <v>2</v>
      </c>
      <c r="W923" s="91">
        <v>1</v>
      </c>
      <c r="X923" s="92">
        <v>2007</v>
      </c>
      <c r="Y923" s="108">
        <v>792.8</v>
      </c>
      <c r="Z923" s="108">
        <v>792.8</v>
      </c>
      <c r="AA923" s="214">
        <v>2007</v>
      </c>
      <c r="AB923" s="67">
        <v>2</v>
      </c>
      <c r="AC923" s="115" t="s">
        <v>96</v>
      </c>
      <c r="AD923" s="115"/>
      <c r="AE923" s="109">
        <f>IFERROR(Table1[[#This Row],[ExpenditureDetails5]]*HLOOKUP([AssumedValue2],'Curr conv'!$B$17:$BF$56,16,FALSE), "No data")</f>
        <v>1293.4199144568861</v>
      </c>
      <c r="AF923" s="108">
        <f>IFERROR([AssumedValue1]*HLOOKUP([AssumedValue2],'Curr conv'!$B$17:$BF$56,16,FALSE), "No data")</f>
        <v>1293.4199144568861</v>
      </c>
      <c r="AG923" s="110">
        <f>IFERROR(Table1[[#This Row],[Calculation2]]/Exchange,"No data")</f>
        <v>903.84159218524212</v>
      </c>
      <c r="AH923" s="113">
        <f>IFERROR([AssumedValue1]*HLOOKUP([AssumedValue2],'Curr conv'!$B$17:$BF$56,16,FALSE)/Table1[[#This Row],[ExpenditureDetails3]], "No data")</f>
        <v>1293.4199144568861</v>
      </c>
      <c r="AI923" s="114">
        <f>IFERROR(Table1[[#This Row],[Calculation4]]/Exchange,"No data")</f>
        <v>903.84159218524212</v>
      </c>
      <c r="AJ92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646.70995722844305</v>
      </c>
      <c r="AK923" s="110">
        <f>IFERROR(Table1[[#This Row],[Calculation6]]/Exchange,"No data")</f>
        <v>451.92079609262106</v>
      </c>
      <c r="AL923" s="49" t="s">
        <v>476</v>
      </c>
      <c r="AM923" s="45"/>
      <c r="AN923" s="45"/>
      <c r="AO923" s="45"/>
      <c r="AP923" s="45"/>
      <c r="AQ923" s="45"/>
    </row>
    <row r="924" spans="2:43">
      <c r="B924" s="44" t="s">
        <v>253</v>
      </c>
      <c r="C924" s="66" t="s">
        <v>468</v>
      </c>
      <c r="D924" s="66" t="s">
        <v>454</v>
      </c>
      <c r="E924" s="66" t="s">
        <v>96</v>
      </c>
      <c r="F924" s="66" t="s">
        <v>385</v>
      </c>
      <c r="G924" s="44" t="s">
        <v>254</v>
      </c>
      <c r="H924" s="44" t="s">
        <v>201</v>
      </c>
      <c r="I924" s="44" t="s">
        <v>202</v>
      </c>
      <c r="J924" s="44" t="s">
        <v>469</v>
      </c>
      <c r="K924" s="86" t="s">
        <v>461</v>
      </c>
      <c r="L924" s="49" t="s">
        <v>462</v>
      </c>
      <c r="M924" s="108">
        <v>1407</v>
      </c>
      <c r="N924" s="108">
        <v>1407</v>
      </c>
      <c r="O924" s="91">
        <v>1407</v>
      </c>
      <c r="P924" s="44" t="s">
        <v>458</v>
      </c>
      <c r="Q924" s="67"/>
      <c r="R924" s="67"/>
      <c r="S924" s="87" t="s">
        <v>17</v>
      </c>
      <c r="T92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24" s="91">
        <v>2008</v>
      </c>
      <c r="V924" s="91">
        <v>2</v>
      </c>
      <c r="W924" s="91">
        <v>1</v>
      </c>
      <c r="X924" s="92">
        <v>2008</v>
      </c>
      <c r="Y924" s="108">
        <v>2922.38</v>
      </c>
      <c r="Z924" s="108">
        <v>2922.38</v>
      </c>
      <c r="AA924" s="214">
        <v>2008</v>
      </c>
      <c r="AB924" s="67">
        <v>2</v>
      </c>
      <c r="AC924" s="115"/>
      <c r="AD924" s="115"/>
      <c r="AE924" s="109">
        <f>IFERROR(Table1[[#This Row],[ExpenditureDetails5]]*HLOOKUP([AssumedValue2],'Curr conv'!$B$17:$BF$56,16,FALSE), "No data")</f>
        <v>4100.3419372835124</v>
      </c>
      <c r="AF924" s="108">
        <f>IFERROR([AssumedValue1]*HLOOKUP([AssumedValue2],'Curr conv'!$B$17:$BF$56,16,FALSE), "No data")</f>
        <v>4100.3419372835124</v>
      </c>
      <c r="AG924" s="110">
        <f>IFERROR(Table1[[#This Row],[Calculation2]]/Exchange,"No data")</f>
        <v>2865.3181721378119</v>
      </c>
      <c r="AH924" s="113">
        <f>IFERROR([AssumedValue1]*HLOOKUP([AssumedValue2],'Curr conv'!$B$17:$BF$56,16,FALSE)/Table1[[#This Row],[ExpenditureDetails3]], "No data")</f>
        <v>4100.3419372835124</v>
      </c>
      <c r="AI924" s="114">
        <f>IFERROR(Table1[[#This Row],[Calculation4]]/Exchange,"No data")</f>
        <v>2865.3181721378119</v>
      </c>
      <c r="AJ92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2050.1709686417562</v>
      </c>
      <c r="AK924" s="110">
        <f>IFERROR(Table1[[#This Row],[Calculation6]]/Exchange,"No data")</f>
        <v>1432.6590860689059</v>
      </c>
      <c r="AL924" s="49" t="s">
        <v>476</v>
      </c>
      <c r="AM924" s="45"/>
      <c r="AN924" s="45"/>
      <c r="AO924" s="45"/>
      <c r="AP924" s="45"/>
      <c r="AQ924" s="45"/>
    </row>
    <row r="925" spans="2:43">
      <c r="B925" s="44" t="s">
        <v>255</v>
      </c>
      <c r="C925" s="66" t="s">
        <v>468</v>
      </c>
      <c r="D925" s="66" t="s">
        <v>454</v>
      </c>
      <c r="E925" s="66" t="s">
        <v>96</v>
      </c>
      <c r="F925" s="66" t="s">
        <v>386</v>
      </c>
      <c r="G925" s="44" t="s">
        <v>256</v>
      </c>
      <c r="H925" s="44" t="s">
        <v>201</v>
      </c>
      <c r="I925" s="44" t="s">
        <v>202</v>
      </c>
      <c r="J925" s="44" t="s">
        <v>469</v>
      </c>
      <c r="K925" s="86" t="s">
        <v>461</v>
      </c>
      <c r="L925" s="49" t="s">
        <v>462</v>
      </c>
      <c r="M925" s="108">
        <v>2552</v>
      </c>
      <c r="N925" s="108">
        <v>2552</v>
      </c>
      <c r="O925" s="91">
        <v>2552</v>
      </c>
      <c r="P925" s="44" t="s">
        <v>458</v>
      </c>
      <c r="Q925" s="67"/>
      <c r="R925" s="67"/>
      <c r="S925" s="87" t="s">
        <v>17</v>
      </c>
      <c r="T92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25" s="91">
        <v>1998</v>
      </c>
      <c r="V925" s="91">
        <v>12</v>
      </c>
      <c r="W925" s="91">
        <v>1</v>
      </c>
      <c r="X925" s="92">
        <v>1998</v>
      </c>
      <c r="Y925" s="108">
        <v>75.711500000000001</v>
      </c>
      <c r="Z925" s="108">
        <v>75.711500000000001</v>
      </c>
      <c r="AA925" s="214">
        <v>1998</v>
      </c>
      <c r="AB925" s="67">
        <v>1</v>
      </c>
      <c r="AC925" s="115" t="s">
        <v>96</v>
      </c>
      <c r="AD925" s="115"/>
      <c r="AE925" s="109">
        <f>IFERROR(Table1[[#This Row],[ExpenditureDetails5]]*HLOOKUP([AssumedValue2],'Curr conv'!$B$17:$BF$56,16,FALSE), "No data")</f>
        <v>1061.6216574294906</v>
      </c>
      <c r="AF925" s="108">
        <f>IFERROR([AssumedValue1]*HLOOKUP([AssumedValue2],'Curr conv'!$B$17:$BF$56,16,FALSE), "No data")</f>
        <v>1061.6216574294906</v>
      </c>
      <c r="AG925" s="110">
        <f>IFERROR(Table1[[#This Row],[Calculation2]]/Exchange,"No data")</f>
        <v>741.86101390925432</v>
      </c>
      <c r="AH925" s="113">
        <f>IFERROR([AssumedValue1]*HLOOKUP([AssumedValue2],'Curr conv'!$B$17:$BF$56,16,FALSE)/Table1[[#This Row],[ExpenditureDetails3]], "No data")</f>
        <v>1061.6216574294906</v>
      </c>
      <c r="AI925" s="114">
        <f>IFERROR(Table1[[#This Row],[Calculation4]]/Exchange,"No data")</f>
        <v>741.86101390925432</v>
      </c>
      <c r="AJ92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88.46847145245755</v>
      </c>
      <c r="AK925" s="110">
        <f>IFERROR(Table1[[#This Row],[Calculation6]]/Exchange,"No data")</f>
        <v>61.821751159104522</v>
      </c>
      <c r="AL925" s="49" t="s">
        <v>476</v>
      </c>
      <c r="AM925" s="45"/>
      <c r="AN925" s="45"/>
      <c r="AO925" s="45"/>
      <c r="AP925" s="45"/>
      <c r="AQ925" s="45"/>
    </row>
    <row r="926" spans="2:43">
      <c r="B926" s="44" t="s">
        <v>255</v>
      </c>
      <c r="C926" s="66" t="s">
        <v>468</v>
      </c>
      <c r="D926" s="66" t="s">
        <v>454</v>
      </c>
      <c r="E926" s="66" t="s">
        <v>96</v>
      </c>
      <c r="F926" s="66" t="s">
        <v>386</v>
      </c>
      <c r="G926" s="44" t="s">
        <v>256</v>
      </c>
      <c r="H926" s="44" t="s">
        <v>201</v>
      </c>
      <c r="I926" s="44" t="s">
        <v>202</v>
      </c>
      <c r="J926" s="44" t="s">
        <v>469</v>
      </c>
      <c r="K926" s="86" t="s">
        <v>461</v>
      </c>
      <c r="L926" s="49" t="s">
        <v>462</v>
      </c>
      <c r="M926" s="108">
        <v>2552</v>
      </c>
      <c r="N926" s="108">
        <v>2552</v>
      </c>
      <c r="O926" s="91">
        <v>2552</v>
      </c>
      <c r="P926" s="44" t="s">
        <v>458</v>
      </c>
      <c r="Q926" s="67"/>
      <c r="R926" s="67"/>
      <c r="S926" s="87" t="s">
        <v>17</v>
      </c>
      <c r="T92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26" s="91">
        <v>1998</v>
      </c>
      <c r="V926" s="91">
        <v>12</v>
      </c>
      <c r="W926" s="91">
        <v>1</v>
      </c>
      <c r="X926" s="92">
        <v>1999</v>
      </c>
      <c r="Y926" s="108">
        <v>575.20000000000005</v>
      </c>
      <c r="Z926" s="108">
        <v>575.20000000000005</v>
      </c>
      <c r="AA926" s="214">
        <v>1999</v>
      </c>
      <c r="AB926" s="67">
        <v>1</v>
      </c>
      <c r="AC926" s="115"/>
      <c r="AD926" s="115"/>
      <c r="AE926" s="109">
        <f>IFERROR(Table1[[#This Row],[ExpenditureDetails5]]*HLOOKUP([AssumedValue2],'Curr conv'!$B$17:$BF$56,16,FALSE), "No data")</f>
        <v>6890.6639922647773</v>
      </c>
      <c r="AF926" s="108">
        <f>IFERROR([AssumedValue1]*HLOOKUP([AssumedValue2],'Curr conv'!$B$17:$BF$56,16,FALSE), "No data")</f>
        <v>6890.6639922647773</v>
      </c>
      <c r="AG926" s="110">
        <f>IFERROR(Table1[[#This Row],[Calculation2]]/Exchange,"No data")</f>
        <v>4815.1946976920581</v>
      </c>
      <c r="AH926" s="113">
        <f>IFERROR([AssumedValue1]*HLOOKUP([AssumedValue2],'Curr conv'!$B$17:$BF$56,16,FALSE)/Table1[[#This Row],[ExpenditureDetails3]], "No data")</f>
        <v>6890.6639922647773</v>
      </c>
      <c r="AI926" s="114">
        <f>IFERROR(Table1[[#This Row],[Calculation4]]/Exchange,"No data")</f>
        <v>4815.1946976920581</v>
      </c>
      <c r="AJ92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574.22199935539811</v>
      </c>
      <c r="AK926" s="110">
        <f>IFERROR(Table1[[#This Row],[Calculation6]]/Exchange,"No data")</f>
        <v>401.26622480767151</v>
      </c>
      <c r="AL926" s="49" t="s">
        <v>476</v>
      </c>
      <c r="AM926" s="45"/>
      <c r="AN926" s="45"/>
      <c r="AO926" s="45"/>
      <c r="AP926" s="45"/>
      <c r="AQ926" s="45"/>
    </row>
    <row r="927" spans="2:43">
      <c r="B927" s="44" t="s">
        <v>255</v>
      </c>
      <c r="C927" s="66" t="s">
        <v>468</v>
      </c>
      <c r="D927" s="66" t="s">
        <v>454</v>
      </c>
      <c r="E927" s="66" t="s">
        <v>96</v>
      </c>
      <c r="F927" s="66" t="s">
        <v>386</v>
      </c>
      <c r="G927" s="44" t="s">
        <v>256</v>
      </c>
      <c r="H927" s="44" t="s">
        <v>201</v>
      </c>
      <c r="I927" s="44" t="s">
        <v>202</v>
      </c>
      <c r="J927" s="44" t="s">
        <v>469</v>
      </c>
      <c r="K927" s="86" t="s">
        <v>461</v>
      </c>
      <c r="L927" s="49" t="s">
        <v>462</v>
      </c>
      <c r="M927" s="108">
        <v>2552</v>
      </c>
      <c r="N927" s="108">
        <v>2552</v>
      </c>
      <c r="O927" s="91">
        <v>2552</v>
      </c>
      <c r="P927" s="44" t="s">
        <v>458</v>
      </c>
      <c r="Q927" s="67"/>
      <c r="R927" s="67"/>
      <c r="S927" s="87" t="s">
        <v>17</v>
      </c>
      <c r="T92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27" s="91">
        <v>1998</v>
      </c>
      <c r="V927" s="91">
        <v>12</v>
      </c>
      <c r="W927" s="91">
        <v>1</v>
      </c>
      <c r="X927" s="92">
        <v>2000</v>
      </c>
      <c r="Y927" s="108">
        <v>240.12</v>
      </c>
      <c r="Z927" s="108">
        <v>240.12</v>
      </c>
      <c r="AA927" s="214">
        <v>2000</v>
      </c>
      <c r="AB927" s="67">
        <v>1</v>
      </c>
      <c r="AC927" s="115"/>
      <c r="AD927" s="115"/>
      <c r="AE927" s="109">
        <f>IFERROR(Table1[[#This Row],[ExpenditureDetails5]]*HLOOKUP([AssumedValue2],'Curr conv'!$B$17:$BF$56,16,FALSE), "No data")</f>
        <v>2523.919745910845</v>
      </c>
      <c r="AF927" s="108">
        <f>IFERROR([AssumedValue1]*HLOOKUP([AssumedValue2],'Curr conv'!$B$17:$BF$56,16,FALSE), "No data")</f>
        <v>2523.919745910845</v>
      </c>
      <c r="AG927" s="110">
        <f>IFERROR(Table1[[#This Row],[Calculation2]]/Exchange,"No data")</f>
        <v>1763.7146422395451</v>
      </c>
      <c r="AH927" s="113">
        <f>IFERROR([AssumedValue1]*HLOOKUP([AssumedValue2],'Curr conv'!$B$17:$BF$56,16,FALSE)/Table1[[#This Row],[ExpenditureDetails3]], "No data")</f>
        <v>2523.919745910845</v>
      </c>
      <c r="AI927" s="114">
        <f>IFERROR(Table1[[#This Row],[Calculation4]]/Exchange,"No data")</f>
        <v>1763.7146422395451</v>
      </c>
      <c r="AJ92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210.32664549257041</v>
      </c>
      <c r="AK927" s="110">
        <f>IFERROR(Table1[[#This Row],[Calculation6]]/Exchange,"No data")</f>
        <v>146.97622018662875</v>
      </c>
      <c r="AL927" s="49" t="s">
        <v>476</v>
      </c>
      <c r="AM927" s="45"/>
      <c r="AN927" s="45"/>
      <c r="AO927" s="45"/>
      <c r="AP927" s="45"/>
      <c r="AQ927" s="45"/>
    </row>
    <row r="928" spans="2:43">
      <c r="B928" s="44" t="s">
        <v>255</v>
      </c>
      <c r="C928" s="66" t="s">
        <v>468</v>
      </c>
      <c r="D928" s="66" t="s">
        <v>454</v>
      </c>
      <c r="E928" s="66" t="s">
        <v>96</v>
      </c>
      <c r="F928" s="66" t="s">
        <v>386</v>
      </c>
      <c r="G928" s="44" t="s">
        <v>256</v>
      </c>
      <c r="H928" s="44" t="s">
        <v>201</v>
      </c>
      <c r="I928" s="44" t="s">
        <v>202</v>
      </c>
      <c r="J928" s="44" t="s">
        <v>469</v>
      </c>
      <c r="K928" s="86" t="s">
        <v>461</v>
      </c>
      <c r="L928" s="49" t="s">
        <v>462</v>
      </c>
      <c r="M928" s="108">
        <v>2552</v>
      </c>
      <c r="N928" s="108">
        <v>2552</v>
      </c>
      <c r="O928" s="91">
        <v>2552</v>
      </c>
      <c r="P928" s="44" t="s">
        <v>458</v>
      </c>
      <c r="Q928" s="67"/>
      <c r="R928" s="67"/>
      <c r="S928" s="87" t="s">
        <v>17</v>
      </c>
      <c r="T92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28" s="91">
        <v>1998</v>
      </c>
      <c r="V928" s="91">
        <v>12</v>
      </c>
      <c r="W928" s="91">
        <v>1</v>
      </c>
      <c r="X928" s="92">
        <v>2001</v>
      </c>
      <c r="Y928" s="108">
        <v>466.9</v>
      </c>
      <c r="Z928" s="108">
        <v>466.9</v>
      </c>
      <c r="AA928" s="214">
        <v>2001</v>
      </c>
      <c r="AB928" s="67">
        <v>1</v>
      </c>
      <c r="AC928" s="115"/>
      <c r="AD928" s="115"/>
      <c r="AE928" s="109">
        <f>IFERROR(Table1[[#This Row],[ExpenditureDetails5]]*HLOOKUP([AssumedValue2],'Curr conv'!$B$17:$BF$56,16,FALSE), "No data")</f>
        <v>3857.2799913787076</v>
      </c>
      <c r="AF928" s="108">
        <f>IFERROR([AssumedValue1]*HLOOKUP([AssumedValue2],'Curr conv'!$B$17:$BF$56,16,FALSE), "No data")</f>
        <v>3857.2799913787076</v>
      </c>
      <c r="AG928" s="110">
        <f>IFERROR(Table1[[#This Row],[Calculation2]]/Exchange,"No data")</f>
        <v>2695.4665301994778</v>
      </c>
      <c r="AH928" s="113">
        <f>IFERROR([AssumedValue1]*HLOOKUP([AssumedValue2],'Curr conv'!$B$17:$BF$56,16,FALSE)/Table1[[#This Row],[ExpenditureDetails3]], "No data")</f>
        <v>3857.2799913787076</v>
      </c>
      <c r="AI928" s="114">
        <f>IFERROR(Table1[[#This Row],[Calculation4]]/Exchange,"No data")</f>
        <v>2695.4665301994778</v>
      </c>
      <c r="AJ92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321.43999928155898</v>
      </c>
      <c r="AK928" s="110">
        <f>IFERROR(Table1[[#This Row],[Calculation6]]/Exchange,"No data")</f>
        <v>224.6222108499565</v>
      </c>
      <c r="AL928" s="49" t="s">
        <v>476</v>
      </c>
      <c r="AM928" s="45"/>
      <c r="AN928" s="45"/>
      <c r="AO928" s="45"/>
      <c r="AP928" s="45"/>
      <c r="AQ928" s="45"/>
    </row>
    <row r="929" spans="2:43">
      <c r="B929" s="44" t="s">
        <v>255</v>
      </c>
      <c r="C929" s="66" t="s">
        <v>468</v>
      </c>
      <c r="D929" s="66" t="s">
        <v>454</v>
      </c>
      <c r="E929" s="66" t="s">
        <v>96</v>
      </c>
      <c r="F929" s="66" t="s">
        <v>386</v>
      </c>
      <c r="G929" s="44" t="s">
        <v>256</v>
      </c>
      <c r="H929" s="44" t="s">
        <v>201</v>
      </c>
      <c r="I929" s="44" t="s">
        <v>202</v>
      </c>
      <c r="J929" s="44" t="s">
        <v>469</v>
      </c>
      <c r="K929" s="86" t="s">
        <v>461</v>
      </c>
      <c r="L929" s="49" t="s">
        <v>462</v>
      </c>
      <c r="M929" s="108">
        <v>2552</v>
      </c>
      <c r="N929" s="108">
        <v>2552</v>
      </c>
      <c r="O929" s="91">
        <v>2552</v>
      </c>
      <c r="P929" s="44" t="s">
        <v>458</v>
      </c>
      <c r="Q929" s="67"/>
      <c r="R929" s="67"/>
      <c r="S929" s="87" t="s">
        <v>17</v>
      </c>
      <c r="T92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29" s="91">
        <v>1998</v>
      </c>
      <c r="V929" s="91">
        <v>12</v>
      </c>
      <c r="W929" s="91">
        <v>1</v>
      </c>
      <c r="X929" s="92">
        <v>2002</v>
      </c>
      <c r="Y929" s="108">
        <v>444.55</v>
      </c>
      <c r="Z929" s="108">
        <v>444.55</v>
      </c>
      <c r="AA929" s="214">
        <v>2002</v>
      </c>
      <c r="AB929" s="67">
        <v>1</v>
      </c>
      <c r="AC929" s="115"/>
      <c r="AD929" s="115"/>
      <c r="AE929" s="109">
        <f>IFERROR(Table1[[#This Row],[ExpenditureDetails5]]*HLOOKUP([AssumedValue2],'Curr conv'!$B$17:$BF$56,16,FALSE), "No data")</f>
        <v>2724.1449012013891</v>
      </c>
      <c r="AF929" s="108">
        <f>IFERROR([AssumedValue1]*HLOOKUP([AssumedValue2],'Curr conv'!$B$17:$BF$56,16,FALSE), "No data")</f>
        <v>2724.1449012013891</v>
      </c>
      <c r="AG929" s="110">
        <f>IFERROR(Table1[[#This Row],[Calculation2]]/Exchange,"No data")</f>
        <v>1903.6319429789062</v>
      </c>
      <c r="AH929" s="113">
        <f>IFERROR([AssumedValue1]*HLOOKUP([AssumedValue2],'Curr conv'!$B$17:$BF$56,16,FALSE)/Table1[[#This Row],[ExpenditureDetails3]], "No data")</f>
        <v>2724.1449012013891</v>
      </c>
      <c r="AI929" s="114">
        <f>IFERROR(Table1[[#This Row],[Calculation4]]/Exchange,"No data")</f>
        <v>1903.6319429789062</v>
      </c>
      <c r="AJ92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227.01207510011577</v>
      </c>
      <c r="AK929" s="110">
        <f>IFERROR(Table1[[#This Row],[Calculation6]]/Exchange,"No data")</f>
        <v>158.63599524824218</v>
      </c>
      <c r="AL929" s="49" t="s">
        <v>476</v>
      </c>
      <c r="AM929" s="45"/>
      <c r="AN929" s="45"/>
      <c r="AO929" s="45"/>
      <c r="AP929" s="45"/>
      <c r="AQ929" s="45"/>
    </row>
    <row r="930" spans="2:43">
      <c r="B930" s="44" t="s">
        <v>255</v>
      </c>
      <c r="C930" s="66" t="s">
        <v>468</v>
      </c>
      <c r="D930" s="66" t="s">
        <v>454</v>
      </c>
      <c r="E930" s="66" t="s">
        <v>96</v>
      </c>
      <c r="F930" s="66" t="s">
        <v>386</v>
      </c>
      <c r="G930" s="44" t="s">
        <v>256</v>
      </c>
      <c r="H930" s="44" t="s">
        <v>201</v>
      </c>
      <c r="I930" s="44" t="s">
        <v>202</v>
      </c>
      <c r="J930" s="44" t="s">
        <v>469</v>
      </c>
      <c r="K930" s="86" t="s">
        <v>461</v>
      </c>
      <c r="L930" s="49" t="s">
        <v>462</v>
      </c>
      <c r="M930" s="108">
        <v>2552</v>
      </c>
      <c r="N930" s="108">
        <v>2552</v>
      </c>
      <c r="O930" s="91">
        <v>2552</v>
      </c>
      <c r="P930" s="44" t="s">
        <v>458</v>
      </c>
      <c r="Q930" s="67"/>
      <c r="R930" s="67"/>
      <c r="S930" s="87" t="s">
        <v>17</v>
      </c>
      <c r="T93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30" s="91">
        <v>1998</v>
      </c>
      <c r="V930" s="91">
        <v>12</v>
      </c>
      <c r="W930" s="91">
        <v>1</v>
      </c>
      <c r="X930" s="92">
        <v>2003</v>
      </c>
      <c r="Y930" s="108">
        <v>198.85</v>
      </c>
      <c r="Z930" s="108">
        <v>198.85</v>
      </c>
      <c r="AA930" s="214">
        <v>2003</v>
      </c>
      <c r="AB930" s="67">
        <v>1</v>
      </c>
      <c r="AC930" s="115"/>
      <c r="AD930" s="115"/>
      <c r="AE930" s="109">
        <f>IFERROR(Table1[[#This Row],[ExpenditureDetails5]]*HLOOKUP([AssumedValue2],'Curr conv'!$B$17:$BF$56,16,FALSE), "No data")</f>
        <v>992.13574909450142</v>
      </c>
      <c r="AF930" s="108">
        <f>IFERROR([AssumedValue1]*HLOOKUP([AssumedValue2],'Curr conv'!$B$17:$BF$56,16,FALSE), "No data")</f>
        <v>992.13574909450142</v>
      </c>
      <c r="AG930" s="110">
        <f>IFERROR(Table1[[#This Row],[Calculation2]]/Exchange,"No data")</f>
        <v>693.30427427508357</v>
      </c>
      <c r="AH930" s="113">
        <f>IFERROR([AssumedValue1]*HLOOKUP([AssumedValue2],'Curr conv'!$B$17:$BF$56,16,FALSE)/Table1[[#This Row],[ExpenditureDetails3]], "No data")</f>
        <v>992.13574909450142</v>
      </c>
      <c r="AI930" s="114">
        <f>IFERROR(Table1[[#This Row],[Calculation4]]/Exchange,"No data")</f>
        <v>693.30427427508357</v>
      </c>
      <c r="AJ930"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82.677979091208456</v>
      </c>
      <c r="AK930" s="110">
        <f>IFERROR(Table1[[#This Row],[Calculation6]]/Exchange,"No data")</f>
        <v>57.775356189590298</v>
      </c>
      <c r="AL930" s="49" t="s">
        <v>476</v>
      </c>
      <c r="AM930" s="45"/>
      <c r="AN930" s="45"/>
      <c r="AO930" s="45"/>
      <c r="AP930" s="45"/>
      <c r="AQ930" s="45"/>
    </row>
    <row r="931" spans="2:43">
      <c r="B931" s="44" t="s">
        <v>255</v>
      </c>
      <c r="C931" s="66" t="s">
        <v>468</v>
      </c>
      <c r="D931" s="66" t="s">
        <v>454</v>
      </c>
      <c r="E931" s="66" t="s">
        <v>96</v>
      </c>
      <c r="F931" s="66" t="s">
        <v>386</v>
      </c>
      <c r="G931" s="44" t="s">
        <v>256</v>
      </c>
      <c r="H931" s="44" t="s">
        <v>201</v>
      </c>
      <c r="I931" s="44" t="s">
        <v>202</v>
      </c>
      <c r="J931" s="44" t="s">
        <v>469</v>
      </c>
      <c r="K931" s="86" t="s">
        <v>461</v>
      </c>
      <c r="L931" s="49" t="s">
        <v>462</v>
      </c>
      <c r="M931" s="108">
        <v>2552</v>
      </c>
      <c r="N931" s="108">
        <v>2552</v>
      </c>
      <c r="O931" s="91">
        <v>2552</v>
      </c>
      <c r="P931" s="44" t="s">
        <v>458</v>
      </c>
      <c r="Q931" s="67"/>
      <c r="R931" s="67"/>
      <c r="S931" s="87" t="s">
        <v>17</v>
      </c>
      <c r="T93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31" s="91">
        <v>1998</v>
      </c>
      <c r="V931" s="91">
        <v>12</v>
      </c>
      <c r="W931" s="91">
        <v>1</v>
      </c>
      <c r="X931" s="92">
        <v>2004</v>
      </c>
      <c r="Y931" s="108">
        <v>198.85</v>
      </c>
      <c r="Z931" s="108">
        <v>198.85</v>
      </c>
      <c r="AA931" s="214">
        <v>2004</v>
      </c>
      <c r="AB931" s="67">
        <v>1</v>
      </c>
      <c r="AC931" s="115"/>
      <c r="AD931" s="115"/>
      <c r="AE931" s="109">
        <f>IFERROR(Table1[[#This Row],[ExpenditureDetails5]]*HLOOKUP([AssumedValue2],'Curr conv'!$B$17:$BF$56,16,FALSE), "No data")</f>
        <v>770.86384948105535</v>
      </c>
      <c r="AF931" s="108">
        <f>IFERROR([AssumedValue1]*HLOOKUP([AssumedValue2],'Curr conv'!$B$17:$BF$56,16,FALSE), "No data")</f>
        <v>770.86384948105535</v>
      </c>
      <c r="AG931" s="110">
        <f>IFERROR(Table1[[#This Row],[Calculation2]]/Exchange,"No data")</f>
        <v>538.67951257389313</v>
      </c>
      <c r="AH931" s="113">
        <f>IFERROR([AssumedValue1]*HLOOKUP([AssumedValue2],'Curr conv'!$B$17:$BF$56,16,FALSE)/Table1[[#This Row],[ExpenditureDetails3]], "No data")</f>
        <v>770.86384948105535</v>
      </c>
      <c r="AI931" s="114">
        <f>IFERROR(Table1[[#This Row],[Calculation4]]/Exchange,"No data")</f>
        <v>538.67951257389313</v>
      </c>
      <c r="AJ93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64.238654123421284</v>
      </c>
      <c r="AK931" s="110">
        <f>IFERROR(Table1[[#This Row],[Calculation6]]/Exchange,"No data")</f>
        <v>44.889959381157759</v>
      </c>
      <c r="AL931" s="49" t="s">
        <v>476</v>
      </c>
      <c r="AM931" s="45"/>
      <c r="AN931" s="45"/>
      <c r="AO931" s="45"/>
      <c r="AP931" s="45"/>
      <c r="AQ931" s="45"/>
    </row>
    <row r="932" spans="2:43">
      <c r="B932" s="44" t="s">
        <v>255</v>
      </c>
      <c r="C932" s="66" t="s">
        <v>468</v>
      </c>
      <c r="D932" s="66" t="s">
        <v>454</v>
      </c>
      <c r="E932" s="66" t="s">
        <v>96</v>
      </c>
      <c r="F932" s="66" t="s">
        <v>386</v>
      </c>
      <c r="G932" s="44" t="s">
        <v>256</v>
      </c>
      <c r="H932" s="44" t="s">
        <v>201</v>
      </c>
      <c r="I932" s="44" t="s">
        <v>202</v>
      </c>
      <c r="J932" s="44" t="s">
        <v>469</v>
      </c>
      <c r="K932" s="86" t="s">
        <v>461</v>
      </c>
      <c r="L932" s="49" t="s">
        <v>462</v>
      </c>
      <c r="M932" s="108">
        <v>2552</v>
      </c>
      <c r="N932" s="108">
        <v>2552</v>
      </c>
      <c r="O932" s="91">
        <v>2552</v>
      </c>
      <c r="P932" s="44" t="s">
        <v>458</v>
      </c>
      <c r="Q932" s="67"/>
      <c r="R932" s="67"/>
      <c r="S932" s="87" t="s">
        <v>17</v>
      </c>
      <c r="T93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32" s="91">
        <v>1998</v>
      </c>
      <c r="V932" s="91">
        <v>12</v>
      </c>
      <c r="W932" s="91">
        <v>1</v>
      </c>
      <c r="X932" s="92">
        <v>2005</v>
      </c>
      <c r="Y932" s="108">
        <v>1209.3000000000002</v>
      </c>
      <c r="Z932" s="108">
        <v>1209.3000000000002</v>
      </c>
      <c r="AA932" s="214">
        <v>2005</v>
      </c>
      <c r="AB932" s="67">
        <v>1</v>
      </c>
      <c r="AC932" s="115"/>
      <c r="AD932" s="115"/>
      <c r="AE932" s="109">
        <f>IFERROR(Table1[[#This Row],[ExpenditureDetails5]]*HLOOKUP([AssumedValue2],'Curr conv'!$B$17:$BF$56,16,FALSE), "No data")</f>
        <v>4099.6746652102402</v>
      </c>
      <c r="AF932" s="108">
        <f>IFERROR([AssumedValue1]*HLOOKUP([AssumedValue2],'Curr conv'!$B$17:$BF$56,16,FALSE), "No data")</f>
        <v>4099.6746652102402</v>
      </c>
      <c r="AG932" s="110">
        <f>IFERROR(Table1[[#This Row],[Calculation2]]/Exchange,"No data")</f>
        <v>2864.8518825389074</v>
      </c>
      <c r="AH932" s="113">
        <f>IFERROR([AssumedValue1]*HLOOKUP([AssumedValue2],'Curr conv'!$B$17:$BF$56,16,FALSE)/Table1[[#This Row],[ExpenditureDetails3]], "No data")</f>
        <v>4099.6746652102402</v>
      </c>
      <c r="AI932" s="114">
        <f>IFERROR(Table1[[#This Row],[Calculation4]]/Exchange,"No data")</f>
        <v>2864.8518825389074</v>
      </c>
      <c r="AJ93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341.63955543418666</v>
      </c>
      <c r="AK932" s="110">
        <f>IFERROR(Table1[[#This Row],[Calculation6]]/Exchange,"No data")</f>
        <v>238.73765687824229</v>
      </c>
      <c r="AL932" s="49" t="s">
        <v>476</v>
      </c>
      <c r="AM932" s="45"/>
      <c r="AN932" s="45"/>
      <c r="AO932" s="45"/>
      <c r="AP932" s="45"/>
      <c r="AQ932" s="45"/>
    </row>
    <row r="933" spans="2:43">
      <c r="B933" s="44" t="s">
        <v>255</v>
      </c>
      <c r="C933" s="66" t="s">
        <v>468</v>
      </c>
      <c r="D933" s="66" t="s">
        <v>454</v>
      </c>
      <c r="E933" s="66" t="s">
        <v>96</v>
      </c>
      <c r="F933" s="66" t="s">
        <v>386</v>
      </c>
      <c r="G933" s="44" t="s">
        <v>256</v>
      </c>
      <c r="H933" s="44" t="s">
        <v>201</v>
      </c>
      <c r="I933" s="44" t="s">
        <v>202</v>
      </c>
      <c r="J933" s="44" t="s">
        <v>469</v>
      </c>
      <c r="K933" s="86" t="s">
        <v>461</v>
      </c>
      <c r="L933" s="49" t="s">
        <v>462</v>
      </c>
      <c r="M933" s="108">
        <v>2552</v>
      </c>
      <c r="N933" s="108">
        <v>2552</v>
      </c>
      <c r="O933" s="91">
        <v>2552</v>
      </c>
      <c r="P933" s="44" t="s">
        <v>458</v>
      </c>
      <c r="Q933" s="67"/>
      <c r="R933" s="67"/>
      <c r="S933" s="87" t="s">
        <v>17</v>
      </c>
      <c r="T93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33" s="91">
        <v>1998</v>
      </c>
      <c r="V933" s="91">
        <v>12</v>
      </c>
      <c r="W933" s="91">
        <v>1</v>
      </c>
      <c r="X933" s="92">
        <v>2006</v>
      </c>
      <c r="Y933" s="108">
        <v>488.4</v>
      </c>
      <c r="Z933" s="108">
        <v>488.4</v>
      </c>
      <c r="AA933" s="214">
        <v>2006</v>
      </c>
      <c r="AB933" s="67">
        <v>1</v>
      </c>
      <c r="AC933" s="115"/>
      <c r="AD933" s="115"/>
      <c r="AE933" s="109">
        <f>IFERROR(Table1[[#This Row],[ExpenditureDetails5]]*HLOOKUP([AssumedValue2],'Curr conv'!$B$17:$BF$56,16,FALSE), "No data")</f>
        <v>1440.2244995164697</v>
      </c>
      <c r="AF933" s="108">
        <f>IFERROR([AssumedValue1]*HLOOKUP([AssumedValue2],'Curr conv'!$B$17:$BF$56,16,FALSE), "No data")</f>
        <v>1440.2244995164697</v>
      </c>
      <c r="AG933" s="110">
        <f>IFERROR(Table1[[#This Row],[Calculation2]]/Exchange,"No data")</f>
        <v>1006.4286085263847</v>
      </c>
      <c r="AH933" s="113">
        <f>IFERROR([AssumedValue1]*HLOOKUP([AssumedValue2],'Curr conv'!$B$17:$BF$56,16,FALSE)/Table1[[#This Row],[ExpenditureDetails3]], "No data")</f>
        <v>1440.2244995164697</v>
      </c>
      <c r="AI933" s="114">
        <f>IFERROR(Table1[[#This Row],[Calculation4]]/Exchange,"No data")</f>
        <v>1006.4286085263847</v>
      </c>
      <c r="AJ93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120.01870829303914</v>
      </c>
      <c r="AK933" s="110">
        <f>IFERROR(Table1[[#This Row],[Calculation6]]/Exchange,"No data")</f>
        <v>83.869050710532065</v>
      </c>
      <c r="AL933" s="49" t="s">
        <v>476</v>
      </c>
      <c r="AM933" s="45"/>
      <c r="AN933" s="45"/>
      <c r="AO933" s="45"/>
      <c r="AP933" s="45"/>
      <c r="AQ933" s="45"/>
    </row>
    <row r="934" spans="2:43">
      <c r="B934" s="44" t="s">
        <v>255</v>
      </c>
      <c r="C934" s="66" t="s">
        <v>468</v>
      </c>
      <c r="D934" s="66" t="s">
        <v>454</v>
      </c>
      <c r="E934" s="66" t="s">
        <v>96</v>
      </c>
      <c r="F934" s="66" t="s">
        <v>386</v>
      </c>
      <c r="G934" s="44" t="s">
        <v>256</v>
      </c>
      <c r="H934" s="44" t="s">
        <v>201</v>
      </c>
      <c r="I934" s="44" t="s">
        <v>202</v>
      </c>
      <c r="J934" s="44" t="s">
        <v>469</v>
      </c>
      <c r="K934" s="86" t="s">
        <v>461</v>
      </c>
      <c r="L934" s="49" t="s">
        <v>462</v>
      </c>
      <c r="M934" s="108">
        <v>2552</v>
      </c>
      <c r="N934" s="108">
        <v>2552</v>
      </c>
      <c r="O934" s="91">
        <v>2552</v>
      </c>
      <c r="P934" s="44" t="s">
        <v>458</v>
      </c>
      <c r="Q934" s="67"/>
      <c r="R934" s="67"/>
      <c r="S934" s="87" t="s">
        <v>17</v>
      </c>
      <c r="T93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34" s="91">
        <v>1998</v>
      </c>
      <c r="V934" s="91">
        <v>12</v>
      </c>
      <c r="W934" s="91">
        <v>1</v>
      </c>
      <c r="X934" s="92">
        <v>2007</v>
      </c>
      <c r="Y934" s="108">
        <v>592.09999999999991</v>
      </c>
      <c r="Z934" s="108">
        <v>592.09999999999991</v>
      </c>
      <c r="AA934" s="214">
        <v>2007</v>
      </c>
      <c r="AB934" s="67">
        <v>1</v>
      </c>
      <c r="AC934" s="115"/>
      <c r="AD934" s="115"/>
      <c r="AE934" s="109">
        <f>IFERROR(Table1[[#This Row],[ExpenditureDetails5]]*HLOOKUP([AssumedValue2],'Curr conv'!$B$17:$BF$56,16,FALSE), "No data")</f>
        <v>965.98629080464445</v>
      </c>
      <c r="AF934" s="108">
        <f>IFERROR([AssumedValue1]*HLOOKUP([AssumedValue2],'Curr conv'!$B$17:$BF$56,16,FALSE), "No data")</f>
        <v>965.98629080464445</v>
      </c>
      <c r="AG934" s="110">
        <f>IFERROR(Table1[[#This Row],[Calculation2]]/Exchange,"No data")</f>
        <v>675.03103775590534</v>
      </c>
      <c r="AH934" s="113">
        <f>IFERROR([AssumedValue1]*HLOOKUP([AssumedValue2],'Curr conv'!$B$17:$BF$56,16,FALSE)/Table1[[#This Row],[ExpenditureDetails3]], "No data")</f>
        <v>965.98629080464445</v>
      </c>
      <c r="AI934" s="114">
        <f>IFERROR(Table1[[#This Row],[Calculation4]]/Exchange,"No data")</f>
        <v>675.03103775590534</v>
      </c>
      <c r="AJ934"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80.498857567053705</v>
      </c>
      <c r="AK934" s="110">
        <f>IFERROR(Table1[[#This Row],[Calculation6]]/Exchange,"No data")</f>
        <v>56.252586479658781</v>
      </c>
      <c r="AL934" s="49" t="s">
        <v>476</v>
      </c>
      <c r="AM934" s="45"/>
      <c r="AN934" s="45"/>
      <c r="AO934" s="45"/>
      <c r="AP934" s="45"/>
      <c r="AQ934" s="45"/>
    </row>
    <row r="935" spans="2:43">
      <c r="B935" s="44" t="s">
        <v>257</v>
      </c>
      <c r="C935" s="66" t="s">
        <v>468</v>
      </c>
      <c r="D935" s="82" t="s">
        <v>455</v>
      </c>
      <c r="E935" s="66" t="s">
        <v>96</v>
      </c>
      <c r="F935" s="66" t="s">
        <v>387</v>
      </c>
      <c r="G935" s="44" t="s">
        <v>258</v>
      </c>
      <c r="H935" s="44" t="s">
        <v>201</v>
      </c>
      <c r="I935" s="44" t="s">
        <v>202</v>
      </c>
      <c r="J935" s="44" t="s">
        <v>469</v>
      </c>
      <c r="K935" s="86" t="s">
        <v>94</v>
      </c>
      <c r="L935" s="49" t="s">
        <v>462</v>
      </c>
      <c r="M935" s="108">
        <v>6551</v>
      </c>
      <c r="N935" s="108">
        <v>6551</v>
      </c>
      <c r="O935" s="91">
        <v>6551</v>
      </c>
      <c r="P935" s="44" t="s">
        <v>458</v>
      </c>
      <c r="Q935" s="67"/>
      <c r="R935" s="67"/>
      <c r="S935" s="87" t="s">
        <v>17</v>
      </c>
      <c r="T93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35" s="91">
        <v>2003</v>
      </c>
      <c r="V935" s="91">
        <v>7</v>
      </c>
      <c r="W935" s="91">
        <v>1</v>
      </c>
      <c r="X935" s="92">
        <v>2004</v>
      </c>
      <c r="Y935" s="108">
        <v>6056.2999999999993</v>
      </c>
      <c r="Z935" s="108">
        <v>6056.2999999999993</v>
      </c>
      <c r="AA935" s="214">
        <v>2004</v>
      </c>
      <c r="AB935" s="67">
        <v>1</v>
      </c>
      <c r="AC935" s="115" t="s">
        <v>96</v>
      </c>
      <c r="AD935" s="115"/>
      <c r="AE935" s="109">
        <f>IFERROR(Table1[[#This Row],[ExpenditureDetails5]]*HLOOKUP([AssumedValue2],'Curr conv'!$B$17:$BF$56,16,FALSE), "No data")</f>
        <v>23477.911650048354</v>
      </c>
      <c r="AF935" s="108">
        <f>IFERROR([AssumedValue1]*HLOOKUP([AssumedValue2],'Curr conv'!$B$17:$BF$56,16,FALSE), "No data")</f>
        <v>23477.911650048354</v>
      </c>
      <c r="AG935" s="110">
        <f>IFERROR(Table1[[#This Row],[Calculation2]]/Exchange,"No data")</f>
        <v>16406.360231336526</v>
      </c>
      <c r="AH935" s="113">
        <f>IFERROR([AssumedValue1]*HLOOKUP([AssumedValue2],'Curr conv'!$B$17:$BF$56,16,FALSE)/Table1[[#This Row],[ExpenditureDetails3]], "No data")</f>
        <v>23477.911650048354</v>
      </c>
      <c r="AI935" s="114">
        <f>IFERROR(Table1[[#This Row],[Calculation4]]/Exchange,"No data")</f>
        <v>16406.360231336526</v>
      </c>
      <c r="AJ935"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3353.9873785783361</v>
      </c>
      <c r="AK935" s="110">
        <f>IFERROR(Table1[[#This Row],[Calculation6]]/Exchange,"No data")</f>
        <v>2343.7657473337895</v>
      </c>
      <c r="AL935" s="49" t="s">
        <v>476</v>
      </c>
      <c r="AM935" s="45"/>
      <c r="AN935" s="45"/>
      <c r="AO935" s="45"/>
      <c r="AP935" s="45"/>
      <c r="AQ935" s="45"/>
    </row>
    <row r="936" spans="2:43">
      <c r="B936" s="44" t="s">
        <v>257</v>
      </c>
      <c r="C936" s="66" t="s">
        <v>468</v>
      </c>
      <c r="D936" s="82" t="s">
        <v>455</v>
      </c>
      <c r="E936" s="66" t="s">
        <v>96</v>
      </c>
      <c r="F936" s="66" t="s">
        <v>387</v>
      </c>
      <c r="G936" s="44" t="s">
        <v>258</v>
      </c>
      <c r="H936" s="44" t="s">
        <v>201</v>
      </c>
      <c r="I936" s="44" t="s">
        <v>202</v>
      </c>
      <c r="J936" s="44" t="s">
        <v>469</v>
      </c>
      <c r="K936" s="86" t="s">
        <v>94</v>
      </c>
      <c r="L936" s="49" t="s">
        <v>462</v>
      </c>
      <c r="M936" s="108">
        <v>6551</v>
      </c>
      <c r="N936" s="108">
        <v>6551</v>
      </c>
      <c r="O936" s="91">
        <v>6551</v>
      </c>
      <c r="P936" s="44" t="s">
        <v>458</v>
      </c>
      <c r="Q936" s="67"/>
      <c r="R936" s="67"/>
      <c r="S936" s="87" t="s">
        <v>17</v>
      </c>
      <c r="T93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36" s="91">
        <v>2003</v>
      </c>
      <c r="V936" s="91">
        <v>7</v>
      </c>
      <c r="W936" s="91">
        <v>1</v>
      </c>
      <c r="X936" s="92">
        <v>2005</v>
      </c>
      <c r="Y936" s="108">
        <v>11845.067999999999</v>
      </c>
      <c r="Z936" s="108">
        <v>11845.067999999999</v>
      </c>
      <c r="AA936" s="214">
        <v>2005</v>
      </c>
      <c r="AB936" s="67">
        <v>1</v>
      </c>
      <c r="AC936" s="115"/>
      <c r="AD936" s="115"/>
      <c r="AE936" s="109">
        <f>IFERROR(Table1[[#This Row],[ExpenditureDetails5]]*HLOOKUP([AssumedValue2],'Curr conv'!$B$17:$BF$56,16,FALSE), "No data")</f>
        <v>40156.226897620538</v>
      </c>
      <c r="AF936" s="108">
        <f>IFERROR([AssumedValue1]*HLOOKUP([AssumedValue2],'Curr conv'!$B$17:$BF$56,16,FALSE), "No data")</f>
        <v>40156.226897620538</v>
      </c>
      <c r="AG936" s="110">
        <f>IFERROR(Table1[[#This Row],[Calculation2]]/Exchange,"No data")</f>
        <v>28061.163779543011</v>
      </c>
      <c r="AH936" s="113">
        <f>IFERROR([AssumedValue1]*HLOOKUP([AssumedValue2],'Curr conv'!$B$17:$BF$56,16,FALSE)/Table1[[#This Row],[ExpenditureDetails3]], "No data")</f>
        <v>40156.226897620538</v>
      </c>
      <c r="AI936" s="114">
        <f>IFERROR(Table1[[#This Row],[Calculation4]]/Exchange,"No data")</f>
        <v>28061.163779543011</v>
      </c>
      <c r="AJ936"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5736.6038425172201</v>
      </c>
      <c r="AK936" s="110">
        <f>IFERROR(Table1[[#This Row],[Calculation6]]/Exchange,"No data")</f>
        <v>4008.7376827918592</v>
      </c>
      <c r="AL936" s="49" t="s">
        <v>476</v>
      </c>
      <c r="AM936" s="45"/>
      <c r="AN936" s="45"/>
      <c r="AO936" s="45"/>
      <c r="AP936" s="45"/>
      <c r="AQ936" s="45"/>
    </row>
    <row r="937" spans="2:43">
      <c r="B937" s="44" t="s">
        <v>257</v>
      </c>
      <c r="C937" s="66" t="s">
        <v>468</v>
      </c>
      <c r="D937" s="82" t="s">
        <v>455</v>
      </c>
      <c r="E937" s="66" t="s">
        <v>96</v>
      </c>
      <c r="F937" s="66" t="s">
        <v>387</v>
      </c>
      <c r="G937" s="44" t="s">
        <v>258</v>
      </c>
      <c r="H937" s="44" t="s">
        <v>201</v>
      </c>
      <c r="I937" s="44" t="s">
        <v>202</v>
      </c>
      <c r="J937" s="44" t="s">
        <v>469</v>
      </c>
      <c r="K937" s="86" t="s">
        <v>94</v>
      </c>
      <c r="L937" s="49" t="s">
        <v>462</v>
      </c>
      <c r="M937" s="108">
        <v>6551</v>
      </c>
      <c r="N937" s="108">
        <v>6551</v>
      </c>
      <c r="O937" s="91">
        <v>6551</v>
      </c>
      <c r="P937" s="44" t="s">
        <v>458</v>
      </c>
      <c r="Q937" s="67"/>
      <c r="R937" s="67"/>
      <c r="S937" s="87" t="s">
        <v>17</v>
      </c>
      <c r="T93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37" s="91">
        <v>2003</v>
      </c>
      <c r="V937" s="91">
        <v>7</v>
      </c>
      <c r="W937" s="91">
        <v>1</v>
      </c>
      <c r="X937" s="92">
        <v>2006</v>
      </c>
      <c r="Y937" s="108">
        <v>8436</v>
      </c>
      <c r="Z937" s="108">
        <v>8436</v>
      </c>
      <c r="AA937" s="214">
        <v>2006</v>
      </c>
      <c r="AB937" s="67">
        <v>1</v>
      </c>
      <c r="AC937" s="115"/>
      <c r="AD937" s="115"/>
      <c r="AE937" s="109">
        <f>IFERROR(Table1[[#This Row],[ExpenditureDetails5]]*HLOOKUP([AssumedValue2],'Curr conv'!$B$17:$BF$56,16,FALSE), "No data")</f>
        <v>24876.604991648113</v>
      </c>
      <c r="AF937" s="108">
        <f>IFERROR([AssumedValue1]*HLOOKUP([AssumedValue2],'Curr conv'!$B$17:$BF$56,16,FALSE), "No data")</f>
        <v>24876.604991648113</v>
      </c>
      <c r="AG937" s="110">
        <f>IFERROR(Table1[[#This Row],[Calculation2]]/Exchange,"No data")</f>
        <v>17383.766874546647</v>
      </c>
      <c r="AH937" s="113">
        <f>IFERROR([AssumedValue1]*HLOOKUP([AssumedValue2],'Curr conv'!$B$17:$BF$56,16,FALSE)/Table1[[#This Row],[ExpenditureDetails3]], "No data")</f>
        <v>24876.604991648113</v>
      </c>
      <c r="AI937" s="114">
        <f>IFERROR(Table1[[#This Row],[Calculation4]]/Exchange,"No data")</f>
        <v>17383.766874546647</v>
      </c>
      <c r="AJ937"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3553.8007130925876</v>
      </c>
      <c r="AK937" s="110">
        <f>IFERROR(Table1[[#This Row],[Calculation6]]/Exchange,"No data")</f>
        <v>2483.395267792378</v>
      </c>
      <c r="AL937" s="49" t="s">
        <v>476</v>
      </c>
      <c r="AM937" s="45"/>
      <c r="AN937" s="45"/>
      <c r="AO937" s="45"/>
      <c r="AP937" s="45"/>
      <c r="AQ937" s="45"/>
    </row>
    <row r="938" spans="2:43">
      <c r="B938" s="44" t="s">
        <v>257</v>
      </c>
      <c r="C938" s="66" t="s">
        <v>468</v>
      </c>
      <c r="D938" s="82" t="s">
        <v>455</v>
      </c>
      <c r="E938" s="66" t="s">
        <v>96</v>
      </c>
      <c r="F938" s="66" t="s">
        <v>387</v>
      </c>
      <c r="G938" s="44" t="s">
        <v>258</v>
      </c>
      <c r="H938" s="44" t="s">
        <v>201</v>
      </c>
      <c r="I938" s="44" t="s">
        <v>202</v>
      </c>
      <c r="J938" s="44" t="s">
        <v>469</v>
      </c>
      <c r="K938" s="86" t="s">
        <v>94</v>
      </c>
      <c r="L938" s="49" t="s">
        <v>462</v>
      </c>
      <c r="M938" s="108">
        <v>6551</v>
      </c>
      <c r="N938" s="108">
        <v>6551</v>
      </c>
      <c r="O938" s="91">
        <v>6551</v>
      </c>
      <c r="P938" s="44" t="s">
        <v>458</v>
      </c>
      <c r="Q938" s="67"/>
      <c r="R938" s="67"/>
      <c r="S938" s="87" t="s">
        <v>17</v>
      </c>
      <c r="T93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38" s="91">
        <v>2003</v>
      </c>
      <c r="V938" s="91">
        <v>7</v>
      </c>
      <c r="W938" s="91">
        <v>1</v>
      </c>
      <c r="X938" s="92">
        <v>2007</v>
      </c>
      <c r="Y938" s="108">
        <v>21636.33</v>
      </c>
      <c r="Z938" s="108">
        <v>21636.33</v>
      </c>
      <c r="AA938" s="214">
        <v>2007</v>
      </c>
      <c r="AB938" s="67">
        <v>1</v>
      </c>
      <c r="AC938" s="115"/>
      <c r="AD938" s="115"/>
      <c r="AE938" s="109">
        <f>IFERROR(Table1[[#This Row],[ExpenditureDetails5]]*HLOOKUP([AssumedValue2],'Curr conv'!$B$17:$BF$56,16,FALSE), "No data")</f>
        <v>35298.763998184862</v>
      </c>
      <c r="AF938" s="108">
        <f>IFERROR([AssumedValue1]*HLOOKUP([AssumedValue2],'Curr conv'!$B$17:$BF$56,16,FALSE), "No data")</f>
        <v>35298.763998184862</v>
      </c>
      <c r="AG938" s="110">
        <f>IFERROR(Table1[[#This Row],[Calculation2]]/Exchange,"No data")</f>
        <v>24666.769621903783</v>
      </c>
      <c r="AH938" s="113">
        <f>IFERROR([AssumedValue1]*HLOOKUP([AssumedValue2],'Curr conv'!$B$17:$BF$56,16,FALSE)/Table1[[#This Row],[ExpenditureDetails3]], "No data")</f>
        <v>35298.763998184862</v>
      </c>
      <c r="AI938" s="114">
        <f>IFERROR(Table1[[#This Row],[Calculation4]]/Exchange,"No data")</f>
        <v>24666.769621903783</v>
      </c>
      <c r="AJ93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5042.6805711692659</v>
      </c>
      <c r="AK938" s="110">
        <f>IFERROR(Table1[[#This Row],[Calculation6]]/Exchange,"No data")</f>
        <v>3523.8242317005406</v>
      </c>
      <c r="AL938" s="49" t="s">
        <v>476</v>
      </c>
      <c r="AM938" s="45"/>
      <c r="AN938" s="45"/>
      <c r="AO938" s="45"/>
      <c r="AP938" s="45"/>
      <c r="AQ938" s="45"/>
    </row>
    <row r="939" spans="2:43">
      <c r="B939" s="44" t="s">
        <v>257</v>
      </c>
      <c r="C939" s="66" t="s">
        <v>468</v>
      </c>
      <c r="D939" s="82" t="s">
        <v>455</v>
      </c>
      <c r="E939" s="66" t="s">
        <v>96</v>
      </c>
      <c r="F939" s="66" t="s">
        <v>387</v>
      </c>
      <c r="G939" s="44" t="s">
        <v>258</v>
      </c>
      <c r="H939" s="44" t="s">
        <v>201</v>
      </c>
      <c r="I939" s="44" t="s">
        <v>202</v>
      </c>
      <c r="J939" s="44" t="s">
        <v>469</v>
      </c>
      <c r="K939" s="86" t="s">
        <v>94</v>
      </c>
      <c r="L939" s="49" t="s">
        <v>462</v>
      </c>
      <c r="M939" s="108">
        <v>6551</v>
      </c>
      <c r="N939" s="108">
        <v>6551</v>
      </c>
      <c r="O939" s="91">
        <v>6551</v>
      </c>
      <c r="P939" s="44" t="s">
        <v>458</v>
      </c>
      <c r="Q939" s="67"/>
      <c r="R939" s="67"/>
      <c r="S939" s="87" t="s">
        <v>17</v>
      </c>
      <c r="T93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39" s="91">
        <v>2003</v>
      </c>
      <c r="V939" s="91">
        <v>7</v>
      </c>
      <c r="W939" s="91">
        <v>1</v>
      </c>
      <c r="X939" s="92">
        <v>2008</v>
      </c>
      <c r="Y939" s="108">
        <v>10201.67</v>
      </c>
      <c r="Z939" s="108">
        <v>10201.67</v>
      </c>
      <c r="AA939" s="214">
        <v>2008</v>
      </c>
      <c r="AB939" s="67">
        <v>1</v>
      </c>
      <c r="AC939" s="115"/>
      <c r="AD939" s="115"/>
      <c r="AE939" s="109">
        <f>IFERROR(Table1[[#This Row],[ExpenditureDetails5]]*HLOOKUP([AssumedValue2],'Curr conv'!$B$17:$BF$56,16,FALSE), "No data")</f>
        <v>14313.790585525185</v>
      </c>
      <c r="AF939" s="108">
        <f>IFERROR([AssumedValue1]*HLOOKUP([AssumedValue2],'Curr conv'!$B$17:$BF$56,16,FALSE), "No data")</f>
        <v>14313.790585525185</v>
      </c>
      <c r="AG939" s="110">
        <f>IFERROR(Table1[[#This Row],[Calculation2]]/Exchange,"No data")</f>
        <v>10002.474160496975</v>
      </c>
      <c r="AH939" s="113">
        <f>IFERROR([AssumedValue1]*HLOOKUP([AssumedValue2],'Curr conv'!$B$17:$BF$56,16,FALSE)/Table1[[#This Row],[ExpenditureDetails3]], "No data")</f>
        <v>14313.790585525185</v>
      </c>
      <c r="AI939" s="114">
        <f>IFERROR(Table1[[#This Row],[Calculation4]]/Exchange,"No data")</f>
        <v>10002.474160496975</v>
      </c>
      <c r="AJ93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2044.8272265035978</v>
      </c>
      <c r="AK939" s="110">
        <f>IFERROR(Table1[[#This Row],[Calculation6]]/Exchange,"No data")</f>
        <v>1428.9248800709966</v>
      </c>
      <c r="AL939" s="49" t="s">
        <v>476</v>
      </c>
      <c r="AM939" s="45"/>
      <c r="AN939" s="45"/>
      <c r="AO939" s="45"/>
      <c r="AP939" s="45"/>
      <c r="AQ939" s="45"/>
    </row>
    <row r="940" spans="2:43">
      <c r="B940" s="44" t="s">
        <v>259</v>
      </c>
      <c r="C940" s="66" t="s">
        <v>468</v>
      </c>
      <c r="D940" s="82" t="s">
        <v>455</v>
      </c>
      <c r="E940" s="66" t="s">
        <v>96</v>
      </c>
      <c r="F940" s="66" t="s">
        <v>388</v>
      </c>
      <c r="G940" s="44" t="s">
        <v>260</v>
      </c>
      <c r="H940" s="44" t="s">
        <v>201</v>
      </c>
      <c r="I940" s="44" t="s">
        <v>202</v>
      </c>
      <c r="J940" s="44" t="s">
        <v>469</v>
      </c>
      <c r="K940" s="86" t="s">
        <v>94</v>
      </c>
      <c r="L940" s="49" t="s">
        <v>462</v>
      </c>
      <c r="M940" s="108">
        <v>9032</v>
      </c>
      <c r="N940" s="108">
        <v>9032</v>
      </c>
      <c r="O940" s="91">
        <v>9032</v>
      </c>
      <c r="P940" s="44" t="s">
        <v>458</v>
      </c>
      <c r="Q940" s="67"/>
      <c r="R940" s="67"/>
      <c r="S940" s="87" t="s">
        <v>17</v>
      </c>
      <c r="T94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40" s="91">
        <v>2003</v>
      </c>
      <c r="V940" s="91">
        <v>7</v>
      </c>
      <c r="W940" s="91">
        <v>1</v>
      </c>
      <c r="X940" s="92" t="s">
        <v>96</v>
      </c>
      <c r="Y940" s="108" t="s">
        <v>96</v>
      </c>
      <c r="Z940" s="108" t="s">
        <v>96</v>
      </c>
      <c r="AA940" s="214" t="s">
        <v>96</v>
      </c>
      <c r="AB940" s="67">
        <v>1</v>
      </c>
      <c r="AC940" s="115" t="s">
        <v>96</v>
      </c>
      <c r="AD940" s="115"/>
      <c r="AE940" s="109" t="str">
        <f>IFERROR(Table1[[#This Row],[ExpenditureDetails5]]*HLOOKUP([AssumedValue2],'Curr conv'!$B$17:$BF$56,16,FALSE), "No data")</f>
        <v>No data</v>
      </c>
      <c r="AF940" s="108" t="str">
        <f>IFERROR([AssumedValue1]*HLOOKUP([AssumedValue2],'Curr conv'!$B$17:$BF$56,16,FALSE), "No data")</f>
        <v>No data</v>
      </c>
      <c r="AG940" s="110" t="str">
        <f>IFERROR(Table1[[#This Row],[Calculation2]]/Exchange,"No data")</f>
        <v>No data</v>
      </c>
      <c r="AH940" s="113" t="str">
        <f>IFERROR([AssumedValue1]*HLOOKUP([AssumedValue2],'Curr conv'!$B$17:$BF$56,16,FALSE)/Table1[[#This Row],[ExpenditureDetails3]], "No data")</f>
        <v>No data</v>
      </c>
      <c r="AI940" s="114" t="str">
        <f>IFERROR(Table1[[#This Row],[Calculation4]]/Exchange,"No data")</f>
        <v>No data</v>
      </c>
      <c r="AJ94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40" s="110" t="str">
        <f>IFERROR(Table1[[#This Row],[Calculation6]]/Exchange,"No data")</f>
        <v>No data</v>
      </c>
      <c r="AL940" s="49" t="s">
        <v>476</v>
      </c>
      <c r="AM940" s="45"/>
      <c r="AN940" s="45"/>
      <c r="AO940" s="45"/>
      <c r="AP940" s="45"/>
      <c r="AQ940" s="45"/>
    </row>
    <row r="941" spans="2:43">
      <c r="B941" s="44" t="s">
        <v>261</v>
      </c>
      <c r="C941" s="66" t="s">
        <v>468</v>
      </c>
      <c r="D941" s="82" t="s">
        <v>455</v>
      </c>
      <c r="E941" s="66" t="s">
        <v>96</v>
      </c>
      <c r="F941" s="66" t="s">
        <v>389</v>
      </c>
      <c r="G941" s="44" t="s">
        <v>262</v>
      </c>
      <c r="H941" s="44" t="s">
        <v>201</v>
      </c>
      <c r="I941" s="44" t="s">
        <v>202</v>
      </c>
      <c r="J941" s="44" t="s">
        <v>469</v>
      </c>
      <c r="K941" s="86" t="s">
        <v>94</v>
      </c>
      <c r="L941" s="49" t="s">
        <v>462</v>
      </c>
      <c r="M941" s="108">
        <v>12758</v>
      </c>
      <c r="N941" s="108">
        <v>12758</v>
      </c>
      <c r="O941" s="91">
        <v>12758</v>
      </c>
      <c r="P941" s="44" t="s">
        <v>458</v>
      </c>
      <c r="Q941" s="67"/>
      <c r="R941" s="67"/>
      <c r="S941" s="87" t="s">
        <v>17</v>
      </c>
      <c r="T94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41" s="91">
        <v>2005</v>
      </c>
      <c r="V941" s="91">
        <v>5</v>
      </c>
      <c r="W941" s="91">
        <v>1</v>
      </c>
      <c r="X941" s="92">
        <v>2006</v>
      </c>
      <c r="Y941" s="108">
        <v>1461</v>
      </c>
      <c r="Z941" s="108">
        <v>1461</v>
      </c>
      <c r="AA941" s="214">
        <v>2006</v>
      </c>
      <c r="AB941" s="67">
        <v>1</v>
      </c>
      <c r="AC941" s="115" t="s">
        <v>96</v>
      </c>
      <c r="AD941" s="115"/>
      <c r="AE941" s="109">
        <f>IFERROR(Table1[[#This Row],[ExpenditureDetails5]]*HLOOKUP([AssumedValue2],'Curr conv'!$B$17:$BF$56,16,FALSE), "No data")</f>
        <v>4308.288275580594</v>
      </c>
      <c r="AF941" s="108">
        <f>IFERROR([AssumedValue1]*HLOOKUP([AssumedValue2],'Curr conv'!$B$17:$BF$56,16,FALSE), "No data")</f>
        <v>4308.288275580594</v>
      </c>
      <c r="AG941" s="110">
        <f>IFERROR(Table1[[#This Row],[Calculation2]]/Exchange,"No data")</f>
        <v>3010.6310341053399</v>
      </c>
      <c r="AH941" s="113">
        <f>IFERROR([AssumedValue1]*HLOOKUP([AssumedValue2],'Curr conv'!$B$17:$BF$56,16,FALSE)/Table1[[#This Row],[ExpenditureDetails3]], "No data")</f>
        <v>4308.288275580594</v>
      </c>
      <c r="AI941" s="114">
        <f>IFERROR(Table1[[#This Row],[Calculation4]]/Exchange,"No data")</f>
        <v>3010.6310341053399</v>
      </c>
      <c r="AJ941"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861.6576551161188</v>
      </c>
      <c r="AK941" s="110">
        <f>IFERROR(Table1[[#This Row],[Calculation6]]/Exchange,"No data")</f>
        <v>602.12620682106797</v>
      </c>
      <c r="AL941" s="49" t="s">
        <v>476</v>
      </c>
      <c r="AM941" s="45"/>
      <c r="AN941" s="45"/>
      <c r="AO941" s="45"/>
      <c r="AP941" s="45"/>
      <c r="AQ941" s="45"/>
    </row>
    <row r="942" spans="2:43">
      <c r="B942" s="44" t="s">
        <v>261</v>
      </c>
      <c r="C942" s="66" t="s">
        <v>468</v>
      </c>
      <c r="D942" s="82" t="s">
        <v>455</v>
      </c>
      <c r="E942" s="66" t="s">
        <v>96</v>
      </c>
      <c r="F942" s="66" t="s">
        <v>389</v>
      </c>
      <c r="G942" s="44" t="s">
        <v>262</v>
      </c>
      <c r="H942" s="44" t="s">
        <v>201</v>
      </c>
      <c r="I942" s="44" t="s">
        <v>202</v>
      </c>
      <c r="J942" s="44" t="s">
        <v>469</v>
      </c>
      <c r="K942" s="86" t="s">
        <v>94</v>
      </c>
      <c r="L942" s="49" t="s">
        <v>462</v>
      </c>
      <c r="M942" s="108">
        <v>12758</v>
      </c>
      <c r="N942" s="108">
        <v>12758</v>
      </c>
      <c r="O942" s="91">
        <v>12758</v>
      </c>
      <c r="P942" s="44" t="s">
        <v>458</v>
      </c>
      <c r="Q942" s="67"/>
      <c r="R942" s="67"/>
      <c r="S942" s="87" t="s">
        <v>17</v>
      </c>
      <c r="T94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42" s="91">
        <v>2005</v>
      </c>
      <c r="V942" s="91">
        <v>5</v>
      </c>
      <c r="W942" s="91">
        <v>1</v>
      </c>
      <c r="X942" s="92">
        <v>2007</v>
      </c>
      <c r="Y942" s="108">
        <v>7674.9000000000005</v>
      </c>
      <c r="Z942" s="108">
        <v>7674.9000000000005</v>
      </c>
      <c r="AA942" s="214">
        <v>2007</v>
      </c>
      <c r="AB942" s="67">
        <v>1</v>
      </c>
      <c r="AC942" s="115"/>
      <c r="AD942" s="115"/>
      <c r="AE942" s="109">
        <f>IFERROR(Table1[[#This Row],[ExpenditureDetails5]]*HLOOKUP([AssumedValue2],'Curr conv'!$B$17:$BF$56,16,FALSE), "No data")</f>
        <v>12521.277120919722</v>
      </c>
      <c r="AF942" s="108">
        <f>IFERROR([AssumedValue1]*HLOOKUP([AssumedValue2],'Curr conv'!$B$17:$BF$56,16,FALSE), "No data")</f>
        <v>12521.277120919722</v>
      </c>
      <c r="AG942" s="110">
        <f>IFERROR(Table1[[#This Row],[Calculation2]]/Exchange,"No data")</f>
        <v>8749.8660896348574</v>
      </c>
      <c r="AH942" s="113">
        <f>IFERROR([AssumedValue1]*HLOOKUP([AssumedValue2],'Curr conv'!$B$17:$BF$56,16,FALSE)/Table1[[#This Row],[ExpenditureDetails3]], "No data")</f>
        <v>12521.277120919722</v>
      </c>
      <c r="AI942" s="114">
        <f>IFERROR(Table1[[#This Row],[Calculation4]]/Exchange,"No data")</f>
        <v>8749.8660896348574</v>
      </c>
      <c r="AJ94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2504.2554241839443</v>
      </c>
      <c r="AK942" s="110">
        <f>IFERROR(Table1[[#This Row],[Calculation6]]/Exchange,"No data")</f>
        <v>1749.9732179269715</v>
      </c>
      <c r="AL942" s="49" t="s">
        <v>476</v>
      </c>
      <c r="AM942" s="45"/>
      <c r="AN942" s="45"/>
      <c r="AO942" s="45"/>
      <c r="AP942" s="45"/>
      <c r="AQ942" s="45"/>
    </row>
    <row r="943" spans="2:43">
      <c r="B943" s="44" t="s">
        <v>261</v>
      </c>
      <c r="C943" s="66" t="s">
        <v>468</v>
      </c>
      <c r="D943" s="82" t="s">
        <v>455</v>
      </c>
      <c r="E943" s="66" t="s">
        <v>96</v>
      </c>
      <c r="F943" s="66" t="s">
        <v>389</v>
      </c>
      <c r="G943" s="44" t="s">
        <v>262</v>
      </c>
      <c r="H943" s="44" t="s">
        <v>201</v>
      </c>
      <c r="I943" s="44" t="s">
        <v>202</v>
      </c>
      <c r="J943" s="44" t="s">
        <v>469</v>
      </c>
      <c r="K943" s="86" t="s">
        <v>94</v>
      </c>
      <c r="L943" s="49" t="s">
        <v>462</v>
      </c>
      <c r="M943" s="108">
        <v>12758</v>
      </c>
      <c r="N943" s="108">
        <v>12758</v>
      </c>
      <c r="O943" s="91">
        <v>12758</v>
      </c>
      <c r="P943" s="44" t="s">
        <v>458</v>
      </c>
      <c r="Q943" s="67"/>
      <c r="R943" s="67"/>
      <c r="S943" s="87" t="s">
        <v>17</v>
      </c>
      <c r="T94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43" s="91">
        <v>2005</v>
      </c>
      <c r="V943" s="91">
        <v>5</v>
      </c>
      <c r="W943" s="91">
        <v>1</v>
      </c>
      <c r="X943" s="92">
        <v>2008</v>
      </c>
      <c r="Y943" s="108">
        <v>7660.4</v>
      </c>
      <c r="Z943" s="108">
        <v>7660.4</v>
      </c>
      <c r="AA943" s="214">
        <v>2008</v>
      </c>
      <c r="AB943" s="67">
        <v>1</v>
      </c>
      <c r="AC943" s="115"/>
      <c r="AD943" s="115"/>
      <c r="AE943" s="109">
        <f>IFERROR(Table1[[#This Row],[ExpenditureDetails5]]*HLOOKUP([AssumedValue2],'Curr conv'!$B$17:$BF$56,16,FALSE), "No data")</f>
        <v>10748.177641636823</v>
      </c>
      <c r="AF943" s="108">
        <f>IFERROR([AssumedValue1]*HLOOKUP([AssumedValue2],'Curr conv'!$B$17:$BF$56,16,FALSE), "No data")</f>
        <v>10748.177641636823</v>
      </c>
      <c r="AG943" s="110">
        <f>IFERROR(Table1[[#This Row],[Calculation2]]/Exchange,"No data")</f>
        <v>7510.8245080531951</v>
      </c>
      <c r="AH943" s="113">
        <f>IFERROR([AssumedValue1]*HLOOKUP([AssumedValue2],'Curr conv'!$B$17:$BF$56,16,FALSE)/Table1[[#This Row],[ExpenditureDetails3]], "No data")</f>
        <v>10748.177641636823</v>
      </c>
      <c r="AI943" s="114">
        <f>IFERROR(Table1[[#This Row],[Calculation4]]/Exchange,"No data")</f>
        <v>7510.8245080531951</v>
      </c>
      <c r="AJ94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2149.6355283273647</v>
      </c>
      <c r="AK943" s="110">
        <f>IFERROR(Table1[[#This Row],[Calculation6]]/Exchange,"No data")</f>
        <v>1502.1649016106389</v>
      </c>
      <c r="AL943" s="49" t="s">
        <v>476</v>
      </c>
      <c r="AM943" s="45"/>
      <c r="AN943" s="45"/>
      <c r="AO943" s="45"/>
      <c r="AP943" s="45"/>
      <c r="AQ943" s="45"/>
    </row>
    <row r="944" spans="2:43">
      <c r="B944" s="44" t="s">
        <v>263</v>
      </c>
      <c r="C944" s="66" t="s">
        <v>468</v>
      </c>
      <c r="D944" s="82" t="s">
        <v>455</v>
      </c>
      <c r="E944" s="66" t="s">
        <v>96</v>
      </c>
      <c r="F944" s="66" t="s">
        <v>390</v>
      </c>
      <c r="G944" s="44" t="s">
        <v>264</v>
      </c>
      <c r="H944" s="44" t="s">
        <v>201</v>
      </c>
      <c r="I944" s="44" t="s">
        <v>202</v>
      </c>
      <c r="J944" s="44" t="s">
        <v>469</v>
      </c>
      <c r="K944" s="86" t="s">
        <v>461</v>
      </c>
      <c r="L944" s="49" t="s">
        <v>462</v>
      </c>
      <c r="M944" s="108">
        <v>2968</v>
      </c>
      <c r="N944" s="108">
        <v>2968</v>
      </c>
      <c r="O944" s="91">
        <v>2968</v>
      </c>
      <c r="P944" s="44" t="s">
        <v>458</v>
      </c>
      <c r="Q944" s="67"/>
      <c r="R944" s="67"/>
      <c r="S944" s="87" t="s">
        <v>17</v>
      </c>
      <c r="T94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44" s="91">
        <v>2003</v>
      </c>
      <c r="V944" s="91">
        <v>7</v>
      </c>
      <c r="W944" s="91">
        <v>1</v>
      </c>
      <c r="X944" s="92" t="s">
        <v>96</v>
      </c>
      <c r="Y944" s="108" t="s">
        <v>96</v>
      </c>
      <c r="Z944" s="108" t="s">
        <v>96</v>
      </c>
      <c r="AA944" s="214" t="s">
        <v>96</v>
      </c>
      <c r="AB944" s="67">
        <v>1</v>
      </c>
      <c r="AC944" s="115"/>
      <c r="AD944" s="115"/>
      <c r="AE944" s="109" t="str">
        <f>IFERROR(Table1[[#This Row],[ExpenditureDetails5]]*HLOOKUP([AssumedValue2],'Curr conv'!$B$17:$BF$56,16,FALSE), "No data")</f>
        <v>No data</v>
      </c>
      <c r="AF944" s="108" t="str">
        <f>IFERROR([AssumedValue1]*HLOOKUP([AssumedValue2],'Curr conv'!$B$17:$BF$56,16,FALSE), "No data")</f>
        <v>No data</v>
      </c>
      <c r="AG944" s="110" t="str">
        <f>IFERROR(Table1[[#This Row],[Calculation2]]/Exchange,"No data")</f>
        <v>No data</v>
      </c>
      <c r="AH944" s="113" t="str">
        <f>IFERROR([AssumedValue1]*HLOOKUP([AssumedValue2],'Curr conv'!$B$17:$BF$56,16,FALSE)/Table1[[#This Row],[ExpenditureDetails3]], "No data")</f>
        <v>No data</v>
      </c>
      <c r="AI944" s="114" t="str">
        <f>IFERROR(Table1[[#This Row],[Calculation4]]/Exchange,"No data")</f>
        <v>No data</v>
      </c>
      <c r="AJ94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44" s="110" t="str">
        <f>IFERROR(Table1[[#This Row],[Calculation6]]/Exchange,"No data")</f>
        <v>No data</v>
      </c>
      <c r="AL944" s="49" t="s">
        <v>476</v>
      </c>
      <c r="AM944" s="45"/>
      <c r="AN944" s="45"/>
      <c r="AO944" s="45"/>
      <c r="AP944" s="45"/>
      <c r="AQ944" s="45"/>
    </row>
    <row r="945" spans="2:43">
      <c r="B945" s="44" t="s">
        <v>265</v>
      </c>
      <c r="C945" s="66" t="s">
        <v>468</v>
      </c>
      <c r="D945" s="66" t="s">
        <v>439</v>
      </c>
      <c r="E945" s="66" t="s">
        <v>96</v>
      </c>
      <c r="F945" s="66" t="s">
        <v>362</v>
      </c>
      <c r="G945" s="44" t="s">
        <v>206</v>
      </c>
      <c r="H945" s="44" t="s">
        <v>201</v>
      </c>
      <c r="I945" s="44" t="s">
        <v>202</v>
      </c>
      <c r="J945" s="44" t="s">
        <v>469</v>
      </c>
      <c r="K945" s="86" t="s">
        <v>94</v>
      </c>
      <c r="L945" s="49" t="s">
        <v>462</v>
      </c>
      <c r="M945" s="108">
        <v>5008</v>
      </c>
      <c r="N945" s="108">
        <v>5008</v>
      </c>
      <c r="O945" s="91">
        <v>9564</v>
      </c>
      <c r="P945" s="44" t="s">
        <v>458</v>
      </c>
      <c r="Q945" s="67"/>
      <c r="R945" s="67"/>
      <c r="S945" s="87" t="s">
        <v>17</v>
      </c>
      <c r="T94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45" s="91">
        <v>2006</v>
      </c>
      <c r="V945" s="91">
        <v>4</v>
      </c>
      <c r="W945" s="91">
        <v>1</v>
      </c>
      <c r="X945" s="92" t="s">
        <v>96</v>
      </c>
      <c r="Y945" s="108" t="s">
        <v>96</v>
      </c>
      <c r="Z945" s="108" t="s">
        <v>96</v>
      </c>
      <c r="AA945" s="214" t="s">
        <v>96</v>
      </c>
      <c r="AB945" s="67">
        <v>1</v>
      </c>
      <c r="AC945" s="115"/>
      <c r="AD945" s="115"/>
      <c r="AE945" s="109" t="str">
        <f>IFERROR(Table1[[#This Row],[ExpenditureDetails5]]*HLOOKUP([AssumedValue2],'Curr conv'!$B$17:$BF$56,16,FALSE), "No data")</f>
        <v>No data</v>
      </c>
      <c r="AF945" s="108" t="str">
        <f>IFERROR([AssumedValue1]*HLOOKUP([AssumedValue2],'Curr conv'!$B$17:$BF$56,16,FALSE), "No data")</f>
        <v>No data</v>
      </c>
      <c r="AG945" s="110" t="str">
        <f>IFERROR(Table1[[#This Row],[Calculation2]]/Exchange,"No data")</f>
        <v>No data</v>
      </c>
      <c r="AH945" s="113" t="str">
        <f>IFERROR([AssumedValue1]*HLOOKUP([AssumedValue2],'Curr conv'!$B$17:$BF$56,16,FALSE)/Table1[[#This Row],[ExpenditureDetails3]], "No data")</f>
        <v>No data</v>
      </c>
      <c r="AI945" s="114" t="str">
        <f>IFERROR(Table1[[#This Row],[Calculation4]]/Exchange,"No data")</f>
        <v>No data</v>
      </c>
      <c r="AJ94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45" s="110" t="str">
        <f>IFERROR(Table1[[#This Row],[Calculation6]]/Exchange,"No data")</f>
        <v>No data</v>
      </c>
      <c r="AL945" s="49" t="s">
        <v>476</v>
      </c>
      <c r="AM945" s="45"/>
      <c r="AN945" s="45"/>
      <c r="AO945" s="45"/>
      <c r="AP945" s="45"/>
      <c r="AQ945" s="45"/>
    </row>
    <row r="946" spans="2:43">
      <c r="B946" s="44" t="s">
        <v>266</v>
      </c>
      <c r="C946" s="66" t="s">
        <v>468</v>
      </c>
      <c r="D946" s="66" t="s">
        <v>455</v>
      </c>
      <c r="E946" s="66" t="s">
        <v>96</v>
      </c>
      <c r="F946" s="66" t="s">
        <v>391</v>
      </c>
      <c r="G946" s="44" t="s">
        <v>267</v>
      </c>
      <c r="H946" s="44" t="s">
        <v>201</v>
      </c>
      <c r="I946" s="44" t="s">
        <v>202</v>
      </c>
      <c r="J946" s="44" t="s">
        <v>469</v>
      </c>
      <c r="K946" s="86" t="s">
        <v>94</v>
      </c>
      <c r="L946" s="49" t="s">
        <v>462</v>
      </c>
      <c r="M946" s="108">
        <v>7138</v>
      </c>
      <c r="N946" s="108">
        <v>7138</v>
      </c>
      <c r="O946" s="91">
        <v>7138</v>
      </c>
      <c r="P946" s="44" t="s">
        <v>458</v>
      </c>
      <c r="Q946" s="67"/>
      <c r="R946" s="67"/>
      <c r="S946" s="87" t="s">
        <v>17</v>
      </c>
      <c r="T94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46" s="91">
        <v>2005</v>
      </c>
      <c r="V946" s="91">
        <v>5</v>
      </c>
      <c r="W946" s="91">
        <v>1</v>
      </c>
      <c r="X946" s="92" t="s">
        <v>96</v>
      </c>
      <c r="Y946" s="108" t="s">
        <v>96</v>
      </c>
      <c r="Z946" s="108" t="s">
        <v>96</v>
      </c>
      <c r="AA946" s="214" t="s">
        <v>96</v>
      </c>
      <c r="AB946" s="67">
        <v>1</v>
      </c>
      <c r="AC946" s="115"/>
      <c r="AD946" s="115"/>
      <c r="AE946" s="109" t="str">
        <f>IFERROR(Table1[[#This Row],[ExpenditureDetails5]]*HLOOKUP([AssumedValue2],'Curr conv'!$B$17:$BF$56,16,FALSE), "No data")</f>
        <v>No data</v>
      </c>
      <c r="AF946" s="108" t="str">
        <f>IFERROR([AssumedValue1]*HLOOKUP([AssumedValue2],'Curr conv'!$B$17:$BF$56,16,FALSE), "No data")</f>
        <v>No data</v>
      </c>
      <c r="AG946" s="110" t="str">
        <f>IFERROR(Table1[[#This Row],[Calculation2]]/Exchange,"No data")</f>
        <v>No data</v>
      </c>
      <c r="AH946" s="113" t="str">
        <f>IFERROR([AssumedValue1]*HLOOKUP([AssumedValue2],'Curr conv'!$B$17:$BF$56,16,FALSE)/Table1[[#This Row],[ExpenditureDetails3]], "No data")</f>
        <v>No data</v>
      </c>
      <c r="AI946" s="114" t="str">
        <f>IFERROR(Table1[[#This Row],[Calculation4]]/Exchange,"No data")</f>
        <v>No data</v>
      </c>
      <c r="AJ94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46" s="110" t="str">
        <f>IFERROR(Table1[[#This Row],[Calculation6]]/Exchange,"No data")</f>
        <v>No data</v>
      </c>
      <c r="AL946" s="49" t="s">
        <v>476</v>
      </c>
      <c r="AM946" s="45"/>
      <c r="AN946" s="45"/>
      <c r="AO946" s="45"/>
      <c r="AP946" s="45"/>
      <c r="AQ946" s="45"/>
    </row>
    <row r="947" spans="2:43">
      <c r="B947" s="44" t="s">
        <v>268</v>
      </c>
      <c r="C947" s="66" t="s">
        <v>468</v>
      </c>
      <c r="D947" s="66" t="s">
        <v>473</v>
      </c>
      <c r="E947" s="66" t="s">
        <v>96</v>
      </c>
      <c r="F947" s="66" t="s">
        <v>404</v>
      </c>
      <c r="G947" s="44" t="s">
        <v>269</v>
      </c>
      <c r="H947" s="44" t="s">
        <v>201</v>
      </c>
      <c r="I947" s="44" t="s">
        <v>202</v>
      </c>
      <c r="J947" s="44" t="s">
        <v>469</v>
      </c>
      <c r="K947" s="86" t="s">
        <v>94</v>
      </c>
      <c r="L947" s="49" t="s">
        <v>462</v>
      </c>
      <c r="M947" s="108">
        <v>7073</v>
      </c>
      <c r="N947" s="108">
        <v>7073</v>
      </c>
      <c r="O947" s="91">
        <v>7073</v>
      </c>
      <c r="P947" s="44" t="s">
        <v>458</v>
      </c>
      <c r="Q947" s="67"/>
      <c r="R947" s="67"/>
      <c r="S947" s="87" t="s">
        <v>17</v>
      </c>
      <c r="T94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47" s="91">
        <v>2003</v>
      </c>
      <c r="V947" s="91">
        <v>7</v>
      </c>
      <c r="W947" s="91">
        <v>1</v>
      </c>
      <c r="X947" s="92" t="s">
        <v>96</v>
      </c>
      <c r="Y947" s="108" t="s">
        <v>96</v>
      </c>
      <c r="Z947" s="108" t="s">
        <v>96</v>
      </c>
      <c r="AA947" s="214" t="s">
        <v>96</v>
      </c>
      <c r="AB947" s="67">
        <v>1</v>
      </c>
      <c r="AC947" s="115"/>
      <c r="AD947" s="115"/>
      <c r="AE947" s="109" t="str">
        <f>IFERROR(Table1[[#This Row],[ExpenditureDetails5]]*HLOOKUP([AssumedValue2],'Curr conv'!$B$17:$BF$56,16,FALSE), "No data")</f>
        <v>No data</v>
      </c>
      <c r="AF947" s="108" t="str">
        <f>IFERROR([AssumedValue1]*HLOOKUP([AssumedValue2],'Curr conv'!$B$17:$BF$56,16,FALSE), "No data")</f>
        <v>No data</v>
      </c>
      <c r="AG947" s="110" t="str">
        <f>IFERROR(Table1[[#This Row],[Calculation2]]/Exchange,"No data")</f>
        <v>No data</v>
      </c>
      <c r="AH947" s="113" t="str">
        <f>IFERROR([AssumedValue1]*HLOOKUP([AssumedValue2],'Curr conv'!$B$17:$BF$56,16,FALSE)/Table1[[#This Row],[ExpenditureDetails3]], "No data")</f>
        <v>No data</v>
      </c>
      <c r="AI947" s="114" t="str">
        <f>IFERROR(Table1[[#This Row],[Calculation4]]/Exchange,"No data")</f>
        <v>No data</v>
      </c>
      <c r="AJ94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47" s="110" t="str">
        <f>IFERROR(Table1[[#This Row],[Calculation6]]/Exchange,"No data")</f>
        <v>No data</v>
      </c>
      <c r="AL947" s="49" t="s">
        <v>476</v>
      </c>
      <c r="AM947" s="45"/>
      <c r="AN947" s="45"/>
      <c r="AO947" s="45"/>
      <c r="AP947" s="45"/>
      <c r="AQ947" s="45"/>
    </row>
    <row r="948" spans="2:43">
      <c r="B948" s="44" t="s">
        <v>270</v>
      </c>
      <c r="C948" s="66" t="s">
        <v>468</v>
      </c>
      <c r="D948" s="66" t="s">
        <v>473</v>
      </c>
      <c r="E948" s="66" t="s">
        <v>96</v>
      </c>
      <c r="F948" s="87" t="s">
        <v>405</v>
      </c>
      <c r="G948" s="44" t="s">
        <v>271</v>
      </c>
      <c r="H948" s="44" t="s">
        <v>201</v>
      </c>
      <c r="I948" s="44" t="s">
        <v>202</v>
      </c>
      <c r="J948" s="44" t="s">
        <v>469</v>
      </c>
      <c r="K948" s="86" t="s">
        <v>460</v>
      </c>
      <c r="L948" s="49" t="s">
        <v>462</v>
      </c>
      <c r="M948" s="108">
        <v>23698</v>
      </c>
      <c r="N948" s="108">
        <v>23698</v>
      </c>
      <c r="O948" s="91">
        <v>23698</v>
      </c>
      <c r="P948" s="44" t="s">
        <v>458</v>
      </c>
      <c r="Q948" s="67"/>
      <c r="R948" s="67"/>
      <c r="S948" s="87" t="s">
        <v>17</v>
      </c>
      <c r="T94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48" s="91">
        <v>2003</v>
      </c>
      <c r="V948" s="91">
        <v>7</v>
      </c>
      <c r="W948" s="91">
        <v>1</v>
      </c>
      <c r="X948" s="92" t="s">
        <v>96</v>
      </c>
      <c r="Y948" s="108" t="s">
        <v>96</v>
      </c>
      <c r="Z948" s="108" t="s">
        <v>96</v>
      </c>
      <c r="AA948" s="214" t="s">
        <v>96</v>
      </c>
      <c r="AB948" s="67">
        <v>1</v>
      </c>
      <c r="AC948" s="115"/>
      <c r="AD948" s="115"/>
      <c r="AE948" s="109" t="str">
        <f>IFERROR(Table1[[#This Row],[ExpenditureDetails5]]*HLOOKUP([AssumedValue2],'Curr conv'!$B$17:$BF$56,16,FALSE), "No data")</f>
        <v>No data</v>
      </c>
      <c r="AF948" s="108" t="str">
        <f>IFERROR([AssumedValue1]*HLOOKUP([AssumedValue2],'Curr conv'!$B$17:$BF$56,16,FALSE), "No data")</f>
        <v>No data</v>
      </c>
      <c r="AG948" s="110" t="str">
        <f>IFERROR(Table1[[#This Row],[Calculation2]]/Exchange,"No data")</f>
        <v>No data</v>
      </c>
      <c r="AH948" s="113" t="str">
        <f>IFERROR([AssumedValue1]*HLOOKUP([AssumedValue2],'Curr conv'!$B$17:$BF$56,16,FALSE)/Table1[[#This Row],[ExpenditureDetails3]], "No data")</f>
        <v>No data</v>
      </c>
      <c r="AI948" s="114" t="str">
        <f>IFERROR(Table1[[#This Row],[Calculation4]]/Exchange,"No data")</f>
        <v>No data</v>
      </c>
      <c r="AJ94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48" s="110" t="str">
        <f>IFERROR(Table1[[#This Row],[Calculation6]]/Exchange,"No data")</f>
        <v>No data</v>
      </c>
      <c r="AL948" s="49" t="s">
        <v>476</v>
      </c>
      <c r="AM948" s="45"/>
      <c r="AN948" s="45"/>
      <c r="AO948" s="45"/>
      <c r="AP948" s="45"/>
      <c r="AQ948" s="45"/>
    </row>
    <row r="949" spans="2:43">
      <c r="B949" s="44" t="s">
        <v>272</v>
      </c>
      <c r="C949" s="66" t="s">
        <v>468</v>
      </c>
      <c r="D949" s="66" t="s">
        <v>439</v>
      </c>
      <c r="E949" s="66" t="s">
        <v>96</v>
      </c>
      <c r="F949" s="66" t="s">
        <v>368</v>
      </c>
      <c r="G949" s="44" t="s">
        <v>218</v>
      </c>
      <c r="H949" s="44" t="s">
        <v>201</v>
      </c>
      <c r="I949" s="44" t="s">
        <v>202</v>
      </c>
      <c r="J949" s="44" t="s">
        <v>469</v>
      </c>
      <c r="K949" s="86" t="s">
        <v>461</v>
      </c>
      <c r="L949" s="49" t="s">
        <v>462</v>
      </c>
      <c r="M949" s="108">
        <v>4312</v>
      </c>
      <c r="N949" s="108">
        <v>4312</v>
      </c>
      <c r="O949" s="91">
        <v>3679</v>
      </c>
      <c r="P949" s="44" t="s">
        <v>458</v>
      </c>
      <c r="Q949" s="67"/>
      <c r="R949" s="67"/>
      <c r="S949" s="87" t="s">
        <v>17</v>
      </c>
      <c r="T94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49" s="91">
        <v>1998</v>
      </c>
      <c r="V949" s="91">
        <v>12</v>
      </c>
      <c r="W949" s="91">
        <v>1</v>
      </c>
      <c r="X949" s="92" t="s">
        <v>96</v>
      </c>
      <c r="Y949" s="108" t="s">
        <v>96</v>
      </c>
      <c r="Z949" s="108" t="s">
        <v>96</v>
      </c>
      <c r="AA949" s="214" t="s">
        <v>96</v>
      </c>
      <c r="AB949" s="67">
        <v>1</v>
      </c>
      <c r="AC949" s="115"/>
      <c r="AD949" s="115"/>
      <c r="AE949" s="109" t="str">
        <f>IFERROR(Table1[[#This Row],[ExpenditureDetails5]]*HLOOKUP([AssumedValue2],'Curr conv'!$B$17:$BF$56,16,FALSE), "No data")</f>
        <v>No data</v>
      </c>
      <c r="AF949" s="108" t="str">
        <f>IFERROR([AssumedValue1]*HLOOKUP([AssumedValue2],'Curr conv'!$B$17:$BF$56,16,FALSE), "No data")</f>
        <v>No data</v>
      </c>
      <c r="AG949" s="110" t="str">
        <f>IFERROR(Table1[[#This Row],[Calculation2]]/Exchange,"No data")</f>
        <v>No data</v>
      </c>
      <c r="AH949" s="113" t="str">
        <f>IFERROR([AssumedValue1]*HLOOKUP([AssumedValue2],'Curr conv'!$B$17:$BF$56,16,FALSE)/Table1[[#This Row],[ExpenditureDetails3]], "No data")</f>
        <v>No data</v>
      </c>
      <c r="AI949" s="114" t="str">
        <f>IFERROR(Table1[[#This Row],[Calculation4]]/Exchange,"No data")</f>
        <v>No data</v>
      </c>
      <c r="AJ94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49" s="110" t="str">
        <f>IFERROR(Table1[[#This Row],[Calculation6]]/Exchange,"No data")</f>
        <v>No data</v>
      </c>
      <c r="AL949" s="49" t="s">
        <v>476</v>
      </c>
      <c r="AM949" s="45"/>
      <c r="AN949" s="45"/>
      <c r="AO949" s="45"/>
      <c r="AP949" s="45"/>
      <c r="AQ949" s="45"/>
    </row>
    <row r="950" spans="2:43">
      <c r="B950" s="44" t="s">
        <v>273</v>
      </c>
      <c r="C950" s="66" t="s">
        <v>468</v>
      </c>
      <c r="D950" s="66" t="s">
        <v>473</v>
      </c>
      <c r="E950" s="66" t="s">
        <v>96</v>
      </c>
      <c r="F950" s="66" t="s">
        <v>406</v>
      </c>
      <c r="G950" s="44" t="s">
        <v>274</v>
      </c>
      <c r="H950" s="44" t="s">
        <v>201</v>
      </c>
      <c r="I950" s="44" t="s">
        <v>202</v>
      </c>
      <c r="J950" s="44" t="s">
        <v>469</v>
      </c>
      <c r="K950" s="86" t="s">
        <v>94</v>
      </c>
      <c r="L950" s="49" t="s">
        <v>462</v>
      </c>
      <c r="M950" s="108">
        <v>7200</v>
      </c>
      <c r="N950" s="108">
        <v>7200</v>
      </c>
      <c r="O950" s="91">
        <v>7200</v>
      </c>
      <c r="P950" s="44" t="s">
        <v>458</v>
      </c>
      <c r="Q950" s="67"/>
      <c r="R950" s="67"/>
      <c r="S950" s="87" t="s">
        <v>17</v>
      </c>
      <c r="T95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50" s="91">
        <v>1999</v>
      </c>
      <c r="V950" s="91">
        <v>11</v>
      </c>
      <c r="W950" s="91">
        <v>1</v>
      </c>
      <c r="X950" s="92" t="s">
        <v>96</v>
      </c>
      <c r="Y950" s="108" t="s">
        <v>96</v>
      </c>
      <c r="Z950" s="108" t="s">
        <v>96</v>
      </c>
      <c r="AA950" s="214" t="s">
        <v>96</v>
      </c>
      <c r="AB950" s="67">
        <v>1</v>
      </c>
      <c r="AC950" s="115"/>
      <c r="AD950" s="115"/>
      <c r="AE950" s="109" t="str">
        <f>IFERROR(Table1[[#This Row],[ExpenditureDetails5]]*HLOOKUP([AssumedValue2],'Curr conv'!$B$17:$BF$56,16,FALSE), "No data")</f>
        <v>No data</v>
      </c>
      <c r="AF950" s="108" t="str">
        <f>IFERROR([AssumedValue1]*HLOOKUP([AssumedValue2],'Curr conv'!$B$17:$BF$56,16,FALSE), "No data")</f>
        <v>No data</v>
      </c>
      <c r="AG950" s="110" t="str">
        <f>IFERROR(Table1[[#This Row],[Calculation2]]/Exchange,"No data")</f>
        <v>No data</v>
      </c>
      <c r="AH950" s="113" t="str">
        <f>IFERROR([AssumedValue1]*HLOOKUP([AssumedValue2],'Curr conv'!$B$17:$BF$56,16,FALSE)/Table1[[#This Row],[ExpenditureDetails3]], "No data")</f>
        <v>No data</v>
      </c>
      <c r="AI950" s="114" t="str">
        <f>IFERROR(Table1[[#This Row],[Calculation4]]/Exchange,"No data")</f>
        <v>No data</v>
      </c>
      <c r="AJ95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50" s="110" t="str">
        <f>IFERROR(Table1[[#This Row],[Calculation6]]/Exchange,"No data")</f>
        <v>No data</v>
      </c>
      <c r="AL950" s="49" t="s">
        <v>476</v>
      </c>
      <c r="AM950" s="45"/>
      <c r="AN950" s="45"/>
      <c r="AO950" s="45"/>
      <c r="AP950" s="45"/>
      <c r="AQ950" s="45"/>
    </row>
    <row r="951" spans="2:43">
      <c r="B951" s="44" t="s">
        <v>275</v>
      </c>
      <c r="C951" s="66" t="s">
        <v>468</v>
      </c>
      <c r="D951" s="66" t="s">
        <v>473</v>
      </c>
      <c r="E951" s="66" t="s">
        <v>96</v>
      </c>
      <c r="F951" s="66" t="s">
        <v>407</v>
      </c>
      <c r="G951" s="44" t="s">
        <v>276</v>
      </c>
      <c r="H951" s="44" t="s">
        <v>201</v>
      </c>
      <c r="I951" s="44" t="s">
        <v>202</v>
      </c>
      <c r="J951" s="44" t="s">
        <v>469</v>
      </c>
      <c r="K951" s="86" t="s">
        <v>94</v>
      </c>
      <c r="L951" s="49" t="s">
        <v>462</v>
      </c>
      <c r="M951" s="108">
        <v>6665</v>
      </c>
      <c r="N951" s="108">
        <v>6665</v>
      </c>
      <c r="O951" s="91">
        <v>6665</v>
      </c>
      <c r="P951" s="44" t="s">
        <v>458</v>
      </c>
      <c r="Q951" s="67"/>
      <c r="R951" s="67"/>
      <c r="S951" s="87" t="s">
        <v>17</v>
      </c>
      <c r="T95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51" s="91">
        <v>2001</v>
      </c>
      <c r="V951" s="91">
        <v>9</v>
      </c>
      <c r="W951" s="91">
        <v>1</v>
      </c>
      <c r="X951" s="92" t="s">
        <v>96</v>
      </c>
      <c r="Y951" s="108" t="s">
        <v>96</v>
      </c>
      <c r="Z951" s="108" t="s">
        <v>96</v>
      </c>
      <c r="AA951" s="214" t="s">
        <v>96</v>
      </c>
      <c r="AB951" s="67">
        <v>1</v>
      </c>
      <c r="AC951" s="115"/>
      <c r="AD951" s="115"/>
      <c r="AE951" s="109" t="str">
        <f>IFERROR(Table1[[#This Row],[ExpenditureDetails5]]*HLOOKUP([AssumedValue2],'Curr conv'!$B$17:$BF$56,16,FALSE), "No data")</f>
        <v>No data</v>
      </c>
      <c r="AF951" s="108" t="str">
        <f>IFERROR([AssumedValue1]*HLOOKUP([AssumedValue2],'Curr conv'!$B$17:$BF$56,16,FALSE), "No data")</f>
        <v>No data</v>
      </c>
      <c r="AG951" s="110" t="str">
        <f>IFERROR(Table1[[#This Row],[Calculation2]]/Exchange,"No data")</f>
        <v>No data</v>
      </c>
      <c r="AH951" s="113" t="str">
        <f>IFERROR([AssumedValue1]*HLOOKUP([AssumedValue2],'Curr conv'!$B$17:$BF$56,16,FALSE)/Table1[[#This Row],[ExpenditureDetails3]], "No data")</f>
        <v>No data</v>
      </c>
      <c r="AI951" s="114" t="str">
        <f>IFERROR(Table1[[#This Row],[Calculation4]]/Exchange,"No data")</f>
        <v>No data</v>
      </c>
      <c r="AJ95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51" s="110" t="str">
        <f>IFERROR(Table1[[#This Row],[Calculation6]]/Exchange,"No data")</f>
        <v>No data</v>
      </c>
      <c r="AL951" s="49" t="s">
        <v>476</v>
      </c>
      <c r="AM951" s="45"/>
      <c r="AN951" s="45"/>
      <c r="AO951" s="45"/>
      <c r="AP951" s="45"/>
      <c r="AQ951" s="45"/>
    </row>
    <row r="952" spans="2:43">
      <c r="B952" s="44" t="s">
        <v>277</v>
      </c>
      <c r="C952" s="66" t="s">
        <v>468</v>
      </c>
      <c r="D952" s="66" t="s">
        <v>473</v>
      </c>
      <c r="E952" s="66" t="s">
        <v>96</v>
      </c>
      <c r="F952" s="87" t="s">
        <v>408</v>
      </c>
      <c r="G952" s="44" t="s">
        <v>278</v>
      </c>
      <c r="H952" s="44" t="s">
        <v>201</v>
      </c>
      <c r="I952" s="44" t="s">
        <v>202</v>
      </c>
      <c r="J952" s="44" t="s">
        <v>469</v>
      </c>
      <c r="K952" s="86" t="s">
        <v>460</v>
      </c>
      <c r="L952" s="49" t="s">
        <v>462</v>
      </c>
      <c r="M952" s="108">
        <v>15942</v>
      </c>
      <c r="N952" s="108">
        <v>15942</v>
      </c>
      <c r="O952" s="91">
        <v>15942</v>
      </c>
      <c r="P952" s="44" t="s">
        <v>458</v>
      </c>
      <c r="Q952" s="67"/>
      <c r="R952" s="67"/>
      <c r="S952" s="87" t="s">
        <v>17</v>
      </c>
      <c r="T95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52" s="91">
        <v>2003</v>
      </c>
      <c r="V952" s="91">
        <v>7</v>
      </c>
      <c r="W952" s="91">
        <v>1</v>
      </c>
      <c r="X952" s="92" t="s">
        <v>96</v>
      </c>
      <c r="Y952" s="108" t="s">
        <v>96</v>
      </c>
      <c r="Z952" s="108" t="s">
        <v>96</v>
      </c>
      <c r="AA952" s="214" t="s">
        <v>96</v>
      </c>
      <c r="AB952" s="67">
        <v>1</v>
      </c>
      <c r="AC952" s="115"/>
      <c r="AD952" s="115"/>
      <c r="AE952" s="109" t="str">
        <f>IFERROR(Table1[[#This Row],[ExpenditureDetails5]]*HLOOKUP([AssumedValue2],'Curr conv'!$B$17:$BF$56,16,FALSE), "No data")</f>
        <v>No data</v>
      </c>
      <c r="AF952" s="108" t="str">
        <f>IFERROR([AssumedValue1]*HLOOKUP([AssumedValue2],'Curr conv'!$B$17:$BF$56,16,FALSE), "No data")</f>
        <v>No data</v>
      </c>
      <c r="AG952" s="110" t="str">
        <f>IFERROR(Table1[[#This Row],[Calculation2]]/Exchange,"No data")</f>
        <v>No data</v>
      </c>
      <c r="AH952" s="113" t="str">
        <f>IFERROR([AssumedValue1]*HLOOKUP([AssumedValue2],'Curr conv'!$B$17:$BF$56,16,FALSE)/Table1[[#This Row],[ExpenditureDetails3]], "No data")</f>
        <v>No data</v>
      </c>
      <c r="AI952" s="114" t="str">
        <f>IFERROR(Table1[[#This Row],[Calculation4]]/Exchange,"No data")</f>
        <v>No data</v>
      </c>
      <c r="AJ95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52" s="110" t="str">
        <f>IFERROR(Table1[[#This Row],[Calculation6]]/Exchange,"No data")</f>
        <v>No data</v>
      </c>
      <c r="AL952" s="49" t="s">
        <v>476</v>
      </c>
      <c r="AM952" s="45"/>
      <c r="AN952" s="45"/>
      <c r="AO952" s="45"/>
      <c r="AP952" s="45"/>
      <c r="AQ952" s="45"/>
    </row>
    <row r="953" spans="2:43">
      <c r="B953" s="44" t="s">
        <v>279</v>
      </c>
      <c r="C953" s="66" t="s">
        <v>468</v>
      </c>
      <c r="D953" s="66" t="s">
        <v>473</v>
      </c>
      <c r="E953" s="66" t="s">
        <v>96</v>
      </c>
      <c r="F953" s="66" t="s">
        <v>409</v>
      </c>
      <c r="G953" s="44" t="s">
        <v>280</v>
      </c>
      <c r="H953" s="44" t="s">
        <v>201</v>
      </c>
      <c r="I953" s="44" t="s">
        <v>202</v>
      </c>
      <c r="J953" s="44" t="s">
        <v>469</v>
      </c>
      <c r="K953" s="86" t="s">
        <v>94</v>
      </c>
      <c r="L953" s="49" t="s">
        <v>462</v>
      </c>
      <c r="M953" s="108">
        <v>6877</v>
      </c>
      <c r="N953" s="108">
        <v>6877</v>
      </c>
      <c r="O953" s="91">
        <v>6877</v>
      </c>
      <c r="P953" s="44" t="s">
        <v>458</v>
      </c>
      <c r="Q953" s="67"/>
      <c r="R953" s="67"/>
      <c r="S953" s="87" t="s">
        <v>17</v>
      </c>
      <c r="T95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53" s="91">
        <v>2004</v>
      </c>
      <c r="V953" s="91">
        <v>6</v>
      </c>
      <c r="W953" s="91">
        <v>1</v>
      </c>
      <c r="X953" s="92" t="s">
        <v>96</v>
      </c>
      <c r="Y953" s="108" t="s">
        <v>96</v>
      </c>
      <c r="Z953" s="108" t="s">
        <v>96</v>
      </c>
      <c r="AA953" s="214" t="s">
        <v>96</v>
      </c>
      <c r="AB953" s="67">
        <v>1</v>
      </c>
      <c r="AC953" s="115"/>
      <c r="AD953" s="115"/>
      <c r="AE953" s="109" t="str">
        <f>IFERROR(Table1[[#This Row],[ExpenditureDetails5]]*HLOOKUP([AssumedValue2],'Curr conv'!$B$17:$BF$56,16,FALSE), "No data")</f>
        <v>No data</v>
      </c>
      <c r="AF953" s="108" t="str">
        <f>IFERROR([AssumedValue1]*HLOOKUP([AssumedValue2],'Curr conv'!$B$17:$BF$56,16,FALSE), "No data")</f>
        <v>No data</v>
      </c>
      <c r="AG953" s="110" t="str">
        <f>IFERROR(Table1[[#This Row],[Calculation2]]/Exchange,"No data")</f>
        <v>No data</v>
      </c>
      <c r="AH953" s="113" t="str">
        <f>IFERROR([AssumedValue1]*HLOOKUP([AssumedValue2],'Curr conv'!$B$17:$BF$56,16,FALSE)/Table1[[#This Row],[ExpenditureDetails3]], "No data")</f>
        <v>No data</v>
      </c>
      <c r="AI953" s="114" t="str">
        <f>IFERROR(Table1[[#This Row],[Calculation4]]/Exchange,"No data")</f>
        <v>No data</v>
      </c>
      <c r="AJ953"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53" s="110" t="str">
        <f>IFERROR(Table1[[#This Row],[Calculation6]]/Exchange,"No data")</f>
        <v>No data</v>
      </c>
      <c r="AL953" s="49" t="s">
        <v>476</v>
      </c>
      <c r="AM953" s="45"/>
      <c r="AN953" s="45"/>
      <c r="AO953" s="45"/>
      <c r="AP953" s="45"/>
      <c r="AQ953" s="45"/>
    </row>
    <row r="954" spans="2:43">
      <c r="B954" s="44" t="s">
        <v>281</v>
      </c>
      <c r="C954" s="66" t="s">
        <v>468</v>
      </c>
      <c r="D954" s="66" t="s">
        <v>473</v>
      </c>
      <c r="E954" s="66" t="s">
        <v>96</v>
      </c>
      <c r="F954" s="66" t="s">
        <v>410</v>
      </c>
      <c r="G954" s="44" t="s">
        <v>282</v>
      </c>
      <c r="H954" s="44" t="s">
        <v>201</v>
      </c>
      <c r="I954" s="44" t="s">
        <v>202</v>
      </c>
      <c r="J954" s="44" t="s">
        <v>469</v>
      </c>
      <c r="K954" s="86" t="s">
        <v>94</v>
      </c>
      <c r="L954" s="49" t="s">
        <v>462</v>
      </c>
      <c r="M954" s="108">
        <v>6458</v>
      </c>
      <c r="N954" s="108">
        <v>6458</v>
      </c>
      <c r="O954" s="91">
        <v>6458</v>
      </c>
      <c r="P954" s="44" t="s">
        <v>458</v>
      </c>
      <c r="Q954" s="67"/>
      <c r="R954" s="67"/>
      <c r="S954" s="87" t="s">
        <v>17</v>
      </c>
      <c r="T95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54" s="91">
        <v>2005</v>
      </c>
      <c r="V954" s="91">
        <v>5</v>
      </c>
      <c r="W954" s="91">
        <v>1</v>
      </c>
      <c r="X954" s="92" t="s">
        <v>96</v>
      </c>
      <c r="Y954" s="108" t="s">
        <v>96</v>
      </c>
      <c r="Z954" s="108" t="s">
        <v>96</v>
      </c>
      <c r="AA954" s="214" t="s">
        <v>96</v>
      </c>
      <c r="AB954" s="67">
        <v>1</v>
      </c>
      <c r="AC954" s="115"/>
      <c r="AD954" s="115"/>
      <c r="AE954" s="109" t="str">
        <f>IFERROR(Table1[[#This Row],[ExpenditureDetails5]]*HLOOKUP([AssumedValue2],'Curr conv'!$B$17:$BF$56,16,FALSE), "No data")</f>
        <v>No data</v>
      </c>
      <c r="AF954" s="108" t="str">
        <f>IFERROR([AssumedValue1]*HLOOKUP([AssumedValue2],'Curr conv'!$B$17:$BF$56,16,FALSE), "No data")</f>
        <v>No data</v>
      </c>
      <c r="AG954" s="110" t="str">
        <f>IFERROR(Table1[[#This Row],[Calculation2]]/Exchange,"No data")</f>
        <v>No data</v>
      </c>
      <c r="AH954" s="113" t="str">
        <f>IFERROR([AssumedValue1]*HLOOKUP([AssumedValue2],'Curr conv'!$B$17:$BF$56,16,FALSE)/Table1[[#This Row],[ExpenditureDetails3]], "No data")</f>
        <v>No data</v>
      </c>
      <c r="AI954" s="114" t="str">
        <f>IFERROR(Table1[[#This Row],[Calculation4]]/Exchange,"No data")</f>
        <v>No data</v>
      </c>
      <c r="AJ95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54" s="110" t="str">
        <f>IFERROR(Table1[[#This Row],[Calculation6]]/Exchange,"No data")</f>
        <v>No data</v>
      </c>
      <c r="AL954" s="49" t="s">
        <v>476</v>
      </c>
      <c r="AM954" s="45"/>
      <c r="AN954" s="45"/>
      <c r="AO954" s="45"/>
      <c r="AP954" s="45"/>
      <c r="AQ954" s="45"/>
    </row>
    <row r="955" spans="2:43">
      <c r="B955" s="44" t="s">
        <v>283</v>
      </c>
      <c r="C955" s="66" t="s">
        <v>468</v>
      </c>
      <c r="D955" s="66" t="s">
        <v>473</v>
      </c>
      <c r="E955" s="66" t="s">
        <v>96</v>
      </c>
      <c r="F955" s="66" t="s">
        <v>411</v>
      </c>
      <c r="G955" s="44" t="s">
        <v>284</v>
      </c>
      <c r="H955" s="44" t="s">
        <v>201</v>
      </c>
      <c r="I955" s="44" t="s">
        <v>202</v>
      </c>
      <c r="J955" s="44" t="s">
        <v>469</v>
      </c>
      <c r="K955" s="86" t="s">
        <v>94</v>
      </c>
      <c r="L955" s="49" t="s">
        <v>462</v>
      </c>
      <c r="M955" s="108">
        <v>9600</v>
      </c>
      <c r="N955" s="108">
        <v>9600</v>
      </c>
      <c r="O955" s="91">
        <v>9600</v>
      </c>
      <c r="P955" s="44" t="s">
        <v>458</v>
      </c>
      <c r="Q955" s="67"/>
      <c r="R955" s="67"/>
      <c r="S955" s="87" t="s">
        <v>17</v>
      </c>
      <c r="T95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55" s="91">
        <v>2005</v>
      </c>
      <c r="V955" s="91">
        <v>5</v>
      </c>
      <c r="W955" s="91">
        <v>1</v>
      </c>
      <c r="X955" s="92" t="s">
        <v>96</v>
      </c>
      <c r="Y955" s="108" t="s">
        <v>96</v>
      </c>
      <c r="Z955" s="108" t="s">
        <v>96</v>
      </c>
      <c r="AA955" s="214" t="s">
        <v>96</v>
      </c>
      <c r="AB955" s="67">
        <v>1</v>
      </c>
      <c r="AC955" s="115"/>
      <c r="AD955" s="115"/>
      <c r="AE955" s="109" t="str">
        <f>IFERROR(Table1[[#This Row],[ExpenditureDetails5]]*HLOOKUP([AssumedValue2],'Curr conv'!$B$17:$BF$56,16,FALSE), "No data")</f>
        <v>No data</v>
      </c>
      <c r="AF955" s="108" t="str">
        <f>IFERROR([AssumedValue1]*HLOOKUP([AssumedValue2],'Curr conv'!$B$17:$BF$56,16,FALSE), "No data")</f>
        <v>No data</v>
      </c>
      <c r="AG955" s="110" t="str">
        <f>IFERROR(Table1[[#This Row],[Calculation2]]/Exchange,"No data")</f>
        <v>No data</v>
      </c>
      <c r="AH955" s="113" t="str">
        <f>IFERROR([AssumedValue1]*HLOOKUP([AssumedValue2],'Curr conv'!$B$17:$BF$56,16,FALSE)/Table1[[#This Row],[ExpenditureDetails3]], "No data")</f>
        <v>No data</v>
      </c>
      <c r="AI955" s="114" t="str">
        <f>IFERROR(Table1[[#This Row],[Calculation4]]/Exchange,"No data")</f>
        <v>No data</v>
      </c>
      <c r="AJ95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55" s="110" t="str">
        <f>IFERROR(Table1[[#This Row],[Calculation6]]/Exchange,"No data")</f>
        <v>No data</v>
      </c>
      <c r="AL955" s="49" t="s">
        <v>476</v>
      </c>
      <c r="AM955" s="45"/>
      <c r="AN955" s="45"/>
      <c r="AO955" s="45"/>
      <c r="AP955" s="45"/>
      <c r="AQ955" s="45"/>
    </row>
    <row r="956" spans="2:43">
      <c r="B956" s="44" t="s">
        <v>285</v>
      </c>
      <c r="C956" s="66" t="s">
        <v>468</v>
      </c>
      <c r="D956" s="82" t="s">
        <v>454</v>
      </c>
      <c r="E956" s="66" t="s">
        <v>96</v>
      </c>
      <c r="F956" s="66" t="s">
        <v>378</v>
      </c>
      <c r="G956" s="44" t="s">
        <v>238</v>
      </c>
      <c r="H956" s="44" t="s">
        <v>201</v>
      </c>
      <c r="I956" s="44" t="s">
        <v>202</v>
      </c>
      <c r="J956" s="44" t="s">
        <v>469</v>
      </c>
      <c r="K956" s="86" t="s">
        <v>461</v>
      </c>
      <c r="L956" s="49" t="s">
        <v>462</v>
      </c>
      <c r="M956" s="108">
        <v>3163</v>
      </c>
      <c r="N956" s="108">
        <v>3163</v>
      </c>
      <c r="O956" s="91">
        <v>4671</v>
      </c>
      <c r="P956" s="44" t="s">
        <v>458</v>
      </c>
      <c r="Q956" s="67"/>
      <c r="R956" s="67"/>
      <c r="S956" s="87" t="s">
        <v>17</v>
      </c>
      <c r="T95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56" s="91">
        <v>2006</v>
      </c>
      <c r="V956" s="91">
        <v>4</v>
      </c>
      <c r="W956" s="91">
        <v>1</v>
      </c>
      <c r="X956" s="92" t="s">
        <v>96</v>
      </c>
      <c r="Y956" s="108" t="s">
        <v>96</v>
      </c>
      <c r="Z956" s="108" t="s">
        <v>96</v>
      </c>
      <c r="AA956" s="214" t="s">
        <v>96</v>
      </c>
      <c r="AB956" s="67">
        <v>1</v>
      </c>
      <c r="AC956" s="115"/>
      <c r="AD956" s="115"/>
      <c r="AE956" s="109" t="str">
        <f>IFERROR(Table1[[#This Row],[ExpenditureDetails5]]*HLOOKUP([AssumedValue2],'Curr conv'!$B$17:$BF$56,16,FALSE), "No data")</f>
        <v>No data</v>
      </c>
      <c r="AF956" s="108" t="str">
        <f>IFERROR([AssumedValue1]*HLOOKUP([AssumedValue2],'Curr conv'!$B$17:$BF$56,16,FALSE), "No data")</f>
        <v>No data</v>
      </c>
      <c r="AG956" s="110" t="str">
        <f>IFERROR(Table1[[#This Row],[Calculation2]]/Exchange,"No data")</f>
        <v>No data</v>
      </c>
      <c r="AH956" s="113" t="str">
        <f>IFERROR([AssumedValue1]*HLOOKUP([AssumedValue2],'Curr conv'!$B$17:$BF$56,16,FALSE)/Table1[[#This Row],[ExpenditureDetails3]], "No data")</f>
        <v>No data</v>
      </c>
      <c r="AI956" s="114" t="str">
        <f>IFERROR(Table1[[#This Row],[Calculation4]]/Exchange,"No data")</f>
        <v>No data</v>
      </c>
      <c r="AJ95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56" s="110" t="str">
        <f>IFERROR(Table1[[#This Row],[Calculation6]]/Exchange,"No data")</f>
        <v>No data</v>
      </c>
      <c r="AL956" s="49" t="s">
        <v>476</v>
      </c>
      <c r="AM956" s="45"/>
      <c r="AN956" s="45"/>
      <c r="AO956" s="45"/>
      <c r="AP956" s="45"/>
      <c r="AQ956" s="45"/>
    </row>
    <row r="957" spans="2:43">
      <c r="B957" s="44" t="s">
        <v>273</v>
      </c>
      <c r="C957" s="66" t="s">
        <v>468</v>
      </c>
      <c r="D957" s="66" t="s">
        <v>473</v>
      </c>
      <c r="E957" s="66" t="s">
        <v>96</v>
      </c>
      <c r="F957" s="66" t="s">
        <v>406</v>
      </c>
      <c r="G957" s="44" t="s">
        <v>274</v>
      </c>
      <c r="H957" s="44" t="s">
        <v>201</v>
      </c>
      <c r="I957" s="44" t="s">
        <v>202</v>
      </c>
      <c r="J957" s="44" t="s">
        <v>469</v>
      </c>
      <c r="K957" s="86" t="s">
        <v>94</v>
      </c>
      <c r="L957" s="49" t="s">
        <v>462</v>
      </c>
      <c r="M957" s="108">
        <v>7200</v>
      </c>
      <c r="N957" s="108">
        <v>7200</v>
      </c>
      <c r="O957" s="91">
        <v>3965</v>
      </c>
      <c r="P957" s="44" t="s">
        <v>458</v>
      </c>
      <c r="Q957" s="67"/>
      <c r="R957" s="67"/>
      <c r="S957" s="87" t="s">
        <v>17</v>
      </c>
      <c r="T95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57" s="91">
        <v>2006</v>
      </c>
      <c r="V957" s="91">
        <v>4</v>
      </c>
      <c r="W957" s="91">
        <v>1</v>
      </c>
      <c r="X957" s="92" t="s">
        <v>96</v>
      </c>
      <c r="Y957" s="108" t="s">
        <v>96</v>
      </c>
      <c r="Z957" s="108" t="s">
        <v>96</v>
      </c>
      <c r="AA957" s="214" t="s">
        <v>96</v>
      </c>
      <c r="AB957" s="67">
        <v>1</v>
      </c>
      <c r="AC957" s="115"/>
      <c r="AD957" s="115"/>
      <c r="AE957" s="109" t="str">
        <f>IFERROR(Table1[[#This Row],[ExpenditureDetails5]]*HLOOKUP([AssumedValue2],'Curr conv'!$B$17:$BF$56,16,FALSE), "No data")</f>
        <v>No data</v>
      </c>
      <c r="AF957" s="108" t="str">
        <f>IFERROR([AssumedValue1]*HLOOKUP([AssumedValue2],'Curr conv'!$B$17:$BF$56,16,FALSE), "No data")</f>
        <v>No data</v>
      </c>
      <c r="AG957" s="110" t="str">
        <f>IFERROR(Table1[[#This Row],[Calculation2]]/Exchange,"No data")</f>
        <v>No data</v>
      </c>
      <c r="AH957" s="113" t="str">
        <f>IFERROR([AssumedValue1]*HLOOKUP([AssumedValue2],'Curr conv'!$B$17:$BF$56,16,FALSE)/Table1[[#This Row],[ExpenditureDetails3]], "No data")</f>
        <v>No data</v>
      </c>
      <c r="AI957" s="114" t="str">
        <f>IFERROR(Table1[[#This Row],[Calculation4]]/Exchange,"No data")</f>
        <v>No data</v>
      </c>
      <c r="AJ95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57" s="110" t="str">
        <f>IFERROR(Table1[[#This Row],[Calculation6]]/Exchange,"No data")</f>
        <v>No data</v>
      </c>
      <c r="AL957" s="49" t="s">
        <v>476</v>
      </c>
      <c r="AM957" s="45"/>
      <c r="AN957" s="45"/>
      <c r="AO957" s="45"/>
      <c r="AP957" s="45"/>
      <c r="AQ957" s="45"/>
    </row>
    <row r="958" spans="2:43">
      <c r="B958" s="44" t="s">
        <v>286</v>
      </c>
      <c r="C958" s="66" t="s">
        <v>468</v>
      </c>
      <c r="D958" s="66" t="s">
        <v>473</v>
      </c>
      <c r="E958" s="66" t="s">
        <v>96</v>
      </c>
      <c r="F958" s="66" t="s">
        <v>412</v>
      </c>
      <c r="G958" s="44" t="s">
        <v>287</v>
      </c>
      <c r="H958" s="44" t="s">
        <v>201</v>
      </c>
      <c r="I958" s="44" t="s">
        <v>202</v>
      </c>
      <c r="J958" s="44" t="s">
        <v>469</v>
      </c>
      <c r="K958" s="86" t="s">
        <v>461</v>
      </c>
      <c r="L958" s="49" t="s">
        <v>462</v>
      </c>
      <c r="M958" s="108">
        <v>4820</v>
      </c>
      <c r="N958" s="108">
        <v>4820</v>
      </c>
      <c r="O958" s="91">
        <v>4820</v>
      </c>
      <c r="P958" s="44" t="s">
        <v>458</v>
      </c>
      <c r="Q958" s="67"/>
      <c r="R958" s="67"/>
      <c r="S958" s="87" t="s">
        <v>17</v>
      </c>
      <c r="T95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58" s="91">
        <v>2006</v>
      </c>
      <c r="V958" s="91">
        <v>4</v>
      </c>
      <c r="W958" s="91">
        <v>1</v>
      </c>
      <c r="X958" s="92" t="s">
        <v>96</v>
      </c>
      <c r="Y958" s="108" t="s">
        <v>96</v>
      </c>
      <c r="Z958" s="108" t="s">
        <v>96</v>
      </c>
      <c r="AA958" s="214" t="s">
        <v>96</v>
      </c>
      <c r="AB958" s="67">
        <v>1</v>
      </c>
      <c r="AC958" s="115"/>
      <c r="AD958" s="115"/>
      <c r="AE958" s="109" t="str">
        <f>IFERROR(Table1[[#This Row],[ExpenditureDetails5]]*HLOOKUP([AssumedValue2],'Curr conv'!$B$17:$BF$56,16,FALSE), "No data")</f>
        <v>No data</v>
      </c>
      <c r="AF958" s="108" t="str">
        <f>IFERROR([AssumedValue1]*HLOOKUP([AssumedValue2],'Curr conv'!$B$17:$BF$56,16,FALSE), "No data")</f>
        <v>No data</v>
      </c>
      <c r="AG958" s="110" t="str">
        <f>IFERROR(Table1[[#This Row],[Calculation2]]/Exchange,"No data")</f>
        <v>No data</v>
      </c>
      <c r="AH958" s="113" t="str">
        <f>IFERROR([AssumedValue1]*HLOOKUP([AssumedValue2],'Curr conv'!$B$17:$BF$56,16,FALSE)/Table1[[#This Row],[ExpenditureDetails3]], "No data")</f>
        <v>No data</v>
      </c>
      <c r="AI958" s="114" t="str">
        <f>IFERROR(Table1[[#This Row],[Calculation4]]/Exchange,"No data")</f>
        <v>No data</v>
      </c>
      <c r="AJ958"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58" s="110" t="str">
        <f>IFERROR(Table1[[#This Row],[Calculation6]]/Exchange,"No data")</f>
        <v>No data</v>
      </c>
      <c r="AL958" s="49" t="s">
        <v>476</v>
      </c>
      <c r="AM958" s="45"/>
      <c r="AN958" s="45"/>
      <c r="AO958" s="45"/>
      <c r="AP958" s="45"/>
      <c r="AQ958" s="45"/>
    </row>
    <row r="959" spans="2:43">
      <c r="B959" s="44" t="s">
        <v>288</v>
      </c>
      <c r="C959" s="66" t="s">
        <v>468</v>
      </c>
      <c r="D959" s="66" t="s">
        <v>473</v>
      </c>
      <c r="E959" s="66" t="s">
        <v>96</v>
      </c>
      <c r="F959" s="66" t="s">
        <v>413</v>
      </c>
      <c r="G959" s="44" t="s">
        <v>289</v>
      </c>
      <c r="H959" s="44" t="s">
        <v>201</v>
      </c>
      <c r="I959" s="44" t="s">
        <v>202</v>
      </c>
      <c r="J959" s="44" t="s">
        <v>469</v>
      </c>
      <c r="K959" s="86" t="s">
        <v>94</v>
      </c>
      <c r="L959" s="49" t="s">
        <v>462</v>
      </c>
      <c r="M959" s="108">
        <v>5156</v>
      </c>
      <c r="N959" s="108">
        <v>5156</v>
      </c>
      <c r="O959" s="91">
        <v>5156</v>
      </c>
      <c r="P959" s="44" t="s">
        <v>458</v>
      </c>
      <c r="Q959" s="67"/>
      <c r="R959" s="67"/>
      <c r="S959" s="87" t="s">
        <v>17</v>
      </c>
      <c r="T95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59" s="91">
        <v>2006</v>
      </c>
      <c r="V959" s="91">
        <v>4</v>
      </c>
      <c r="W959" s="91">
        <v>1</v>
      </c>
      <c r="X959" s="92" t="s">
        <v>96</v>
      </c>
      <c r="Y959" s="108" t="s">
        <v>96</v>
      </c>
      <c r="Z959" s="108" t="s">
        <v>96</v>
      </c>
      <c r="AA959" s="214" t="s">
        <v>96</v>
      </c>
      <c r="AB959" s="67">
        <v>1</v>
      </c>
      <c r="AC959" s="115"/>
      <c r="AD959" s="115"/>
      <c r="AE959" s="109" t="str">
        <f>IFERROR(Table1[[#This Row],[ExpenditureDetails5]]*HLOOKUP([AssumedValue2],'Curr conv'!$B$17:$BF$56,16,FALSE), "No data")</f>
        <v>No data</v>
      </c>
      <c r="AF959" s="108" t="str">
        <f>IFERROR([AssumedValue1]*HLOOKUP([AssumedValue2],'Curr conv'!$B$17:$BF$56,16,FALSE), "No data")</f>
        <v>No data</v>
      </c>
      <c r="AG959" s="110" t="str">
        <f>IFERROR(Table1[[#This Row],[Calculation2]]/Exchange,"No data")</f>
        <v>No data</v>
      </c>
      <c r="AH959" s="113" t="str">
        <f>IFERROR([AssumedValue1]*HLOOKUP([AssumedValue2],'Curr conv'!$B$17:$BF$56,16,FALSE)/Table1[[#This Row],[ExpenditureDetails3]], "No data")</f>
        <v>No data</v>
      </c>
      <c r="AI959" s="114" t="str">
        <f>IFERROR(Table1[[#This Row],[Calculation4]]/Exchange,"No data")</f>
        <v>No data</v>
      </c>
      <c r="AJ959"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59" s="110" t="str">
        <f>IFERROR(Table1[[#This Row],[Calculation6]]/Exchange,"No data")</f>
        <v>No data</v>
      </c>
      <c r="AL959" s="49" t="s">
        <v>476</v>
      </c>
      <c r="AM959" s="45"/>
      <c r="AN959" s="45"/>
      <c r="AO959" s="45"/>
      <c r="AP959" s="45"/>
      <c r="AQ959" s="45"/>
    </row>
    <row r="960" spans="2:43">
      <c r="B960" s="44" t="s">
        <v>290</v>
      </c>
      <c r="C960" s="66" t="s">
        <v>468</v>
      </c>
      <c r="D960" s="66" t="s">
        <v>439</v>
      </c>
      <c r="E960" s="66" t="s">
        <v>96</v>
      </c>
      <c r="F960" s="66" t="s">
        <v>361</v>
      </c>
      <c r="G960" s="44" t="s">
        <v>204</v>
      </c>
      <c r="H960" s="44" t="s">
        <v>201</v>
      </c>
      <c r="I960" s="44" t="s">
        <v>202</v>
      </c>
      <c r="J960" s="44" t="s">
        <v>469</v>
      </c>
      <c r="K960" s="86" t="s">
        <v>461</v>
      </c>
      <c r="L960" s="49" t="s">
        <v>462</v>
      </c>
      <c r="M960" s="108">
        <v>4943</v>
      </c>
      <c r="N960" s="108">
        <v>4943</v>
      </c>
      <c r="O960" s="91">
        <v>5940</v>
      </c>
      <c r="P960" s="44" t="s">
        <v>458</v>
      </c>
      <c r="Q960" s="67"/>
      <c r="R960" s="67"/>
      <c r="S960" s="87" t="s">
        <v>17</v>
      </c>
      <c r="T96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60" s="91">
        <v>2006</v>
      </c>
      <c r="V960" s="91">
        <v>4</v>
      </c>
      <c r="W960" s="91">
        <v>1</v>
      </c>
      <c r="X960" s="92" t="s">
        <v>96</v>
      </c>
      <c r="Y960" s="108" t="s">
        <v>96</v>
      </c>
      <c r="Z960" s="108" t="s">
        <v>96</v>
      </c>
      <c r="AA960" s="214" t="s">
        <v>96</v>
      </c>
      <c r="AB960" s="67">
        <v>1</v>
      </c>
      <c r="AC960" s="115"/>
      <c r="AD960" s="115"/>
      <c r="AE960" s="109" t="str">
        <f>IFERROR(Table1[[#This Row],[ExpenditureDetails5]]*HLOOKUP([AssumedValue2],'Curr conv'!$B$17:$BF$56,16,FALSE), "No data")</f>
        <v>No data</v>
      </c>
      <c r="AF960" s="108" t="str">
        <f>IFERROR([AssumedValue1]*HLOOKUP([AssumedValue2],'Curr conv'!$B$17:$BF$56,16,FALSE), "No data")</f>
        <v>No data</v>
      </c>
      <c r="AG960" s="110" t="str">
        <f>IFERROR(Table1[[#This Row],[Calculation2]]/Exchange,"No data")</f>
        <v>No data</v>
      </c>
      <c r="AH960" s="113" t="str">
        <f>IFERROR([AssumedValue1]*HLOOKUP([AssumedValue2],'Curr conv'!$B$17:$BF$56,16,FALSE)/Table1[[#This Row],[ExpenditureDetails3]], "No data")</f>
        <v>No data</v>
      </c>
      <c r="AI960" s="114" t="str">
        <f>IFERROR(Table1[[#This Row],[Calculation4]]/Exchange,"No data")</f>
        <v>No data</v>
      </c>
      <c r="AJ96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60" s="110" t="str">
        <f>IFERROR(Table1[[#This Row],[Calculation6]]/Exchange,"No data")</f>
        <v>No data</v>
      </c>
      <c r="AL960" s="49" t="s">
        <v>476</v>
      </c>
      <c r="AM960" s="45"/>
      <c r="AN960" s="45"/>
      <c r="AO960" s="45"/>
      <c r="AP960" s="45"/>
      <c r="AQ960" s="45"/>
    </row>
    <row r="961" spans="2:43">
      <c r="B961" s="44" t="s">
        <v>291</v>
      </c>
      <c r="C961" s="66" t="s">
        <v>468</v>
      </c>
      <c r="D961" s="66" t="s">
        <v>473</v>
      </c>
      <c r="E961" s="66" t="s">
        <v>96</v>
      </c>
      <c r="F961" s="66" t="s">
        <v>414</v>
      </c>
      <c r="G961" s="44" t="s">
        <v>292</v>
      </c>
      <c r="H961" s="44" t="s">
        <v>201</v>
      </c>
      <c r="I961" s="44" t="s">
        <v>202</v>
      </c>
      <c r="J961" s="44" t="s">
        <v>469</v>
      </c>
      <c r="K961" s="86" t="s">
        <v>94</v>
      </c>
      <c r="L961" s="49" t="s">
        <v>462</v>
      </c>
      <c r="M961" s="108">
        <v>6396</v>
      </c>
      <c r="N961" s="108">
        <v>6396</v>
      </c>
      <c r="O961" s="91">
        <v>6396</v>
      </c>
      <c r="P961" s="44" t="s">
        <v>458</v>
      </c>
      <c r="Q961" s="67"/>
      <c r="R961" s="67"/>
      <c r="S961" s="87" t="s">
        <v>17</v>
      </c>
      <c r="T96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61" s="91">
        <v>2007</v>
      </c>
      <c r="V961" s="91">
        <v>3</v>
      </c>
      <c r="W961" s="91">
        <v>1</v>
      </c>
      <c r="X961" s="92" t="s">
        <v>96</v>
      </c>
      <c r="Y961" s="108" t="s">
        <v>96</v>
      </c>
      <c r="Z961" s="108" t="s">
        <v>96</v>
      </c>
      <c r="AA961" s="214" t="s">
        <v>96</v>
      </c>
      <c r="AB961" s="67">
        <v>1</v>
      </c>
      <c r="AC961" s="115"/>
      <c r="AD961" s="115"/>
      <c r="AE961" s="109" t="str">
        <f>IFERROR(Table1[[#This Row],[ExpenditureDetails5]]*HLOOKUP([AssumedValue2],'Curr conv'!$B$17:$BF$56,16,FALSE), "No data")</f>
        <v>No data</v>
      </c>
      <c r="AF961" s="108" t="str">
        <f>IFERROR([AssumedValue1]*HLOOKUP([AssumedValue2],'Curr conv'!$B$17:$BF$56,16,FALSE), "No data")</f>
        <v>No data</v>
      </c>
      <c r="AG961" s="110" t="str">
        <f>IFERROR(Table1[[#This Row],[Calculation2]]/Exchange,"No data")</f>
        <v>No data</v>
      </c>
      <c r="AH961" s="113" t="str">
        <f>IFERROR([AssumedValue1]*HLOOKUP([AssumedValue2],'Curr conv'!$B$17:$BF$56,16,FALSE)/Table1[[#This Row],[ExpenditureDetails3]], "No data")</f>
        <v>No data</v>
      </c>
      <c r="AI961" s="114" t="str">
        <f>IFERROR(Table1[[#This Row],[Calculation4]]/Exchange,"No data")</f>
        <v>No data</v>
      </c>
      <c r="AJ96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61" s="110" t="str">
        <f>IFERROR(Table1[[#This Row],[Calculation6]]/Exchange,"No data")</f>
        <v>No data</v>
      </c>
      <c r="AL961" s="49" t="s">
        <v>476</v>
      </c>
      <c r="AM961" s="45"/>
      <c r="AN961" s="45"/>
      <c r="AO961" s="45"/>
      <c r="AP961" s="45"/>
      <c r="AQ961" s="45"/>
    </row>
    <row r="962" spans="2:43">
      <c r="B962" s="44" t="s">
        <v>293</v>
      </c>
      <c r="C962" s="66" t="s">
        <v>468</v>
      </c>
      <c r="D962" s="66" t="s">
        <v>473</v>
      </c>
      <c r="E962" s="66" t="s">
        <v>96</v>
      </c>
      <c r="F962" s="66" t="s">
        <v>415</v>
      </c>
      <c r="G962" s="44" t="s">
        <v>294</v>
      </c>
      <c r="H962" s="44" t="s">
        <v>201</v>
      </c>
      <c r="I962" s="44" t="s">
        <v>202</v>
      </c>
      <c r="J962" s="44" t="s">
        <v>469</v>
      </c>
      <c r="K962" s="86" t="s">
        <v>94</v>
      </c>
      <c r="L962" s="49" t="s">
        <v>463</v>
      </c>
      <c r="M962" s="108">
        <v>11441</v>
      </c>
      <c r="N962" s="108">
        <v>11441</v>
      </c>
      <c r="O962" s="91">
        <v>56163</v>
      </c>
      <c r="P962" s="44" t="s">
        <v>458</v>
      </c>
      <c r="Q962" s="67"/>
      <c r="R962" s="67"/>
      <c r="S962" s="87" t="s">
        <v>17</v>
      </c>
      <c r="T96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62" s="91">
        <v>2009</v>
      </c>
      <c r="V962" s="91">
        <v>1</v>
      </c>
      <c r="W962" s="91">
        <v>1</v>
      </c>
      <c r="X962" s="92" t="s">
        <v>96</v>
      </c>
      <c r="Y962" s="108" t="s">
        <v>96</v>
      </c>
      <c r="Z962" s="108" t="s">
        <v>96</v>
      </c>
      <c r="AA962" s="214" t="s">
        <v>96</v>
      </c>
      <c r="AB962" s="67">
        <v>1</v>
      </c>
      <c r="AC962" s="115"/>
      <c r="AD962" s="115"/>
      <c r="AE962" s="109" t="str">
        <f>IFERROR(Table1[[#This Row],[ExpenditureDetails5]]*HLOOKUP([AssumedValue2],'Curr conv'!$B$17:$BF$56,16,FALSE), "No data")</f>
        <v>No data</v>
      </c>
      <c r="AF962" s="108" t="str">
        <f>IFERROR([AssumedValue1]*HLOOKUP([AssumedValue2],'Curr conv'!$B$17:$BF$56,16,FALSE), "No data")</f>
        <v>No data</v>
      </c>
      <c r="AG962" s="110" t="str">
        <f>IFERROR(Table1[[#This Row],[Calculation2]]/Exchange,"No data")</f>
        <v>No data</v>
      </c>
      <c r="AH962" s="113" t="str">
        <f>IFERROR([AssumedValue1]*HLOOKUP([AssumedValue2],'Curr conv'!$B$17:$BF$56,16,FALSE)/Table1[[#This Row],[ExpenditureDetails3]], "No data")</f>
        <v>No data</v>
      </c>
      <c r="AI962" s="114" t="str">
        <f>IFERROR(Table1[[#This Row],[Calculation4]]/Exchange,"No data")</f>
        <v>No data</v>
      </c>
      <c r="AJ962"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62" s="110" t="str">
        <f>IFERROR(Table1[[#This Row],[Calculation6]]/Exchange,"No data")</f>
        <v>No data</v>
      </c>
      <c r="AL962" s="49" t="s">
        <v>476</v>
      </c>
      <c r="AM962" s="45"/>
      <c r="AN962" s="45"/>
      <c r="AO962" s="45"/>
      <c r="AP962" s="45"/>
      <c r="AQ962" s="45"/>
    </row>
    <row r="963" spans="2:43">
      <c r="B963" s="44" t="s">
        <v>295</v>
      </c>
      <c r="C963" s="66" t="s">
        <v>468</v>
      </c>
      <c r="D963" s="66" t="s">
        <v>472</v>
      </c>
      <c r="E963" s="66" t="s">
        <v>96</v>
      </c>
      <c r="F963" s="66" t="s">
        <v>392</v>
      </c>
      <c r="G963" s="44" t="s">
        <v>296</v>
      </c>
      <c r="H963" s="44" t="s">
        <v>201</v>
      </c>
      <c r="I963" s="44" t="s">
        <v>202</v>
      </c>
      <c r="J963" s="44" t="s">
        <v>469</v>
      </c>
      <c r="K963" s="86" t="s">
        <v>461</v>
      </c>
      <c r="L963" s="49" t="s">
        <v>462</v>
      </c>
      <c r="M963" s="108">
        <v>2207</v>
      </c>
      <c r="N963" s="108">
        <v>2207</v>
      </c>
      <c r="O963" s="91">
        <v>2207</v>
      </c>
      <c r="P963" s="44" t="s">
        <v>458</v>
      </c>
      <c r="Q963" s="67"/>
      <c r="R963" s="67"/>
      <c r="S963" s="87" t="s">
        <v>17</v>
      </c>
      <c r="T96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63" s="91">
        <v>2007</v>
      </c>
      <c r="V963" s="91">
        <v>3</v>
      </c>
      <c r="W963" s="91">
        <v>1</v>
      </c>
      <c r="X963" s="92" t="s">
        <v>96</v>
      </c>
      <c r="Y963" s="108" t="s">
        <v>96</v>
      </c>
      <c r="Z963" s="108" t="s">
        <v>96</v>
      </c>
      <c r="AA963" s="214" t="s">
        <v>96</v>
      </c>
      <c r="AB963" s="67">
        <v>1</v>
      </c>
      <c r="AC963" s="115"/>
      <c r="AD963" s="115"/>
      <c r="AE963" s="109" t="str">
        <f>IFERROR(Table1[[#This Row],[ExpenditureDetails5]]*HLOOKUP([AssumedValue2],'Curr conv'!$B$17:$BF$56,16,FALSE), "No data")</f>
        <v>No data</v>
      </c>
      <c r="AF963" s="108" t="str">
        <f>IFERROR([AssumedValue1]*HLOOKUP([AssumedValue2],'Curr conv'!$B$17:$BF$56,16,FALSE), "No data")</f>
        <v>No data</v>
      </c>
      <c r="AG963" s="110" t="str">
        <f>IFERROR(Table1[[#This Row],[Calculation2]]/Exchange,"No data")</f>
        <v>No data</v>
      </c>
      <c r="AH963" s="113" t="str">
        <f>IFERROR([AssumedValue1]*HLOOKUP([AssumedValue2],'Curr conv'!$B$17:$BF$56,16,FALSE)/Table1[[#This Row],[ExpenditureDetails3]], "No data")</f>
        <v>No data</v>
      </c>
      <c r="AI963" s="114" t="str">
        <f>IFERROR(Table1[[#This Row],[Calculation4]]/Exchange,"No data")</f>
        <v>No data</v>
      </c>
      <c r="AJ963"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63" s="110" t="str">
        <f>IFERROR(Table1[[#This Row],[Calculation6]]/Exchange,"No data")</f>
        <v>No data</v>
      </c>
      <c r="AL963" s="49" t="s">
        <v>476</v>
      </c>
      <c r="AM963" s="45"/>
      <c r="AN963" s="45"/>
      <c r="AO963" s="45"/>
      <c r="AP963" s="45"/>
      <c r="AQ963" s="45"/>
    </row>
    <row r="964" spans="2:43">
      <c r="B964" s="44" t="s">
        <v>297</v>
      </c>
      <c r="C964" s="66" t="s">
        <v>468</v>
      </c>
      <c r="D964" s="66" t="s">
        <v>472</v>
      </c>
      <c r="E964" s="66" t="s">
        <v>96</v>
      </c>
      <c r="F964" s="66" t="s">
        <v>393</v>
      </c>
      <c r="G964" s="44" t="s">
        <v>298</v>
      </c>
      <c r="H964" s="44" t="s">
        <v>201</v>
      </c>
      <c r="I964" s="44" t="s">
        <v>202</v>
      </c>
      <c r="J964" s="44" t="s">
        <v>469</v>
      </c>
      <c r="K964" s="86" t="s">
        <v>461</v>
      </c>
      <c r="L964" s="49" t="s">
        <v>462</v>
      </c>
      <c r="M964" s="108">
        <v>2606</v>
      </c>
      <c r="N964" s="108">
        <v>2606</v>
      </c>
      <c r="O964" s="91">
        <v>2606</v>
      </c>
      <c r="P964" s="44" t="s">
        <v>458</v>
      </c>
      <c r="Q964" s="67"/>
      <c r="R964" s="67"/>
      <c r="S964" s="87" t="s">
        <v>17</v>
      </c>
      <c r="T96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64" s="91">
        <v>2007</v>
      </c>
      <c r="V964" s="91">
        <v>3</v>
      </c>
      <c r="W964" s="91">
        <v>1</v>
      </c>
      <c r="X964" s="92" t="s">
        <v>96</v>
      </c>
      <c r="Y964" s="108" t="s">
        <v>96</v>
      </c>
      <c r="Z964" s="108" t="s">
        <v>96</v>
      </c>
      <c r="AA964" s="214" t="s">
        <v>96</v>
      </c>
      <c r="AB964" s="67">
        <v>1</v>
      </c>
      <c r="AC964" s="115"/>
      <c r="AD964" s="115"/>
      <c r="AE964" s="109" t="str">
        <f>IFERROR(Table1[[#This Row],[ExpenditureDetails5]]*HLOOKUP([AssumedValue2],'Curr conv'!$B$17:$BF$56,16,FALSE), "No data")</f>
        <v>No data</v>
      </c>
      <c r="AF964" s="108" t="str">
        <f>IFERROR([AssumedValue1]*HLOOKUP([AssumedValue2],'Curr conv'!$B$17:$BF$56,16,FALSE), "No data")</f>
        <v>No data</v>
      </c>
      <c r="AG964" s="110" t="str">
        <f>IFERROR(Table1[[#This Row],[Calculation2]]/Exchange,"No data")</f>
        <v>No data</v>
      </c>
      <c r="AH964" s="113" t="str">
        <f>IFERROR([AssumedValue1]*HLOOKUP([AssumedValue2],'Curr conv'!$B$17:$BF$56,16,FALSE)/Table1[[#This Row],[ExpenditureDetails3]], "No data")</f>
        <v>No data</v>
      </c>
      <c r="AI964" s="114" t="str">
        <f>IFERROR(Table1[[#This Row],[Calculation4]]/Exchange,"No data")</f>
        <v>No data</v>
      </c>
      <c r="AJ96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64" s="110" t="str">
        <f>IFERROR(Table1[[#This Row],[Calculation6]]/Exchange,"No data")</f>
        <v>No data</v>
      </c>
      <c r="AL964" s="49" t="s">
        <v>476</v>
      </c>
      <c r="AM964" s="45"/>
      <c r="AN964" s="45"/>
      <c r="AO964" s="45"/>
      <c r="AP964" s="45"/>
      <c r="AQ964" s="45"/>
    </row>
    <row r="965" spans="2:43">
      <c r="B965" s="44" t="s">
        <v>299</v>
      </c>
      <c r="C965" s="66" t="s">
        <v>468</v>
      </c>
      <c r="D965" s="66" t="s">
        <v>472</v>
      </c>
      <c r="E965" s="66" t="s">
        <v>96</v>
      </c>
      <c r="F965" s="66" t="s">
        <v>394</v>
      </c>
      <c r="G965" s="44" t="s">
        <v>300</v>
      </c>
      <c r="H965" s="44" t="s">
        <v>201</v>
      </c>
      <c r="I965" s="44" t="s">
        <v>202</v>
      </c>
      <c r="J965" s="44" t="s">
        <v>469</v>
      </c>
      <c r="K965" s="86" t="s">
        <v>461</v>
      </c>
      <c r="L965" s="49" t="s">
        <v>462</v>
      </c>
      <c r="M965" s="108">
        <v>2640</v>
      </c>
      <c r="N965" s="108">
        <v>2640</v>
      </c>
      <c r="O965" s="91">
        <v>2640</v>
      </c>
      <c r="P965" s="44" t="s">
        <v>458</v>
      </c>
      <c r="Q965" s="67"/>
      <c r="R965" s="67"/>
      <c r="S965" s="87" t="s">
        <v>17</v>
      </c>
      <c r="T96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65" s="91">
        <v>2007</v>
      </c>
      <c r="V965" s="91">
        <v>3</v>
      </c>
      <c r="W965" s="91">
        <v>1</v>
      </c>
      <c r="X965" s="92" t="s">
        <v>96</v>
      </c>
      <c r="Y965" s="108" t="s">
        <v>96</v>
      </c>
      <c r="Z965" s="108" t="s">
        <v>96</v>
      </c>
      <c r="AA965" s="214" t="s">
        <v>96</v>
      </c>
      <c r="AB965" s="67">
        <v>1</v>
      </c>
      <c r="AC965" s="115"/>
      <c r="AD965" s="115"/>
      <c r="AE965" s="109" t="str">
        <f>IFERROR(Table1[[#This Row],[ExpenditureDetails5]]*HLOOKUP([AssumedValue2],'Curr conv'!$B$17:$BF$56,16,FALSE), "No data")</f>
        <v>No data</v>
      </c>
      <c r="AF965" s="108" t="str">
        <f>IFERROR([AssumedValue1]*HLOOKUP([AssumedValue2],'Curr conv'!$B$17:$BF$56,16,FALSE), "No data")</f>
        <v>No data</v>
      </c>
      <c r="AG965" s="110" t="str">
        <f>IFERROR(Table1[[#This Row],[Calculation2]]/Exchange,"No data")</f>
        <v>No data</v>
      </c>
      <c r="AH965" s="113" t="str">
        <f>IFERROR([AssumedValue1]*HLOOKUP([AssumedValue2],'Curr conv'!$B$17:$BF$56,16,FALSE)/Table1[[#This Row],[ExpenditureDetails3]], "No data")</f>
        <v>No data</v>
      </c>
      <c r="AI965" s="114" t="str">
        <f>IFERROR(Table1[[#This Row],[Calculation4]]/Exchange,"No data")</f>
        <v>No data</v>
      </c>
      <c r="AJ96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65" s="110" t="str">
        <f>IFERROR(Table1[[#This Row],[Calculation6]]/Exchange,"No data")</f>
        <v>No data</v>
      </c>
      <c r="AL965" s="49" t="s">
        <v>476</v>
      </c>
      <c r="AM965" s="45"/>
      <c r="AN965" s="45"/>
      <c r="AO965" s="45"/>
      <c r="AP965" s="45"/>
      <c r="AQ965" s="45"/>
    </row>
    <row r="966" spans="2:43">
      <c r="B966" s="44" t="s">
        <v>301</v>
      </c>
      <c r="C966" s="66" t="s">
        <v>468</v>
      </c>
      <c r="D966" s="66" t="s">
        <v>472</v>
      </c>
      <c r="E966" s="66" t="s">
        <v>96</v>
      </c>
      <c r="F966" s="66" t="s">
        <v>395</v>
      </c>
      <c r="G966" s="44" t="s">
        <v>302</v>
      </c>
      <c r="H966" s="44" t="s">
        <v>201</v>
      </c>
      <c r="I966" s="44" t="s">
        <v>202</v>
      </c>
      <c r="J966" s="44" t="s">
        <v>469</v>
      </c>
      <c r="K966" s="86" t="s">
        <v>461</v>
      </c>
      <c r="L966" s="49" t="s">
        <v>462</v>
      </c>
      <c r="M966" s="108">
        <v>2550</v>
      </c>
      <c r="N966" s="108">
        <v>2550</v>
      </c>
      <c r="O966" s="91">
        <v>2550</v>
      </c>
      <c r="P966" s="44" t="s">
        <v>458</v>
      </c>
      <c r="Q966" s="67"/>
      <c r="R966" s="67"/>
      <c r="S966" s="87" t="s">
        <v>17</v>
      </c>
      <c r="T96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66" s="91">
        <v>2007</v>
      </c>
      <c r="V966" s="91">
        <v>3</v>
      </c>
      <c r="W966" s="91">
        <v>1</v>
      </c>
      <c r="X966" s="92" t="s">
        <v>96</v>
      </c>
      <c r="Y966" s="108" t="s">
        <v>96</v>
      </c>
      <c r="Z966" s="108" t="s">
        <v>96</v>
      </c>
      <c r="AA966" s="214" t="s">
        <v>96</v>
      </c>
      <c r="AB966" s="67">
        <v>1</v>
      </c>
      <c r="AC966" s="115"/>
      <c r="AD966" s="115"/>
      <c r="AE966" s="109" t="str">
        <f>IFERROR(Table1[[#This Row],[ExpenditureDetails5]]*HLOOKUP([AssumedValue2],'Curr conv'!$B$17:$BF$56,16,FALSE), "No data")</f>
        <v>No data</v>
      </c>
      <c r="AF966" s="108" t="str">
        <f>IFERROR([AssumedValue1]*HLOOKUP([AssumedValue2],'Curr conv'!$B$17:$BF$56,16,FALSE), "No data")</f>
        <v>No data</v>
      </c>
      <c r="AG966" s="110" t="str">
        <f>IFERROR(Table1[[#This Row],[Calculation2]]/Exchange,"No data")</f>
        <v>No data</v>
      </c>
      <c r="AH966" s="113" t="str">
        <f>IFERROR([AssumedValue1]*HLOOKUP([AssumedValue2],'Curr conv'!$B$17:$BF$56,16,FALSE)/Table1[[#This Row],[ExpenditureDetails3]], "No data")</f>
        <v>No data</v>
      </c>
      <c r="AI966" s="114" t="str">
        <f>IFERROR(Table1[[#This Row],[Calculation4]]/Exchange,"No data")</f>
        <v>No data</v>
      </c>
      <c r="AJ96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66" s="110" t="str">
        <f>IFERROR(Table1[[#This Row],[Calculation6]]/Exchange,"No data")</f>
        <v>No data</v>
      </c>
      <c r="AL966" s="49" t="s">
        <v>476</v>
      </c>
      <c r="AM966" s="45"/>
      <c r="AN966" s="45"/>
      <c r="AO966" s="45"/>
      <c r="AP966" s="45"/>
      <c r="AQ966" s="45"/>
    </row>
    <row r="967" spans="2:43">
      <c r="B967" s="44" t="s">
        <v>303</v>
      </c>
      <c r="C967" s="66" t="s">
        <v>468</v>
      </c>
      <c r="D967" s="66" t="s">
        <v>472</v>
      </c>
      <c r="E967" s="66" t="s">
        <v>96</v>
      </c>
      <c r="F967" s="66" t="s">
        <v>396</v>
      </c>
      <c r="G967" s="44" t="s">
        <v>304</v>
      </c>
      <c r="H967" s="44" t="s">
        <v>201</v>
      </c>
      <c r="I967" s="44" t="s">
        <v>202</v>
      </c>
      <c r="J967" s="44" t="s">
        <v>469</v>
      </c>
      <c r="K967" s="86" t="s">
        <v>461</v>
      </c>
      <c r="L967" s="49" t="s">
        <v>462</v>
      </c>
      <c r="M967" s="108">
        <v>3000</v>
      </c>
      <c r="N967" s="108">
        <v>3000</v>
      </c>
      <c r="O967" s="91">
        <v>3000</v>
      </c>
      <c r="P967" s="44" t="s">
        <v>458</v>
      </c>
      <c r="Q967" s="67"/>
      <c r="R967" s="67"/>
      <c r="S967" s="87" t="s">
        <v>17</v>
      </c>
      <c r="T96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67" s="91">
        <v>2007</v>
      </c>
      <c r="V967" s="91">
        <v>3</v>
      </c>
      <c r="W967" s="91">
        <v>1</v>
      </c>
      <c r="X967" s="92" t="s">
        <v>96</v>
      </c>
      <c r="Y967" s="108" t="s">
        <v>96</v>
      </c>
      <c r="Z967" s="108" t="s">
        <v>96</v>
      </c>
      <c r="AA967" s="214" t="s">
        <v>96</v>
      </c>
      <c r="AB967" s="67">
        <v>1</v>
      </c>
      <c r="AC967" s="115"/>
      <c r="AD967" s="115"/>
      <c r="AE967" s="109" t="str">
        <f>IFERROR(Table1[[#This Row],[ExpenditureDetails5]]*HLOOKUP([AssumedValue2],'Curr conv'!$B$17:$BF$56,16,FALSE), "No data")</f>
        <v>No data</v>
      </c>
      <c r="AF967" s="108" t="str">
        <f>IFERROR([AssumedValue1]*HLOOKUP([AssumedValue2],'Curr conv'!$B$17:$BF$56,16,FALSE), "No data")</f>
        <v>No data</v>
      </c>
      <c r="AG967" s="110" t="str">
        <f>IFERROR(Table1[[#This Row],[Calculation2]]/Exchange,"No data")</f>
        <v>No data</v>
      </c>
      <c r="AH967" s="113" t="str">
        <f>IFERROR([AssumedValue1]*HLOOKUP([AssumedValue2],'Curr conv'!$B$17:$BF$56,16,FALSE)/Table1[[#This Row],[ExpenditureDetails3]], "No data")</f>
        <v>No data</v>
      </c>
      <c r="AI967" s="114" t="str">
        <f>IFERROR(Table1[[#This Row],[Calculation4]]/Exchange,"No data")</f>
        <v>No data</v>
      </c>
      <c r="AJ96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67" s="110" t="str">
        <f>IFERROR(Table1[[#This Row],[Calculation6]]/Exchange,"No data")</f>
        <v>No data</v>
      </c>
      <c r="AL967" s="49" t="s">
        <v>476</v>
      </c>
      <c r="AM967" s="45"/>
      <c r="AN967" s="45"/>
      <c r="AO967" s="45"/>
      <c r="AP967" s="45"/>
      <c r="AQ967" s="45"/>
    </row>
    <row r="968" spans="2:43">
      <c r="B968" s="44" t="s">
        <v>305</v>
      </c>
      <c r="C968" s="66" t="s">
        <v>467</v>
      </c>
      <c r="D968" s="66" t="s">
        <v>472</v>
      </c>
      <c r="E968" s="66" t="s">
        <v>438</v>
      </c>
      <c r="F968" s="66" t="s">
        <v>397</v>
      </c>
      <c r="G968" s="44" t="s">
        <v>306</v>
      </c>
      <c r="H968" s="44" t="s">
        <v>201</v>
      </c>
      <c r="I968" s="44" t="s">
        <v>202</v>
      </c>
      <c r="J968" s="44" t="s">
        <v>469</v>
      </c>
      <c r="K968" s="86" t="s">
        <v>461</v>
      </c>
      <c r="L968" s="49" t="s">
        <v>462</v>
      </c>
      <c r="M968" s="108">
        <v>3664</v>
      </c>
      <c r="N968" s="108">
        <v>3664</v>
      </c>
      <c r="O968" s="91">
        <v>3664</v>
      </c>
      <c r="P968" s="44" t="s">
        <v>458</v>
      </c>
      <c r="Q968" s="67"/>
      <c r="R968" s="67"/>
      <c r="S968" s="87" t="s">
        <v>17</v>
      </c>
      <c r="T968"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68" s="91">
        <v>2006</v>
      </c>
      <c r="V968" s="91">
        <v>4</v>
      </c>
      <c r="W968" s="91">
        <v>1</v>
      </c>
      <c r="X968" s="92">
        <v>2007</v>
      </c>
      <c r="Y968" s="108">
        <v>500</v>
      </c>
      <c r="Z968" s="108">
        <v>500</v>
      </c>
      <c r="AA968" s="214">
        <v>2007</v>
      </c>
      <c r="AB968" s="67">
        <v>1</v>
      </c>
      <c r="AC968" s="115" t="s">
        <v>96</v>
      </c>
      <c r="AD968" s="115"/>
      <c r="AE968" s="109">
        <f>IFERROR(Table1[[#This Row],[ExpenditureDetails5]]*HLOOKUP([AssumedValue2],'Curr conv'!$B$17:$BF$56,16,FALSE), "No data")</f>
        <v>815.72900760398966</v>
      </c>
      <c r="AF968" s="108">
        <f>IFERROR([AssumedValue1]*HLOOKUP([AssumedValue2],'Curr conv'!$B$17:$BF$56,16,FALSE), "No data")</f>
        <v>815.72900760398966</v>
      </c>
      <c r="AG968" s="110">
        <f>IFERROR(Table1[[#This Row],[Calculation2]]/Exchange,"No data")</f>
        <v>570.0312766052233</v>
      </c>
      <c r="AH968" s="113">
        <f>IFERROR([AssumedValue1]*HLOOKUP([AssumedValue2],'Curr conv'!$B$17:$BF$56,16,FALSE)/Table1[[#This Row],[ExpenditureDetails3]], "No data")</f>
        <v>815.72900760398966</v>
      </c>
      <c r="AI968" s="114">
        <f>IFERROR(Table1[[#This Row],[Calculation4]]/Exchange,"No data")</f>
        <v>570.0312766052233</v>
      </c>
      <c r="AJ968"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203.93225190099741</v>
      </c>
      <c r="AK968" s="110">
        <f>IFERROR(Table1[[#This Row],[Calculation6]]/Exchange,"No data")</f>
        <v>142.50781915130582</v>
      </c>
      <c r="AL968" s="49" t="s">
        <v>465</v>
      </c>
      <c r="AM968" s="45"/>
      <c r="AN968" s="45"/>
      <c r="AO968" s="45"/>
      <c r="AP968" s="45"/>
      <c r="AQ968" s="45"/>
    </row>
    <row r="969" spans="2:43">
      <c r="B969" s="44" t="s">
        <v>305</v>
      </c>
      <c r="C969" s="66" t="s">
        <v>467</v>
      </c>
      <c r="D969" s="66" t="s">
        <v>472</v>
      </c>
      <c r="E969" s="66" t="s">
        <v>438</v>
      </c>
      <c r="F969" s="66" t="s">
        <v>397</v>
      </c>
      <c r="G969" s="44" t="s">
        <v>306</v>
      </c>
      <c r="H969" s="44" t="s">
        <v>201</v>
      </c>
      <c r="I969" s="44" t="s">
        <v>202</v>
      </c>
      <c r="J969" s="44" t="s">
        <v>469</v>
      </c>
      <c r="K969" s="86" t="s">
        <v>461</v>
      </c>
      <c r="L969" s="49" t="s">
        <v>462</v>
      </c>
      <c r="M969" s="108">
        <v>3664</v>
      </c>
      <c r="N969" s="108">
        <v>3664</v>
      </c>
      <c r="O969" s="91">
        <v>3664</v>
      </c>
      <c r="P969" s="44" t="s">
        <v>458</v>
      </c>
      <c r="Q969" s="67"/>
      <c r="R969" s="67"/>
      <c r="S969" s="87" t="s">
        <v>17</v>
      </c>
      <c r="T969"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69" s="91">
        <v>2006</v>
      </c>
      <c r="V969" s="91">
        <v>4</v>
      </c>
      <c r="W969" s="91">
        <v>1</v>
      </c>
      <c r="X969" s="92">
        <v>2008</v>
      </c>
      <c r="Y969" s="108">
        <v>2970</v>
      </c>
      <c r="Z969" s="108">
        <v>2970</v>
      </c>
      <c r="AA969" s="214">
        <v>2008</v>
      </c>
      <c r="AB969" s="67">
        <v>1</v>
      </c>
      <c r="AC969" s="115"/>
      <c r="AD969" s="115"/>
      <c r="AE969" s="109">
        <f>IFERROR(Table1[[#This Row],[ExpenditureDetails5]]*HLOOKUP([AssumedValue2],'Curr conv'!$B$17:$BF$56,16,FALSE), "No data")</f>
        <v>4167.1567536501179</v>
      </c>
      <c r="AF969" s="108">
        <f>IFERROR([AssumedValue1]*HLOOKUP([AssumedValue2],'Curr conv'!$B$17:$BF$56,16,FALSE), "No data")</f>
        <v>4167.1567536501179</v>
      </c>
      <c r="AG969" s="110">
        <f>IFERROR(Table1[[#This Row],[Calculation2]]/Exchange,"No data")</f>
        <v>2912.0083532084473</v>
      </c>
      <c r="AH969" s="113">
        <f>IFERROR([AssumedValue1]*HLOOKUP([AssumedValue2],'Curr conv'!$B$17:$BF$56,16,FALSE)/Table1[[#This Row],[ExpenditureDetails3]], "No data")</f>
        <v>4167.1567536501179</v>
      </c>
      <c r="AI969" s="114">
        <f>IFERROR(Table1[[#This Row],[Calculation4]]/Exchange,"No data")</f>
        <v>2912.0083532084473</v>
      </c>
      <c r="AJ969"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1041.7891884125295</v>
      </c>
      <c r="AK969" s="110">
        <f>IFERROR(Table1[[#This Row],[Calculation6]]/Exchange,"No data")</f>
        <v>728.00208830211182</v>
      </c>
      <c r="AL969" s="49" t="s">
        <v>465</v>
      </c>
      <c r="AM969" s="45"/>
      <c r="AN969" s="45"/>
      <c r="AO969" s="45"/>
      <c r="AP969" s="45"/>
      <c r="AQ969" s="45"/>
    </row>
    <row r="970" spans="2:43">
      <c r="B970" s="44" t="s">
        <v>307</v>
      </c>
      <c r="C970" s="66" t="s">
        <v>468</v>
      </c>
      <c r="D970" s="66" t="s">
        <v>472</v>
      </c>
      <c r="E970" s="66" t="s">
        <v>96</v>
      </c>
      <c r="F970" s="66" t="s">
        <v>398</v>
      </c>
      <c r="G970" s="44" t="s">
        <v>308</v>
      </c>
      <c r="H970" s="44" t="s">
        <v>201</v>
      </c>
      <c r="I970" s="44" t="s">
        <v>202</v>
      </c>
      <c r="J970" s="44" t="s">
        <v>469</v>
      </c>
      <c r="K970" s="86" t="s">
        <v>94</v>
      </c>
      <c r="L970" s="49" t="s">
        <v>462</v>
      </c>
      <c r="M970" s="108">
        <v>11493</v>
      </c>
      <c r="N970" s="108">
        <v>11493</v>
      </c>
      <c r="O970" s="91">
        <v>11493</v>
      </c>
      <c r="P970" s="44" t="s">
        <v>458</v>
      </c>
      <c r="Q970" s="67"/>
      <c r="R970" s="67"/>
      <c r="S970" s="87" t="s">
        <v>17</v>
      </c>
      <c r="T970"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70" s="91">
        <v>2006</v>
      </c>
      <c r="V970" s="91">
        <v>4</v>
      </c>
      <c r="W970" s="91">
        <v>1</v>
      </c>
      <c r="X970" s="92" t="s">
        <v>96</v>
      </c>
      <c r="Y970" s="108" t="s">
        <v>96</v>
      </c>
      <c r="Z970" s="108" t="s">
        <v>96</v>
      </c>
      <c r="AA970" s="214" t="s">
        <v>96</v>
      </c>
      <c r="AB970" s="67">
        <v>1</v>
      </c>
      <c r="AC970" s="115"/>
      <c r="AD970" s="115"/>
      <c r="AE970" s="109" t="str">
        <f>IFERROR(Table1[[#This Row],[ExpenditureDetails5]]*HLOOKUP([AssumedValue2],'Curr conv'!$B$17:$BF$56,16,FALSE), "No data")</f>
        <v>No data</v>
      </c>
      <c r="AF970" s="108" t="str">
        <f>IFERROR([AssumedValue1]*HLOOKUP([AssumedValue2],'Curr conv'!$B$17:$BF$56,16,FALSE), "No data")</f>
        <v>No data</v>
      </c>
      <c r="AG970" s="110" t="str">
        <f>IFERROR(Table1[[#This Row],[Calculation2]]/Exchange,"No data")</f>
        <v>No data</v>
      </c>
      <c r="AH970" s="113" t="str">
        <f>IFERROR([AssumedValue1]*HLOOKUP([AssumedValue2],'Curr conv'!$B$17:$BF$56,16,FALSE)/Table1[[#This Row],[ExpenditureDetails3]], "No data")</f>
        <v>No data</v>
      </c>
      <c r="AI970" s="114" t="str">
        <f>IFERROR(Table1[[#This Row],[Calculation4]]/Exchange,"No data")</f>
        <v>No data</v>
      </c>
      <c r="AJ970"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70" s="110" t="str">
        <f>IFERROR(Table1[[#This Row],[Calculation6]]/Exchange,"No data")</f>
        <v>No data</v>
      </c>
      <c r="AL970" s="49" t="s">
        <v>476</v>
      </c>
      <c r="AM970" s="45"/>
      <c r="AN970" s="45"/>
      <c r="AO970" s="45"/>
      <c r="AP970" s="45"/>
      <c r="AQ970" s="45"/>
    </row>
    <row r="971" spans="2:43">
      <c r="B971" s="44" t="s">
        <v>309</v>
      </c>
      <c r="C971" s="66" t="s">
        <v>468</v>
      </c>
      <c r="D971" s="66" t="s">
        <v>472</v>
      </c>
      <c r="E971" s="66" t="s">
        <v>96</v>
      </c>
      <c r="F971" s="66" t="s">
        <v>399</v>
      </c>
      <c r="G971" s="44" t="s">
        <v>310</v>
      </c>
      <c r="H971" s="44" t="s">
        <v>201</v>
      </c>
      <c r="I971" s="44" t="s">
        <v>202</v>
      </c>
      <c r="J971" s="44" t="s">
        <v>469</v>
      </c>
      <c r="K971" s="86" t="s">
        <v>94</v>
      </c>
      <c r="L971" s="49" t="s">
        <v>462</v>
      </c>
      <c r="M971" s="108">
        <v>6512</v>
      </c>
      <c r="N971" s="108">
        <v>6512</v>
      </c>
      <c r="O971" s="91">
        <v>6512</v>
      </c>
      <c r="P971" s="44" t="s">
        <v>458</v>
      </c>
      <c r="Q971" s="67"/>
      <c r="R971" s="67"/>
      <c r="S971" s="87" t="s">
        <v>17</v>
      </c>
      <c r="T971"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71" s="91">
        <v>2006</v>
      </c>
      <c r="V971" s="91">
        <v>4</v>
      </c>
      <c r="W971" s="91">
        <v>1</v>
      </c>
      <c r="X971" s="92" t="s">
        <v>96</v>
      </c>
      <c r="Y971" s="108" t="s">
        <v>96</v>
      </c>
      <c r="Z971" s="108" t="s">
        <v>96</v>
      </c>
      <c r="AA971" s="214" t="s">
        <v>96</v>
      </c>
      <c r="AB971" s="67">
        <v>1</v>
      </c>
      <c r="AC971" s="115"/>
      <c r="AD971" s="115"/>
      <c r="AE971" s="109" t="str">
        <f>IFERROR(Table1[[#This Row],[ExpenditureDetails5]]*HLOOKUP([AssumedValue2],'Curr conv'!$B$17:$BF$56,16,FALSE), "No data")</f>
        <v>No data</v>
      </c>
      <c r="AF971" s="108" t="str">
        <f>IFERROR([AssumedValue1]*HLOOKUP([AssumedValue2],'Curr conv'!$B$17:$BF$56,16,FALSE), "No data")</f>
        <v>No data</v>
      </c>
      <c r="AG971" s="110" t="str">
        <f>IFERROR(Table1[[#This Row],[Calculation2]]/Exchange,"No data")</f>
        <v>No data</v>
      </c>
      <c r="AH971" s="113" t="str">
        <f>IFERROR([AssumedValue1]*HLOOKUP([AssumedValue2],'Curr conv'!$B$17:$BF$56,16,FALSE)/Table1[[#This Row],[ExpenditureDetails3]], "No data")</f>
        <v>No data</v>
      </c>
      <c r="AI971" s="114" t="str">
        <f>IFERROR(Table1[[#This Row],[Calculation4]]/Exchange,"No data")</f>
        <v>No data</v>
      </c>
      <c r="AJ971"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71" s="110" t="str">
        <f>IFERROR(Table1[[#This Row],[Calculation6]]/Exchange,"No data")</f>
        <v>No data</v>
      </c>
      <c r="AL971" s="49" t="s">
        <v>476</v>
      </c>
      <c r="AM971" s="45"/>
      <c r="AN971" s="45"/>
      <c r="AO971" s="45"/>
      <c r="AP971" s="45"/>
      <c r="AQ971" s="45"/>
    </row>
    <row r="972" spans="2:43">
      <c r="B972" s="44" t="s">
        <v>311</v>
      </c>
      <c r="C972" s="66" t="s">
        <v>468</v>
      </c>
      <c r="D972" s="66" t="s">
        <v>472</v>
      </c>
      <c r="E972" s="66" t="s">
        <v>96</v>
      </c>
      <c r="F972" s="66" t="s">
        <v>400</v>
      </c>
      <c r="G972" s="44" t="s">
        <v>312</v>
      </c>
      <c r="H972" s="44" t="s">
        <v>201</v>
      </c>
      <c r="I972" s="44" t="s">
        <v>202</v>
      </c>
      <c r="J972" s="44" t="s">
        <v>469</v>
      </c>
      <c r="K972" s="86" t="s">
        <v>94</v>
      </c>
      <c r="L972" s="49" t="s">
        <v>462</v>
      </c>
      <c r="M972" s="108">
        <v>8793</v>
      </c>
      <c r="N972" s="108">
        <v>8793</v>
      </c>
      <c r="O972" s="91">
        <v>8793</v>
      </c>
      <c r="P972" s="44" t="s">
        <v>458</v>
      </c>
      <c r="Q972" s="67"/>
      <c r="R972" s="67"/>
      <c r="S972" s="87" t="s">
        <v>17</v>
      </c>
      <c r="T972"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72" s="91">
        <v>2006</v>
      </c>
      <c r="V972" s="91">
        <v>4</v>
      </c>
      <c r="W972" s="91">
        <v>1</v>
      </c>
      <c r="X972" s="92">
        <v>2007</v>
      </c>
      <c r="Y972" s="108">
        <v>0</v>
      </c>
      <c r="Z972" s="108">
        <v>0</v>
      </c>
      <c r="AA972" s="214">
        <v>2007</v>
      </c>
      <c r="AB972" s="67">
        <v>1</v>
      </c>
      <c r="AC972" s="115" t="s">
        <v>96</v>
      </c>
      <c r="AD972" s="115"/>
      <c r="AE972" s="109">
        <f>IFERROR(Table1[[#This Row],[ExpenditureDetails5]]*HLOOKUP([AssumedValue2],'Curr conv'!$B$17:$BF$56,16,FALSE), "No data")</f>
        <v>0</v>
      </c>
      <c r="AF972" s="108">
        <f>IFERROR([AssumedValue1]*HLOOKUP([AssumedValue2],'Curr conv'!$B$17:$BF$56,16,FALSE), "No data")</f>
        <v>0</v>
      </c>
      <c r="AG972" s="110">
        <f>IFERROR(Table1[[#This Row],[Calculation2]]/Exchange,"No data")</f>
        <v>0</v>
      </c>
      <c r="AH972" s="113">
        <f>IFERROR([AssumedValue1]*HLOOKUP([AssumedValue2],'Curr conv'!$B$17:$BF$56,16,FALSE)/Table1[[#This Row],[ExpenditureDetails3]], "No data")</f>
        <v>0</v>
      </c>
      <c r="AI972" s="114">
        <f>IFERROR(Table1[[#This Row],[Calculation4]]/Exchange,"No data")</f>
        <v>0</v>
      </c>
      <c r="AJ972"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0</v>
      </c>
      <c r="AK972" s="110">
        <f>IFERROR(Table1[[#This Row],[Calculation6]]/Exchange,"No data")</f>
        <v>0</v>
      </c>
      <c r="AL972" s="49" t="s">
        <v>476</v>
      </c>
      <c r="AM972" s="45"/>
      <c r="AN972" s="45"/>
      <c r="AO972" s="45"/>
      <c r="AP972" s="45"/>
      <c r="AQ972" s="45"/>
    </row>
    <row r="973" spans="2:43">
      <c r="B973" s="44" t="s">
        <v>311</v>
      </c>
      <c r="C973" s="66" t="s">
        <v>468</v>
      </c>
      <c r="D973" s="66" t="s">
        <v>472</v>
      </c>
      <c r="E973" s="66" t="s">
        <v>96</v>
      </c>
      <c r="F973" s="66" t="s">
        <v>400</v>
      </c>
      <c r="G973" s="44" t="s">
        <v>312</v>
      </c>
      <c r="H973" s="44" t="s">
        <v>201</v>
      </c>
      <c r="I973" s="44" t="s">
        <v>202</v>
      </c>
      <c r="J973" s="44" t="s">
        <v>469</v>
      </c>
      <c r="K973" s="86" t="s">
        <v>94</v>
      </c>
      <c r="L973" s="49" t="s">
        <v>462</v>
      </c>
      <c r="M973" s="108">
        <v>8793</v>
      </c>
      <c r="N973" s="108">
        <v>8793</v>
      </c>
      <c r="O973" s="91">
        <v>8793</v>
      </c>
      <c r="P973" s="44" t="s">
        <v>458</v>
      </c>
      <c r="Q973" s="67"/>
      <c r="R973" s="67"/>
      <c r="S973" s="87" t="s">
        <v>17</v>
      </c>
      <c r="T973"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73" s="91">
        <v>2006</v>
      </c>
      <c r="V973" s="91">
        <v>4</v>
      </c>
      <c r="W973" s="91">
        <v>1</v>
      </c>
      <c r="X973" s="92">
        <v>2008</v>
      </c>
      <c r="Y973" s="108">
        <v>2800</v>
      </c>
      <c r="Z973" s="108">
        <v>2800</v>
      </c>
      <c r="AA973" s="214">
        <v>2008</v>
      </c>
      <c r="AB973" s="67">
        <v>1</v>
      </c>
      <c r="AC973" s="115"/>
      <c r="AD973" s="115"/>
      <c r="AE973" s="109">
        <f>IFERROR(Table1[[#This Row],[ExpenditureDetails5]]*HLOOKUP([AssumedValue2],'Curr conv'!$B$17:$BF$56,16,FALSE), "No data")</f>
        <v>3928.6326297038149</v>
      </c>
      <c r="AF973" s="108">
        <f>IFERROR([AssumedValue1]*HLOOKUP([AssumedValue2],'Curr conv'!$B$17:$BF$56,16,FALSE), "No data")</f>
        <v>3928.6326297038149</v>
      </c>
      <c r="AG973" s="110">
        <f>IFERROR(Table1[[#This Row],[Calculation2]]/Exchange,"No data")</f>
        <v>2745.3277403985362</v>
      </c>
      <c r="AH973" s="113">
        <f>IFERROR([AssumedValue1]*HLOOKUP([AssumedValue2],'Curr conv'!$B$17:$BF$56,16,FALSE)/Table1[[#This Row],[ExpenditureDetails3]], "No data")</f>
        <v>3928.6326297038149</v>
      </c>
      <c r="AI973" s="114">
        <f>IFERROR(Table1[[#This Row],[Calculation4]]/Exchange,"No data")</f>
        <v>2745.3277403985362</v>
      </c>
      <c r="AJ973" s="108">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982.15815742595373</v>
      </c>
      <c r="AK973" s="110">
        <f>IFERROR(Table1[[#This Row],[Calculation6]]/Exchange,"No data")</f>
        <v>686.33193509963405</v>
      </c>
      <c r="AL973" s="49" t="s">
        <v>476</v>
      </c>
      <c r="AM973" s="45"/>
      <c r="AN973" s="45"/>
      <c r="AO973" s="45"/>
      <c r="AP973" s="45"/>
      <c r="AQ973" s="45"/>
    </row>
    <row r="974" spans="2:43">
      <c r="B974" s="44" t="s">
        <v>331</v>
      </c>
      <c r="C974" s="66" t="s">
        <v>468</v>
      </c>
      <c r="D974" s="66" t="s">
        <v>473</v>
      </c>
      <c r="E974" s="66" t="s">
        <v>96</v>
      </c>
      <c r="F974" s="66" t="s">
        <v>415</v>
      </c>
      <c r="G974" s="44" t="s">
        <v>294</v>
      </c>
      <c r="H974" s="44" t="s">
        <v>201</v>
      </c>
      <c r="I974" s="44" t="s">
        <v>202</v>
      </c>
      <c r="J974" s="44" t="s">
        <v>469</v>
      </c>
      <c r="K974" s="86" t="s">
        <v>94</v>
      </c>
      <c r="L974" s="49" t="s">
        <v>463</v>
      </c>
      <c r="M974" s="108">
        <v>11441</v>
      </c>
      <c r="N974" s="108">
        <v>11441</v>
      </c>
      <c r="O974" s="91">
        <v>11441</v>
      </c>
      <c r="P974" s="44" t="s">
        <v>458</v>
      </c>
      <c r="Q974" s="67"/>
      <c r="R974" s="67"/>
      <c r="S974" s="87" t="s">
        <v>17</v>
      </c>
      <c r="T974"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74" s="91">
        <v>2006</v>
      </c>
      <c r="V974" s="91">
        <v>4</v>
      </c>
      <c r="W974" s="91">
        <v>1</v>
      </c>
      <c r="X974" s="92" t="s">
        <v>96</v>
      </c>
      <c r="Y974" s="108" t="s">
        <v>96</v>
      </c>
      <c r="Z974" s="108" t="s">
        <v>96</v>
      </c>
      <c r="AA974" s="214" t="s">
        <v>96</v>
      </c>
      <c r="AB974" s="67">
        <v>1</v>
      </c>
      <c r="AC974" s="115"/>
      <c r="AD974" s="115"/>
      <c r="AE974" s="109" t="str">
        <f>IFERROR(Table1[[#This Row],[ExpenditureDetails5]]*HLOOKUP([AssumedValue2],'Curr conv'!$B$17:$BF$56,16,FALSE), "No data")</f>
        <v>No data</v>
      </c>
      <c r="AF974" s="108" t="str">
        <f>IFERROR([AssumedValue1]*HLOOKUP([AssumedValue2],'Curr conv'!$B$17:$BF$56,16,FALSE), "No data")</f>
        <v>No data</v>
      </c>
      <c r="AG974" s="110" t="str">
        <f>IFERROR(Table1[[#This Row],[Calculation2]]/Exchange,"No data")</f>
        <v>No data</v>
      </c>
      <c r="AH974" s="113" t="str">
        <f>IFERROR([AssumedValue1]*HLOOKUP([AssumedValue2],'Curr conv'!$B$17:$BF$56,16,FALSE)/Table1[[#This Row],[ExpenditureDetails3]], "No data")</f>
        <v>No data</v>
      </c>
      <c r="AI974" s="114" t="str">
        <f>IFERROR(Table1[[#This Row],[Calculation4]]/Exchange,"No data")</f>
        <v>No data</v>
      </c>
      <c r="AJ974"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74" s="110" t="str">
        <f>IFERROR(Table1[[#This Row],[Calculation6]]/Exchange,"No data")</f>
        <v>No data</v>
      </c>
      <c r="AL974" s="49" t="s">
        <v>476</v>
      </c>
      <c r="AM974" s="45"/>
      <c r="AN974" s="45"/>
      <c r="AO974" s="45"/>
      <c r="AP974" s="45"/>
      <c r="AQ974" s="45"/>
    </row>
    <row r="975" spans="2:43">
      <c r="B975" s="44" t="s">
        <v>315</v>
      </c>
      <c r="C975" s="66" t="s">
        <v>468</v>
      </c>
      <c r="D975" s="66" t="s">
        <v>472</v>
      </c>
      <c r="E975" s="66" t="s">
        <v>96</v>
      </c>
      <c r="F975" s="66" t="s">
        <v>401</v>
      </c>
      <c r="G975" s="44" t="s">
        <v>316</v>
      </c>
      <c r="H975" s="44" t="s">
        <v>201</v>
      </c>
      <c r="I975" s="44" t="s">
        <v>202</v>
      </c>
      <c r="J975" s="44" t="s">
        <v>469</v>
      </c>
      <c r="K975" s="86" t="s">
        <v>461</v>
      </c>
      <c r="L975" s="49" t="s">
        <v>462</v>
      </c>
      <c r="M975" s="108">
        <v>3387</v>
      </c>
      <c r="N975" s="108">
        <v>3387</v>
      </c>
      <c r="O975" s="91">
        <v>3387</v>
      </c>
      <c r="P975" s="44" t="s">
        <v>458</v>
      </c>
      <c r="Q975" s="67"/>
      <c r="R975" s="67"/>
      <c r="S975" s="87" t="s">
        <v>17</v>
      </c>
      <c r="T975"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75" s="91">
        <v>2006</v>
      </c>
      <c r="V975" s="91">
        <v>4</v>
      </c>
      <c r="W975" s="91">
        <v>1</v>
      </c>
      <c r="X975" s="92" t="s">
        <v>96</v>
      </c>
      <c r="Y975" s="108" t="s">
        <v>96</v>
      </c>
      <c r="Z975" s="108" t="s">
        <v>96</v>
      </c>
      <c r="AA975" s="214" t="s">
        <v>96</v>
      </c>
      <c r="AB975" s="67">
        <v>1</v>
      </c>
      <c r="AC975" s="115"/>
      <c r="AD975" s="115"/>
      <c r="AE975" s="109" t="str">
        <f>IFERROR(Table1[[#This Row],[ExpenditureDetails5]]*HLOOKUP([AssumedValue2],'Curr conv'!$B$17:$BF$56,16,FALSE), "No data")</f>
        <v>No data</v>
      </c>
      <c r="AF975" s="108" t="str">
        <f>IFERROR([AssumedValue1]*HLOOKUP([AssumedValue2],'Curr conv'!$B$17:$BF$56,16,FALSE), "No data")</f>
        <v>No data</v>
      </c>
      <c r="AG975" s="110" t="str">
        <f>IFERROR(Table1[[#This Row],[Calculation2]]/Exchange,"No data")</f>
        <v>No data</v>
      </c>
      <c r="AH975" s="113" t="str">
        <f>IFERROR([AssumedValue1]*HLOOKUP([AssumedValue2],'Curr conv'!$B$17:$BF$56,16,FALSE)/Table1[[#This Row],[ExpenditureDetails3]], "No data")</f>
        <v>No data</v>
      </c>
      <c r="AI975" s="114" t="str">
        <f>IFERROR(Table1[[#This Row],[Calculation4]]/Exchange,"No data")</f>
        <v>No data</v>
      </c>
      <c r="AJ975"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75" s="110" t="str">
        <f>IFERROR(Table1[[#This Row],[Calculation6]]/Exchange,"No data")</f>
        <v>No data</v>
      </c>
      <c r="AL975" s="49" t="s">
        <v>476</v>
      </c>
      <c r="AM975" s="45"/>
      <c r="AN975" s="45"/>
      <c r="AO975" s="45"/>
      <c r="AP975" s="45"/>
      <c r="AQ975" s="45"/>
    </row>
    <row r="976" spans="2:43">
      <c r="B976" s="44" t="s">
        <v>317</v>
      </c>
      <c r="C976" s="66" t="s">
        <v>468</v>
      </c>
      <c r="D976" s="66" t="s">
        <v>472</v>
      </c>
      <c r="E976" s="66" t="s">
        <v>96</v>
      </c>
      <c r="F976" s="66" t="s">
        <v>402</v>
      </c>
      <c r="G976" s="44" t="s">
        <v>318</v>
      </c>
      <c r="H976" s="44" t="s">
        <v>201</v>
      </c>
      <c r="I976" s="44" t="s">
        <v>202</v>
      </c>
      <c r="J976" s="44" t="s">
        <v>469</v>
      </c>
      <c r="K976" s="86" t="s">
        <v>461</v>
      </c>
      <c r="L976" s="49" t="s">
        <v>462</v>
      </c>
      <c r="M976" s="108">
        <v>3098</v>
      </c>
      <c r="N976" s="108">
        <v>3098</v>
      </c>
      <c r="O976" s="91">
        <v>3098</v>
      </c>
      <c r="P976" s="44" t="s">
        <v>458</v>
      </c>
      <c r="Q976" s="67"/>
      <c r="R976" s="67"/>
      <c r="S976" s="87" t="s">
        <v>17</v>
      </c>
      <c r="T976"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76" s="91">
        <v>2006</v>
      </c>
      <c r="V976" s="91">
        <v>4</v>
      </c>
      <c r="W976" s="91">
        <v>1</v>
      </c>
      <c r="X976" s="92" t="s">
        <v>96</v>
      </c>
      <c r="Y976" s="108" t="s">
        <v>96</v>
      </c>
      <c r="Z976" s="108" t="s">
        <v>96</v>
      </c>
      <c r="AA976" s="214" t="s">
        <v>96</v>
      </c>
      <c r="AB976" s="67">
        <v>1</v>
      </c>
      <c r="AC976" s="115"/>
      <c r="AD976" s="115"/>
      <c r="AE976" s="109" t="str">
        <f>IFERROR(Table1[[#This Row],[ExpenditureDetails5]]*HLOOKUP([AssumedValue2],'Curr conv'!$B$17:$BF$56,16,FALSE), "No data")</f>
        <v>No data</v>
      </c>
      <c r="AF976" s="108" t="str">
        <f>IFERROR([AssumedValue1]*HLOOKUP([AssumedValue2],'Curr conv'!$B$17:$BF$56,16,FALSE), "No data")</f>
        <v>No data</v>
      </c>
      <c r="AG976" s="110" t="str">
        <f>IFERROR(Table1[[#This Row],[Calculation2]]/Exchange,"No data")</f>
        <v>No data</v>
      </c>
      <c r="AH976" s="113" t="str">
        <f>IFERROR([AssumedValue1]*HLOOKUP([AssumedValue2],'Curr conv'!$B$17:$BF$56,16,FALSE)/Table1[[#This Row],[ExpenditureDetails3]], "No data")</f>
        <v>No data</v>
      </c>
      <c r="AI976" s="114" t="str">
        <f>IFERROR(Table1[[#This Row],[Calculation4]]/Exchange,"No data")</f>
        <v>No data</v>
      </c>
      <c r="AJ976"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76" s="110" t="str">
        <f>IFERROR(Table1[[#This Row],[Calculation6]]/Exchange,"No data")</f>
        <v>No data</v>
      </c>
      <c r="AL976" s="49" t="s">
        <v>476</v>
      </c>
      <c r="AM976" s="45"/>
      <c r="AN976" s="45"/>
      <c r="AO976" s="45"/>
      <c r="AP976" s="45"/>
      <c r="AQ976" s="45"/>
    </row>
    <row r="977" spans="2:43">
      <c r="B977" s="44" t="s">
        <v>319</v>
      </c>
      <c r="C977" s="66" t="s">
        <v>468</v>
      </c>
      <c r="D977" s="66" t="s">
        <v>472</v>
      </c>
      <c r="E977" s="66" t="s">
        <v>96</v>
      </c>
      <c r="F977" s="66" t="s">
        <v>403</v>
      </c>
      <c r="G977" s="44" t="s">
        <v>320</v>
      </c>
      <c r="H977" s="44" t="s">
        <v>201</v>
      </c>
      <c r="I977" s="44" t="s">
        <v>202</v>
      </c>
      <c r="J977" s="44" t="s">
        <v>469</v>
      </c>
      <c r="K977" s="86" t="s">
        <v>94</v>
      </c>
      <c r="L977" s="49" t="s">
        <v>462</v>
      </c>
      <c r="M977" s="108">
        <v>10762</v>
      </c>
      <c r="N977" s="108">
        <v>10762</v>
      </c>
      <c r="O977" s="91">
        <v>10762</v>
      </c>
      <c r="P977" s="44" t="s">
        <v>458</v>
      </c>
      <c r="Q977" s="67"/>
      <c r="R977" s="67"/>
      <c r="S977" s="87" t="s">
        <v>17</v>
      </c>
      <c r="T977" s="92">
        <f>(IF(Table1[[#This Row],[CostComponent1]]="CapEx",1,IF(Table1[[#This Row],[CostComponent1]]="OpEx",3,IF(Table1[[#This Row],[CostComponent1]]="CapManEx",2,IF(Table1[[#This Row],[CostComponent1]]="CapEx Software",4,IF(Table1[[#This Row],[CostComponent1]]="ExpDs",5,IF(Table1[[#This Row],[CostComponent1]]="ExpIDs",6,IF(Table1[[#This Row],[CostComponent1]]="Cost of Capital",7,IF(Table1[[#This Row],[CostComponent1]]="HH CapEx",8)))))))))</f>
        <v>2</v>
      </c>
      <c r="U977" s="91">
        <v>2006</v>
      </c>
      <c r="V977" s="91">
        <v>4</v>
      </c>
      <c r="W977" s="91">
        <v>1</v>
      </c>
      <c r="X977" s="92" t="s">
        <v>96</v>
      </c>
      <c r="Y977" s="108" t="s">
        <v>96</v>
      </c>
      <c r="Z977" s="108" t="s">
        <v>96</v>
      </c>
      <c r="AA977" s="214" t="s">
        <v>96</v>
      </c>
      <c r="AB977" s="67">
        <v>1</v>
      </c>
      <c r="AC977" s="115"/>
      <c r="AD977" s="115"/>
      <c r="AE977" s="109" t="str">
        <f>IFERROR(Table1[[#This Row],[ExpenditureDetails5]]*HLOOKUP([AssumedValue2],'Curr conv'!$B$17:$BF$56,16,FALSE), "No data")</f>
        <v>No data</v>
      </c>
      <c r="AF977" s="108" t="str">
        <f>IFERROR([AssumedValue1]*HLOOKUP([AssumedValue2],'Curr conv'!$B$17:$BF$56,16,FALSE), "No data")</f>
        <v>No data</v>
      </c>
      <c r="AG977" s="110" t="str">
        <f>IFERROR(Table1[[#This Row],[Calculation2]]/Exchange,"No data")</f>
        <v>No data</v>
      </c>
      <c r="AH977" s="113" t="str">
        <f>IFERROR([AssumedValue1]*HLOOKUP([AssumedValue2],'Curr conv'!$B$17:$BF$56,16,FALSE)/Table1[[#This Row],[ExpenditureDetails3]], "No data")</f>
        <v>No data</v>
      </c>
      <c r="AI977" s="114" t="str">
        <f>IFERROR(Table1[[#This Row],[Calculation4]]/Exchange,"No data")</f>
        <v>No data</v>
      </c>
      <c r="AJ977" s="108" t="str">
        <f>IFERROR(IF(Table1[[#This Row],[CostComponent1]]="CapEx",(Table1[[#This Row],[Calculation2]]/Table1[[#This Row],[Normative lifespan of components]]),IF(Table1[[#This Row],[CostComponent1]]="OpEx",Table1[[#This Row],[Calculation2]]/Table1[[#This Row],[No. Yrs. OpEx Data]],IF(Table1[[#This Row],[CostComponent1]]="CapManEx",(Table1[[#This Row],[Calculation2]]/Table1[[#This Row],[ExpenditureDetails2]]),IF(Table1[[#This Row],[CostComponent1]]="CapEx Software",(Table1[[#This Row],[Calculation2]]/Table1[[#This Row],[Normative lifespan of components]]))))),"No data")</f>
        <v>No data</v>
      </c>
      <c r="AK977" s="110" t="str">
        <f>IFERROR(Table1[[#This Row],[Calculation6]]/Exchange,"No data")</f>
        <v>No data</v>
      </c>
      <c r="AL977" s="49" t="s">
        <v>476</v>
      </c>
      <c r="AM977" s="45"/>
      <c r="AN977" s="45"/>
      <c r="AO977" s="45"/>
      <c r="AP977" s="45"/>
      <c r="AQ977" s="45"/>
    </row>
    <row r="978" spans="2:43">
      <c r="B978" s="45"/>
      <c r="C978" s="45"/>
      <c r="D978" s="45"/>
      <c r="E978" s="45"/>
      <c r="F978" s="45"/>
      <c r="G978" s="45"/>
      <c r="H978" s="45"/>
      <c r="I978" s="45"/>
      <c r="J978" s="45"/>
      <c r="K978" s="45"/>
      <c r="L978" s="1"/>
      <c r="M978" s="45"/>
      <c r="N978" s="45"/>
      <c r="O978" s="45"/>
      <c r="P978" s="45"/>
      <c r="Q978" s="45"/>
      <c r="R978" s="45"/>
      <c r="S978" s="45"/>
      <c r="T978" s="45"/>
      <c r="U978" s="45"/>
      <c r="V978" s="45"/>
      <c r="W978" s="44"/>
      <c r="X978" s="45"/>
      <c r="Y978" s="45"/>
      <c r="Z978" s="45"/>
      <c r="AA978" s="45"/>
      <c r="AB978" s="45"/>
      <c r="AC978" s="45"/>
      <c r="AD978" s="45"/>
      <c r="AE978" s="64"/>
      <c r="AF978" s="45"/>
      <c r="AG978" s="64"/>
      <c r="AI978" s="45"/>
      <c r="AJ978" s="45"/>
      <c r="AK978" s="45"/>
    </row>
    <row r="979" spans="2:43">
      <c r="B979" s="45"/>
      <c r="C979" s="45"/>
      <c r="D979" s="45"/>
      <c r="E979" s="45"/>
      <c r="F979" s="45"/>
      <c r="G979" s="45"/>
      <c r="H979" s="45"/>
      <c r="I979" s="45"/>
      <c r="J979" s="45"/>
      <c r="K979" s="45"/>
      <c r="L979" s="1"/>
      <c r="M979" s="45"/>
      <c r="N979" s="45"/>
      <c r="O979" s="45"/>
      <c r="P979" s="45"/>
      <c r="Q979" s="45"/>
      <c r="R979" s="45"/>
      <c r="S979" s="45"/>
      <c r="T979" s="45"/>
      <c r="U979" s="45"/>
      <c r="V979" s="45"/>
      <c r="W979" s="44"/>
      <c r="X979" s="45"/>
      <c r="Y979" s="45"/>
      <c r="Z979" s="45"/>
      <c r="AA979" s="45"/>
      <c r="AB979" s="45"/>
      <c r="AC979" s="45"/>
      <c r="AD979" s="45"/>
      <c r="AE979" s="64"/>
      <c r="AF979" s="45"/>
      <c r="AG979" s="64"/>
      <c r="AI979" s="45"/>
      <c r="AJ979" s="45"/>
      <c r="AK979" s="45"/>
    </row>
    <row r="980" spans="2:43">
      <c r="B980" s="45"/>
      <c r="C980" s="45"/>
      <c r="D980" s="45"/>
      <c r="E980" s="45"/>
      <c r="F980" s="45"/>
      <c r="G980" s="45"/>
      <c r="H980" s="45"/>
      <c r="I980" s="45"/>
      <c r="J980" s="45"/>
      <c r="K980" s="45"/>
      <c r="L980" s="1"/>
      <c r="M980" s="45"/>
      <c r="N980" s="45"/>
      <c r="O980" s="45"/>
      <c r="P980" s="45"/>
      <c r="Q980" s="45"/>
      <c r="R980" s="45"/>
      <c r="S980" s="45"/>
      <c r="T980" s="45"/>
      <c r="U980" s="45"/>
      <c r="V980" s="45"/>
      <c r="W980" s="44"/>
      <c r="X980" s="45"/>
      <c r="Y980" s="45"/>
      <c r="Z980" s="45"/>
      <c r="AA980" s="45"/>
      <c r="AB980" s="45"/>
      <c r="AC980" s="45"/>
      <c r="AD980" s="45"/>
      <c r="AE980" s="64"/>
      <c r="AF980" s="45"/>
      <c r="AG980" s="64"/>
      <c r="AI980" s="45"/>
      <c r="AJ980" s="45"/>
      <c r="AK980" s="45"/>
    </row>
    <row r="981" spans="2:43">
      <c r="B981" s="45"/>
      <c r="C981" s="45"/>
      <c r="D981" s="45"/>
      <c r="E981" s="45"/>
      <c r="F981" s="45"/>
      <c r="G981" s="45"/>
      <c r="H981" s="45"/>
      <c r="I981" s="45"/>
      <c r="J981" s="45"/>
      <c r="K981" s="45"/>
      <c r="L981" s="1"/>
      <c r="M981" s="45"/>
      <c r="N981" s="45"/>
      <c r="O981" s="45"/>
      <c r="P981" s="45"/>
      <c r="Q981" s="45"/>
      <c r="R981" s="45"/>
      <c r="S981" s="45"/>
      <c r="T981" s="45"/>
      <c r="U981" s="45"/>
      <c r="V981" s="45"/>
      <c r="W981" s="44"/>
      <c r="X981" s="45"/>
      <c r="Y981" s="45"/>
      <c r="Z981" s="45"/>
      <c r="AA981" s="45"/>
      <c r="AB981" s="45"/>
      <c r="AC981" s="45"/>
      <c r="AD981" s="45"/>
      <c r="AE981" s="64"/>
      <c r="AF981" s="45"/>
      <c r="AG981" s="64"/>
      <c r="AI981" s="45"/>
      <c r="AJ981" s="45"/>
      <c r="AK981" s="45"/>
    </row>
    <row r="982" spans="2:43">
      <c r="B982" s="45"/>
      <c r="C982" s="45"/>
      <c r="D982" s="45"/>
      <c r="E982" s="45"/>
      <c r="F982" s="45"/>
      <c r="G982" s="45"/>
      <c r="H982" s="45"/>
      <c r="I982" s="45"/>
      <c r="J982" s="45"/>
      <c r="K982" s="45"/>
      <c r="L982" s="1"/>
      <c r="M982" s="45"/>
      <c r="N982" s="45"/>
      <c r="O982" s="45"/>
      <c r="P982" s="45"/>
      <c r="Q982" s="45"/>
      <c r="R982" s="45"/>
      <c r="S982" s="45"/>
      <c r="T982" s="45"/>
      <c r="U982" s="45"/>
      <c r="V982" s="45"/>
      <c r="W982" s="44"/>
      <c r="X982" s="45"/>
      <c r="Y982" s="45"/>
      <c r="Z982" s="45"/>
      <c r="AA982" s="45"/>
      <c r="AB982" s="45"/>
      <c r="AC982" s="45"/>
      <c r="AD982" s="45"/>
      <c r="AE982" s="64"/>
      <c r="AF982" s="45"/>
      <c r="AG982" s="64"/>
      <c r="AI982" s="45"/>
      <c r="AJ982" s="45"/>
      <c r="AK982" s="45"/>
    </row>
    <row r="983" spans="2:43">
      <c r="B983" s="45"/>
      <c r="C983" s="45"/>
      <c r="D983" s="45"/>
      <c r="E983" s="45"/>
      <c r="F983" s="45"/>
      <c r="G983" s="45"/>
      <c r="H983" s="45"/>
      <c r="I983" s="45"/>
      <c r="J983" s="45"/>
      <c r="K983" s="45"/>
      <c r="L983" s="1"/>
      <c r="M983" s="45"/>
      <c r="N983" s="45"/>
      <c r="O983" s="45"/>
      <c r="P983" s="45"/>
      <c r="Q983" s="45"/>
      <c r="R983" s="45"/>
      <c r="S983" s="45"/>
      <c r="T983" s="45"/>
      <c r="U983" s="45"/>
      <c r="V983" s="45"/>
      <c r="W983" s="44"/>
      <c r="X983" s="45"/>
      <c r="Y983" s="45"/>
      <c r="Z983" s="45"/>
      <c r="AA983" s="45"/>
      <c r="AB983" s="45"/>
      <c r="AC983" s="45"/>
      <c r="AD983" s="45"/>
      <c r="AE983" s="64"/>
      <c r="AF983" s="45"/>
      <c r="AG983" s="64"/>
      <c r="AI983" s="45"/>
      <c r="AJ983" s="45"/>
      <c r="AK983" s="45"/>
    </row>
    <row r="984" spans="2:43">
      <c r="B984" s="45"/>
      <c r="C984" s="45"/>
      <c r="D984" s="45"/>
      <c r="E984" s="45"/>
      <c r="F984" s="45"/>
      <c r="G984" s="45"/>
      <c r="H984" s="45"/>
      <c r="I984" s="45"/>
      <c r="J984" s="45"/>
      <c r="K984" s="45"/>
      <c r="L984" s="1"/>
      <c r="M984" s="45"/>
      <c r="N984" s="45"/>
      <c r="O984" s="45"/>
      <c r="P984" s="45"/>
      <c r="Q984" s="45"/>
      <c r="R984" s="45"/>
      <c r="S984" s="45"/>
      <c r="T984" s="45"/>
      <c r="U984" s="45"/>
      <c r="V984" s="45"/>
      <c r="W984" s="44"/>
      <c r="X984" s="45"/>
      <c r="Y984" s="45"/>
      <c r="Z984" s="45"/>
      <c r="AA984" s="45"/>
      <c r="AB984" s="45"/>
      <c r="AC984" s="45"/>
      <c r="AD984" s="45"/>
      <c r="AE984" s="64"/>
      <c r="AF984" s="45"/>
      <c r="AG984" s="64"/>
      <c r="AI984" s="45"/>
      <c r="AJ984" s="45"/>
      <c r="AK984" s="45"/>
    </row>
    <row r="985" spans="2:43">
      <c r="B985" s="45"/>
      <c r="C985" s="45"/>
      <c r="D985" s="45"/>
      <c r="E985" s="45"/>
      <c r="F985" s="45"/>
      <c r="G985" s="45"/>
      <c r="H985" s="45"/>
      <c r="I985" s="45"/>
      <c r="J985" s="45"/>
      <c r="K985" s="45"/>
      <c r="L985" s="1"/>
      <c r="M985" s="45"/>
      <c r="N985" s="45"/>
      <c r="O985" s="45"/>
      <c r="P985" s="45"/>
      <c r="Q985" s="45"/>
      <c r="R985" s="45"/>
      <c r="S985" s="45"/>
      <c r="T985" s="45"/>
      <c r="U985" s="45"/>
      <c r="V985" s="45"/>
      <c r="W985" s="44"/>
      <c r="X985" s="45"/>
      <c r="Y985" s="45"/>
      <c r="Z985" s="45"/>
      <c r="AA985" s="45"/>
      <c r="AB985" s="45"/>
      <c r="AC985" s="45"/>
      <c r="AD985" s="45"/>
      <c r="AE985" s="64"/>
      <c r="AF985" s="45"/>
      <c r="AG985" s="64"/>
      <c r="AI985" s="45"/>
      <c r="AJ985" s="45"/>
      <c r="AK985" s="45"/>
    </row>
    <row r="986" spans="2:43">
      <c r="B986" s="45"/>
      <c r="C986" s="45"/>
      <c r="D986" s="45"/>
      <c r="E986" s="45"/>
      <c r="F986" s="45"/>
      <c r="G986" s="45"/>
      <c r="H986" s="45"/>
      <c r="I986" s="45"/>
      <c r="J986" s="45"/>
      <c r="K986" s="45"/>
      <c r="L986" s="1"/>
      <c r="M986" s="45"/>
      <c r="N986" s="45"/>
      <c r="O986" s="45"/>
      <c r="P986" s="45"/>
      <c r="Q986" s="45"/>
      <c r="R986" s="45"/>
      <c r="S986" s="45"/>
      <c r="T986" s="45"/>
      <c r="U986" s="45"/>
      <c r="V986" s="45"/>
      <c r="W986" s="44"/>
      <c r="X986" s="45"/>
      <c r="Y986" s="45"/>
      <c r="Z986" s="45"/>
      <c r="AA986" s="45"/>
      <c r="AB986" s="45"/>
      <c r="AC986" s="45"/>
      <c r="AD986" s="45"/>
      <c r="AE986" s="64"/>
      <c r="AF986" s="45"/>
      <c r="AG986" s="64"/>
      <c r="AI986" s="45"/>
      <c r="AJ986" s="45"/>
      <c r="AK986" s="45"/>
    </row>
    <row r="987" spans="2:43">
      <c r="B987" s="45"/>
      <c r="C987" s="45"/>
      <c r="D987" s="45"/>
      <c r="E987" s="45"/>
      <c r="F987" s="45"/>
      <c r="G987" s="45"/>
      <c r="H987" s="45"/>
      <c r="I987" s="45"/>
      <c r="J987" s="45"/>
      <c r="K987" s="45"/>
      <c r="L987" s="1"/>
      <c r="M987" s="45"/>
      <c r="N987" s="45"/>
      <c r="O987" s="45"/>
      <c r="P987" s="45"/>
      <c r="Q987" s="45"/>
      <c r="R987" s="45"/>
      <c r="S987" s="45"/>
      <c r="T987" s="45"/>
      <c r="U987" s="45"/>
      <c r="V987" s="45"/>
      <c r="W987" s="44"/>
      <c r="X987" s="45"/>
      <c r="Y987" s="45"/>
      <c r="Z987" s="45"/>
      <c r="AA987" s="45"/>
      <c r="AB987" s="45"/>
      <c r="AC987" s="45"/>
      <c r="AD987" s="45"/>
      <c r="AE987" s="64"/>
      <c r="AF987" s="45"/>
      <c r="AG987" s="64"/>
      <c r="AI987" s="45"/>
      <c r="AJ987" s="45"/>
      <c r="AK987" s="45"/>
    </row>
    <row r="988" spans="2:43">
      <c r="B988" s="45"/>
      <c r="C988" s="45"/>
      <c r="D988" s="45"/>
      <c r="E988" s="45"/>
      <c r="F988" s="45"/>
      <c r="G988" s="45"/>
      <c r="H988" s="45"/>
      <c r="I988" s="45"/>
      <c r="J988" s="45"/>
      <c r="K988" s="45"/>
      <c r="L988" s="1"/>
      <c r="M988" s="45"/>
      <c r="N988" s="45"/>
      <c r="O988" s="45"/>
      <c r="P988" s="45"/>
      <c r="Q988" s="45"/>
      <c r="R988" s="45"/>
      <c r="S988" s="45"/>
      <c r="T988" s="45"/>
      <c r="U988" s="45"/>
      <c r="V988" s="45"/>
      <c r="W988" s="44"/>
      <c r="X988" s="45"/>
      <c r="Y988" s="45"/>
      <c r="Z988" s="45"/>
      <c r="AA988" s="45"/>
      <c r="AB988" s="45"/>
      <c r="AC988" s="45"/>
      <c r="AD988" s="45"/>
      <c r="AE988" s="64"/>
      <c r="AF988" s="45"/>
      <c r="AG988" s="64"/>
      <c r="AI988" s="45"/>
      <c r="AJ988" s="45"/>
      <c r="AK988" s="45"/>
    </row>
    <row r="989" spans="2:43">
      <c r="B989" s="45"/>
      <c r="C989" s="45"/>
      <c r="D989" s="45"/>
      <c r="E989" s="45"/>
      <c r="F989" s="45"/>
      <c r="G989" s="45"/>
      <c r="H989" s="45"/>
      <c r="I989" s="45"/>
      <c r="J989" s="45"/>
      <c r="K989" s="45"/>
      <c r="L989" s="1"/>
      <c r="M989" s="45"/>
      <c r="N989" s="45"/>
      <c r="O989" s="45"/>
      <c r="P989" s="45"/>
      <c r="Q989" s="45"/>
      <c r="R989" s="45"/>
      <c r="S989" s="45"/>
      <c r="T989" s="45"/>
      <c r="U989" s="45"/>
      <c r="V989" s="45"/>
      <c r="W989" s="44"/>
      <c r="X989" s="45"/>
      <c r="Y989" s="45"/>
      <c r="Z989" s="45"/>
      <c r="AA989" s="45"/>
      <c r="AB989" s="45"/>
      <c r="AC989" s="45"/>
      <c r="AD989" s="45"/>
      <c r="AE989" s="64"/>
      <c r="AF989" s="45"/>
      <c r="AG989" s="64"/>
      <c r="AI989" s="45"/>
      <c r="AJ989" s="45"/>
      <c r="AK989" s="45"/>
    </row>
    <row r="990" spans="2:43">
      <c r="B990" s="45"/>
      <c r="C990" s="45"/>
      <c r="D990" s="45"/>
      <c r="E990" s="45"/>
      <c r="F990" s="45"/>
      <c r="G990" s="45"/>
      <c r="H990" s="45"/>
      <c r="I990" s="45"/>
      <c r="J990" s="45"/>
      <c r="K990" s="45"/>
      <c r="L990" s="1"/>
      <c r="M990" s="45"/>
      <c r="N990" s="45"/>
      <c r="O990" s="45"/>
      <c r="P990" s="45"/>
      <c r="Q990" s="45"/>
      <c r="R990" s="45"/>
      <c r="S990" s="45"/>
      <c r="T990" s="45"/>
      <c r="U990" s="45"/>
      <c r="V990" s="45"/>
      <c r="W990" s="44"/>
      <c r="X990" s="45"/>
      <c r="Y990" s="45"/>
      <c r="Z990" s="45"/>
      <c r="AA990" s="45"/>
      <c r="AB990" s="45"/>
      <c r="AC990" s="45"/>
      <c r="AD990" s="45"/>
      <c r="AE990" s="64"/>
      <c r="AF990" s="45"/>
      <c r="AG990" s="64"/>
      <c r="AI990" s="45"/>
      <c r="AJ990" s="45"/>
      <c r="AK990" s="45"/>
    </row>
    <row r="991" spans="2:43">
      <c r="B991" s="45"/>
      <c r="C991" s="45"/>
      <c r="D991" s="45"/>
      <c r="E991" s="45"/>
      <c r="F991" s="45"/>
      <c r="G991" s="45"/>
      <c r="H991" s="45"/>
      <c r="I991" s="45"/>
      <c r="J991" s="45"/>
      <c r="K991" s="45"/>
      <c r="L991" s="1"/>
      <c r="M991" s="45"/>
      <c r="N991" s="45"/>
      <c r="O991" s="45"/>
      <c r="P991" s="45"/>
      <c r="Q991" s="45"/>
      <c r="R991" s="45"/>
      <c r="S991" s="45"/>
      <c r="T991" s="45"/>
      <c r="U991" s="45"/>
      <c r="V991" s="45"/>
      <c r="W991" s="44"/>
      <c r="X991" s="45"/>
      <c r="Y991" s="45"/>
      <c r="Z991" s="45"/>
      <c r="AA991" s="45"/>
      <c r="AB991" s="45"/>
      <c r="AC991" s="45"/>
      <c r="AD991" s="45"/>
      <c r="AE991" s="64"/>
      <c r="AF991" s="45"/>
      <c r="AG991" s="64"/>
      <c r="AI991" s="45"/>
      <c r="AJ991" s="45"/>
      <c r="AK991" s="45"/>
    </row>
    <row r="992" spans="2:43">
      <c r="B992" s="45"/>
      <c r="C992" s="45"/>
      <c r="D992" s="45"/>
      <c r="E992" s="45"/>
      <c r="F992" s="45"/>
      <c r="G992" s="45"/>
      <c r="H992" s="45"/>
      <c r="I992" s="45"/>
      <c r="J992" s="45"/>
      <c r="K992" s="45"/>
      <c r="L992" s="1"/>
      <c r="M992" s="45"/>
      <c r="N992" s="45"/>
      <c r="O992" s="45"/>
      <c r="P992" s="45"/>
      <c r="Q992" s="45"/>
      <c r="R992" s="45"/>
      <c r="S992" s="45"/>
      <c r="T992" s="45"/>
      <c r="U992" s="45"/>
      <c r="V992" s="45"/>
      <c r="W992" s="44"/>
      <c r="X992" s="45"/>
      <c r="Y992" s="45"/>
      <c r="Z992" s="45"/>
      <c r="AA992" s="45"/>
      <c r="AB992" s="45"/>
      <c r="AC992" s="45"/>
      <c r="AD992" s="45"/>
      <c r="AE992" s="64"/>
      <c r="AF992" s="45"/>
      <c r="AG992" s="64"/>
      <c r="AI992" s="45"/>
      <c r="AJ992" s="45"/>
      <c r="AK992" s="45"/>
    </row>
    <row r="993" spans="2:37">
      <c r="B993" s="45"/>
      <c r="C993" s="45"/>
      <c r="D993" s="45"/>
      <c r="E993" s="45"/>
      <c r="F993" s="45"/>
      <c r="G993" s="45"/>
      <c r="H993" s="45"/>
      <c r="I993" s="45"/>
      <c r="J993" s="45"/>
      <c r="K993" s="45"/>
      <c r="L993" s="1"/>
      <c r="M993" s="45"/>
      <c r="N993" s="45"/>
      <c r="O993" s="45"/>
      <c r="P993" s="45"/>
      <c r="Q993" s="45"/>
      <c r="R993" s="45"/>
      <c r="S993" s="45"/>
      <c r="T993" s="45"/>
      <c r="U993" s="45"/>
      <c r="V993" s="45"/>
      <c r="W993" s="44"/>
      <c r="X993" s="45"/>
      <c r="Y993" s="45"/>
      <c r="Z993" s="45"/>
      <c r="AA993" s="45"/>
      <c r="AB993" s="45"/>
      <c r="AC993" s="45"/>
      <c r="AD993" s="45"/>
      <c r="AE993" s="64"/>
      <c r="AF993" s="45"/>
      <c r="AG993" s="64"/>
      <c r="AI993" s="45"/>
      <c r="AJ993" s="45"/>
      <c r="AK993" s="45"/>
    </row>
    <row r="994" spans="2:37">
      <c r="B994" s="45"/>
      <c r="C994" s="45"/>
      <c r="D994" s="45"/>
      <c r="E994" s="45"/>
      <c r="F994" s="45"/>
      <c r="G994" s="45"/>
      <c r="H994" s="45"/>
      <c r="I994" s="45"/>
      <c r="J994" s="45"/>
      <c r="K994" s="45"/>
      <c r="L994" s="1"/>
      <c r="M994" s="45"/>
      <c r="N994" s="45"/>
      <c r="O994" s="45"/>
      <c r="P994" s="45"/>
      <c r="Q994" s="45"/>
      <c r="R994" s="45"/>
      <c r="S994" s="45"/>
      <c r="T994" s="45"/>
      <c r="U994" s="45"/>
      <c r="V994" s="45"/>
      <c r="W994" s="44"/>
      <c r="X994" s="45"/>
      <c r="Y994" s="45"/>
      <c r="Z994" s="45"/>
      <c r="AA994" s="45"/>
      <c r="AB994" s="45"/>
      <c r="AC994" s="45"/>
      <c r="AD994" s="45"/>
      <c r="AE994" s="64"/>
      <c r="AF994" s="45"/>
      <c r="AG994" s="64"/>
      <c r="AI994" s="45"/>
      <c r="AJ994" s="45"/>
      <c r="AK994" s="45"/>
    </row>
    <row r="995" spans="2:37">
      <c r="B995" s="45"/>
      <c r="C995" s="45"/>
      <c r="D995" s="45"/>
      <c r="E995" s="45"/>
      <c r="F995" s="45"/>
      <c r="G995" s="45"/>
      <c r="H995" s="45"/>
      <c r="I995" s="45"/>
      <c r="J995" s="45"/>
      <c r="K995" s="45"/>
      <c r="L995" s="1"/>
      <c r="M995" s="45"/>
      <c r="N995" s="45"/>
      <c r="O995" s="45"/>
      <c r="P995" s="45"/>
      <c r="Q995" s="45"/>
      <c r="R995" s="45"/>
      <c r="S995" s="45"/>
      <c r="T995" s="45"/>
      <c r="U995" s="45"/>
      <c r="V995" s="45"/>
      <c r="W995" s="44"/>
      <c r="X995" s="45"/>
      <c r="Y995" s="45"/>
      <c r="Z995" s="45"/>
      <c r="AA995" s="45"/>
      <c r="AB995" s="45"/>
      <c r="AC995" s="45"/>
      <c r="AD995" s="45"/>
      <c r="AE995" s="64"/>
      <c r="AF995" s="45"/>
      <c r="AG995" s="64"/>
      <c r="AI995" s="45"/>
      <c r="AJ995" s="45"/>
      <c r="AK995" s="45"/>
    </row>
    <row r="996" spans="2:37">
      <c r="B996" s="45"/>
      <c r="C996" s="45"/>
      <c r="D996" s="45"/>
      <c r="E996" s="45"/>
      <c r="F996" s="45"/>
      <c r="G996" s="45"/>
      <c r="H996" s="45"/>
      <c r="I996" s="45"/>
      <c r="J996" s="45"/>
      <c r="K996" s="45"/>
      <c r="L996" s="1"/>
      <c r="M996" s="45"/>
      <c r="N996" s="45"/>
      <c r="O996" s="45"/>
      <c r="P996" s="45"/>
      <c r="Q996" s="45"/>
      <c r="R996" s="45"/>
      <c r="S996" s="45"/>
      <c r="T996" s="45"/>
      <c r="U996" s="45"/>
      <c r="V996" s="45"/>
      <c r="W996" s="44"/>
      <c r="X996" s="45"/>
      <c r="Y996" s="45"/>
      <c r="Z996" s="45"/>
      <c r="AA996" s="45"/>
      <c r="AB996" s="45"/>
      <c r="AC996" s="45"/>
      <c r="AD996" s="45"/>
      <c r="AE996" s="64"/>
      <c r="AF996" s="45"/>
      <c r="AG996" s="64"/>
      <c r="AI996" s="45"/>
      <c r="AJ996" s="45"/>
      <c r="AK996" s="45"/>
    </row>
    <row r="997" spans="2:37">
      <c r="B997" s="45"/>
      <c r="C997" s="45"/>
      <c r="D997" s="45"/>
      <c r="E997" s="45"/>
      <c r="F997" s="45"/>
      <c r="G997" s="45"/>
      <c r="H997" s="45"/>
      <c r="I997" s="45"/>
      <c r="J997" s="45"/>
      <c r="K997" s="45"/>
      <c r="L997" s="1"/>
      <c r="M997" s="45"/>
      <c r="N997" s="45"/>
      <c r="O997" s="45"/>
      <c r="P997" s="45"/>
      <c r="Q997" s="45"/>
      <c r="R997" s="45"/>
      <c r="S997" s="45"/>
      <c r="T997" s="45"/>
      <c r="U997" s="45"/>
      <c r="V997" s="45"/>
      <c r="W997" s="44"/>
      <c r="X997" s="45"/>
      <c r="Y997" s="45"/>
      <c r="Z997" s="45"/>
      <c r="AA997" s="45"/>
      <c r="AB997" s="45"/>
      <c r="AC997" s="45"/>
      <c r="AD997" s="45"/>
      <c r="AE997" s="64"/>
      <c r="AF997" s="45"/>
      <c r="AG997" s="64"/>
      <c r="AI997" s="45"/>
      <c r="AJ997" s="45"/>
      <c r="AK997" s="45"/>
    </row>
    <row r="998" spans="2:37">
      <c r="B998" s="45"/>
      <c r="C998" s="45"/>
      <c r="D998" s="45"/>
      <c r="E998" s="45"/>
      <c r="F998" s="45"/>
      <c r="G998" s="45"/>
      <c r="H998" s="45"/>
      <c r="I998" s="45"/>
      <c r="J998" s="45"/>
      <c r="K998" s="45"/>
      <c r="L998" s="1"/>
      <c r="M998" s="45"/>
      <c r="N998" s="45"/>
      <c r="O998" s="45"/>
      <c r="P998" s="45"/>
      <c r="Q998" s="45"/>
      <c r="R998" s="45"/>
      <c r="S998" s="45"/>
      <c r="T998" s="45"/>
      <c r="U998" s="45"/>
      <c r="V998" s="45"/>
      <c r="W998" s="44"/>
      <c r="X998" s="45"/>
      <c r="Y998" s="45"/>
      <c r="Z998" s="45"/>
      <c r="AA998" s="45"/>
      <c r="AB998" s="45"/>
      <c r="AC998" s="45"/>
      <c r="AD998" s="45"/>
      <c r="AE998" s="64"/>
      <c r="AF998" s="45"/>
      <c r="AG998" s="64"/>
      <c r="AI998" s="45"/>
      <c r="AJ998" s="45"/>
      <c r="AK998" s="45"/>
    </row>
    <row r="999" spans="2:37">
      <c r="B999" s="45"/>
      <c r="C999" s="45"/>
      <c r="D999" s="45"/>
      <c r="E999" s="45"/>
      <c r="F999" s="45"/>
      <c r="G999" s="45"/>
      <c r="H999" s="45"/>
      <c r="I999" s="45"/>
      <c r="J999" s="45"/>
      <c r="K999" s="45"/>
      <c r="L999" s="1"/>
      <c r="M999" s="45"/>
      <c r="N999" s="45"/>
      <c r="O999" s="45"/>
      <c r="P999" s="45"/>
      <c r="Q999" s="45"/>
      <c r="R999" s="45"/>
      <c r="S999" s="45"/>
      <c r="T999" s="45"/>
      <c r="U999" s="45"/>
      <c r="V999" s="45"/>
      <c r="W999" s="44"/>
      <c r="X999" s="45"/>
      <c r="Y999" s="45"/>
      <c r="Z999" s="45"/>
      <c r="AA999" s="45"/>
      <c r="AB999" s="45"/>
      <c r="AC999" s="45"/>
      <c r="AD999" s="45"/>
      <c r="AE999" s="64"/>
      <c r="AF999" s="45"/>
      <c r="AG999" s="64"/>
      <c r="AI999" s="45"/>
      <c r="AJ999" s="45"/>
      <c r="AK999" s="45"/>
    </row>
    <row r="1000" spans="2:37">
      <c r="B1000" s="45"/>
      <c r="C1000" s="45"/>
      <c r="D1000" s="45"/>
      <c r="E1000" s="45"/>
      <c r="F1000" s="45"/>
      <c r="G1000" s="45"/>
      <c r="H1000" s="45"/>
      <c r="I1000" s="45"/>
      <c r="J1000" s="45"/>
      <c r="K1000" s="45"/>
      <c r="L1000" s="1"/>
      <c r="M1000" s="45"/>
      <c r="N1000" s="45"/>
      <c r="O1000" s="45"/>
      <c r="P1000" s="45"/>
      <c r="Q1000" s="45"/>
      <c r="R1000" s="45"/>
      <c r="S1000" s="45"/>
      <c r="T1000" s="45"/>
      <c r="U1000" s="45"/>
      <c r="V1000" s="45"/>
      <c r="W1000" s="44"/>
      <c r="X1000" s="45"/>
      <c r="Y1000" s="45"/>
      <c r="Z1000" s="45"/>
      <c r="AA1000" s="45"/>
      <c r="AB1000" s="45"/>
      <c r="AC1000" s="45"/>
      <c r="AD1000" s="45"/>
      <c r="AE1000" s="64"/>
      <c r="AF1000" s="45"/>
      <c r="AG1000" s="64"/>
      <c r="AI1000" s="45"/>
      <c r="AJ1000" s="45"/>
      <c r="AK1000" s="45"/>
    </row>
    <row r="1001" spans="2:37">
      <c r="B1001" s="45"/>
      <c r="C1001" s="45"/>
      <c r="D1001" s="45"/>
      <c r="E1001" s="45"/>
      <c r="F1001" s="45"/>
      <c r="G1001" s="45"/>
      <c r="H1001" s="45"/>
      <c r="I1001" s="45"/>
      <c r="J1001" s="45"/>
      <c r="K1001" s="45"/>
      <c r="L1001" s="1"/>
      <c r="M1001" s="45"/>
      <c r="N1001" s="45"/>
      <c r="O1001" s="45"/>
      <c r="P1001" s="45"/>
      <c r="Q1001" s="45"/>
      <c r="R1001" s="45"/>
      <c r="S1001" s="45"/>
      <c r="T1001" s="45"/>
      <c r="U1001" s="45"/>
      <c r="V1001" s="45"/>
      <c r="W1001" s="44"/>
      <c r="X1001" s="45"/>
      <c r="Y1001" s="45"/>
      <c r="Z1001" s="45"/>
      <c r="AA1001" s="45"/>
      <c r="AB1001" s="45"/>
      <c r="AC1001" s="45"/>
      <c r="AD1001" s="45"/>
      <c r="AE1001" s="64"/>
      <c r="AF1001" s="45"/>
      <c r="AG1001" s="64"/>
      <c r="AI1001" s="45"/>
      <c r="AJ1001" s="45"/>
      <c r="AK1001" s="45"/>
    </row>
    <row r="1002" spans="2:37">
      <c r="B1002" s="45"/>
      <c r="C1002" s="45"/>
      <c r="D1002" s="45"/>
      <c r="E1002" s="45"/>
      <c r="F1002" s="45"/>
      <c r="G1002" s="45"/>
      <c r="H1002" s="45"/>
      <c r="I1002" s="45"/>
      <c r="J1002" s="45"/>
      <c r="K1002" s="45"/>
      <c r="L1002" s="1"/>
      <c r="M1002" s="45"/>
      <c r="N1002" s="45"/>
      <c r="O1002" s="45"/>
      <c r="P1002" s="45"/>
      <c r="Q1002" s="45"/>
      <c r="R1002" s="45"/>
      <c r="S1002" s="45"/>
      <c r="T1002" s="45"/>
      <c r="U1002" s="45"/>
      <c r="V1002" s="45"/>
      <c r="W1002" s="44"/>
      <c r="X1002" s="45"/>
      <c r="Y1002" s="45"/>
      <c r="Z1002" s="45"/>
      <c r="AA1002" s="45"/>
      <c r="AB1002" s="45"/>
      <c r="AC1002" s="45"/>
      <c r="AD1002" s="45"/>
      <c r="AE1002" s="64"/>
      <c r="AF1002" s="45"/>
      <c r="AG1002" s="64"/>
      <c r="AI1002" s="45"/>
      <c r="AJ1002" s="45"/>
      <c r="AK1002" s="45"/>
    </row>
    <row r="1003" spans="2:37">
      <c r="B1003" s="45"/>
      <c r="C1003" s="45"/>
      <c r="D1003" s="45"/>
      <c r="E1003" s="45"/>
      <c r="F1003" s="45"/>
      <c r="G1003" s="45"/>
      <c r="H1003" s="45"/>
      <c r="I1003" s="45"/>
      <c r="J1003" s="45"/>
      <c r="K1003" s="45"/>
      <c r="L1003" s="1"/>
      <c r="M1003" s="45"/>
      <c r="N1003" s="45"/>
      <c r="O1003" s="45"/>
      <c r="P1003" s="45"/>
      <c r="Q1003" s="45"/>
      <c r="R1003" s="45"/>
      <c r="S1003" s="45"/>
      <c r="T1003" s="45"/>
      <c r="U1003" s="45"/>
      <c r="V1003" s="45"/>
      <c r="W1003" s="44"/>
      <c r="X1003" s="45"/>
      <c r="Y1003" s="45"/>
      <c r="Z1003" s="45"/>
      <c r="AA1003" s="45"/>
      <c r="AB1003" s="45"/>
      <c r="AC1003" s="45"/>
      <c r="AD1003" s="45"/>
      <c r="AE1003" s="64"/>
      <c r="AF1003" s="45"/>
      <c r="AG1003" s="64"/>
      <c r="AI1003" s="45"/>
      <c r="AJ1003" s="45"/>
      <c r="AK1003" s="45"/>
    </row>
    <row r="1004" spans="2:37">
      <c r="B1004" s="45"/>
      <c r="C1004" s="45"/>
      <c r="D1004" s="45"/>
      <c r="E1004" s="45"/>
      <c r="F1004" s="45"/>
      <c r="G1004" s="45"/>
      <c r="H1004" s="45"/>
      <c r="I1004" s="45"/>
      <c r="J1004" s="45"/>
      <c r="K1004" s="45"/>
      <c r="L1004" s="1"/>
      <c r="M1004" s="45"/>
      <c r="N1004" s="45"/>
      <c r="O1004" s="45"/>
      <c r="P1004" s="45"/>
      <c r="Q1004" s="45"/>
      <c r="R1004" s="45"/>
      <c r="S1004" s="45"/>
      <c r="T1004" s="45"/>
      <c r="U1004" s="45"/>
      <c r="V1004" s="45"/>
      <c r="W1004" s="44"/>
      <c r="X1004" s="45"/>
      <c r="Y1004" s="45"/>
      <c r="Z1004" s="45"/>
      <c r="AA1004" s="45"/>
      <c r="AB1004" s="45"/>
      <c r="AC1004" s="45"/>
      <c r="AD1004" s="45"/>
      <c r="AE1004" s="64"/>
      <c r="AF1004" s="45"/>
      <c r="AG1004" s="64"/>
      <c r="AI1004" s="45"/>
      <c r="AJ1004" s="45"/>
      <c r="AK1004" s="45"/>
    </row>
    <row r="1005" spans="2:37">
      <c r="B1005" s="45"/>
      <c r="C1005" s="45"/>
      <c r="D1005" s="45"/>
      <c r="E1005" s="45"/>
      <c r="F1005" s="45"/>
      <c r="G1005" s="45"/>
      <c r="H1005" s="45"/>
      <c r="I1005" s="45"/>
      <c r="J1005" s="45"/>
      <c r="K1005" s="45"/>
      <c r="L1005" s="1"/>
      <c r="M1005" s="45"/>
      <c r="N1005" s="45"/>
      <c r="O1005" s="45"/>
      <c r="P1005" s="45"/>
      <c r="Q1005" s="45"/>
      <c r="R1005" s="45"/>
      <c r="S1005" s="45"/>
      <c r="T1005" s="45"/>
      <c r="U1005" s="45"/>
      <c r="V1005" s="45"/>
      <c r="W1005" s="44"/>
      <c r="X1005" s="45"/>
      <c r="Y1005" s="45"/>
      <c r="Z1005" s="45"/>
      <c r="AA1005" s="45"/>
      <c r="AB1005" s="45"/>
      <c r="AC1005" s="45"/>
      <c r="AD1005" s="45"/>
      <c r="AE1005" s="64"/>
      <c r="AF1005" s="45"/>
      <c r="AG1005" s="64"/>
      <c r="AI1005" s="45"/>
      <c r="AJ1005" s="45"/>
      <c r="AK1005" s="45"/>
    </row>
    <row r="1006" spans="2:37">
      <c r="B1006" s="45"/>
      <c r="C1006" s="45"/>
      <c r="D1006" s="45"/>
      <c r="E1006" s="45"/>
      <c r="F1006" s="45"/>
      <c r="G1006" s="45"/>
      <c r="H1006" s="45"/>
      <c r="I1006" s="45"/>
      <c r="J1006" s="45"/>
      <c r="K1006" s="45"/>
      <c r="L1006" s="1"/>
      <c r="M1006" s="45"/>
      <c r="N1006" s="45"/>
      <c r="O1006" s="45"/>
      <c r="P1006" s="45"/>
      <c r="Q1006" s="45"/>
      <c r="R1006" s="45"/>
      <c r="S1006" s="45"/>
      <c r="T1006" s="45"/>
      <c r="U1006" s="45"/>
      <c r="V1006" s="45"/>
      <c r="W1006" s="44"/>
      <c r="X1006" s="45"/>
      <c r="Y1006" s="45"/>
      <c r="Z1006" s="45"/>
      <c r="AA1006" s="45"/>
      <c r="AB1006" s="45"/>
      <c r="AC1006" s="45"/>
      <c r="AD1006" s="45"/>
      <c r="AE1006" s="64"/>
      <c r="AF1006" s="45"/>
      <c r="AG1006" s="64"/>
      <c r="AI1006" s="45"/>
      <c r="AJ1006" s="45"/>
      <c r="AK1006" s="45"/>
    </row>
    <row r="1007" spans="2:37">
      <c r="B1007" s="45"/>
      <c r="C1007" s="45"/>
      <c r="D1007" s="45"/>
      <c r="E1007" s="45"/>
      <c r="F1007" s="45"/>
      <c r="G1007" s="45"/>
      <c r="H1007" s="45"/>
      <c r="I1007" s="45"/>
      <c r="J1007" s="45"/>
      <c r="K1007" s="45"/>
      <c r="L1007" s="1"/>
      <c r="M1007" s="45"/>
      <c r="N1007" s="45"/>
      <c r="O1007" s="45"/>
      <c r="P1007" s="45"/>
      <c r="Q1007" s="45"/>
      <c r="R1007" s="45"/>
      <c r="S1007" s="45"/>
      <c r="T1007" s="45"/>
      <c r="U1007" s="45"/>
      <c r="V1007" s="45"/>
      <c r="W1007" s="44"/>
      <c r="X1007" s="45"/>
      <c r="Y1007" s="45"/>
      <c r="Z1007" s="45"/>
      <c r="AA1007" s="45"/>
      <c r="AB1007" s="45"/>
      <c r="AC1007" s="45"/>
      <c r="AD1007" s="45"/>
      <c r="AE1007" s="64"/>
      <c r="AF1007" s="45"/>
      <c r="AG1007" s="64"/>
      <c r="AI1007" s="45"/>
      <c r="AJ1007" s="45"/>
      <c r="AK1007" s="45"/>
    </row>
    <row r="1008" spans="2:37">
      <c r="B1008" s="45"/>
      <c r="C1008" s="45"/>
      <c r="D1008" s="45"/>
      <c r="E1008" s="45"/>
      <c r="F1008" s="45"/>
      <c r="G1008" s="45"/>
      <c r="H1008" s="45"/>
      <c r="I1008" s="45"/>
      <c r="J1008" s="45"/>
      <c r="K1008" s="45"/>
      <c r="L1008" s="1"/>
      <c r="M1008" s="45"/>
      <c r="N1008" s="45"/>
      <c r="O1008" s="45"/>
      <c r="P1008" s="45"/>
      <c r="Q1008" s="45"/>
      <c r="R1008" s="45"/>
      <c r="S1008" s="45"/>
      <c r="T1008" s="45"/>
      <c r="U1008" s="45"/>
      <c r="V1008" s="45"/>
      <c r="W1008" s="44"/>
      <c r="X1008" s="45"/>
      <c r="Y1008" s="45"/>
      <c r="Z1008" s="45"/>
      <c r="AA1008" s="45"/>
      <c r="AB1008" s="45"/>
      <c r="AC1008" s="45"/>
      <c r="AD1008" s="45"/>
      <c r="AE1008" s="64"/>
      <c r="AF1008" s="45"/>
      <c r="AG1008" s="64"/>
      <c r="AI1008" s="45"/>
      <c r="AJ1008" s="45"/>
      <c r="AK1008" s="45"/>
    </row>
    <row r="1009" spans="2:37">
      <c r="B1009" s="45"/>
      <c r="C1009" s="45"/>
      <c r="D1009" s="45"/>
      <c r="E1009" s="45"/>
      <c r="F1009" s="45"/>
      <c r="G1009" s="45"/>
      <c r="H1009" s="45"/>
      <c r="I1009" s="45"/>
      <c r="J1009" s="45"/>
      <c r="K1009" s="45"/>
      <c r="L1009" s="1"/>
      <c r="M1009" s="45"/>
      <c r="N1009" s="45"/>
      <c r="O1009" s="45"/>
      <c r="P1009" s="45"/>
      <c r="Q1009" s="45"/>
      <c r="R1009" s="45"/>
      <c r="S1009" s="45"/>
      <c r="T1009" s="45"/>
      <c r="U1009" s="45"/>
      <c r="V1009" s="45"/>
      <c r="W1009" s="44"/>
      <c r="X1009" s="45"/>
      <c r="Y1009" s="45"/>
      <c r="Z1009" s="45"/>
      <c r="AA1009" s="45"/>
      <c r="AB1009" s="45"/>
      <c r="AC1009" s="45"/>
      <c r="AD1009" s="45"/>
      <c r="AE1009" s="64"/>
      <c r="AF1009" s="45"/>
      <c r="AG1009" s="64"/>
      <c r="AI1009" s="45"/>
      <c r="AJ1009" s="45"/>
      <c r="AK1009" s="45"/>
    </row>
    <row r="1010" spans="2:37">
      <c r="B1010" s="45"/>
      <c r="C1010" s="45"/>
      <c r="D1010" s="45"/>
      <c r="E1010" s="45"/>
      <c r="F1010" s="45"/>
      <c r="G1010" s="45"/>
      <c r="H1010" s="45"/>
      <c r="I1010" s="45"/>
      <c r="J1010" s="45"/>
      <c r="K1010" s="45"/>
      <c r="L1010" s="1"/>
      <c r="M1010" s="45"/>
      <c r="N1010" s="45"/>
      <c r="O1010" s="45"/>
      <c r="P1010" s="45"/>
      <c r="Q1010" s="45"/>
      <c r="R1010" s="45"/>
      <c r="S1010" s="45"/>
      <c r="T1010" s="45"/>
      <c r="U1010" s="45"/>
      <c r="V1010" s="45"/>
      <c r="W1010" s="44"/>
      <c r="X1010" s="45"/>
      <c r="Y1010" s="45"/>
      <c r="Z1010" s="45"/>
      <c r="AA1010" s="45"/>
      <c r="AB1010" s="45"/>
      <c r="AC1010" s="45"/>
      <c r="AD1010" s="45"/>
      <c r="AE1010" s="64"/>
      <c r="AF1010" s="45"/>
      <c r="AG1010" s="64"/>
      <c r="AI1010" s="45"/>
      <c r="AJ1010" s="45"/>
      <c r="AK1010" s="45"/>
    </row>
    <row r="1011" spans="2:37">
      <c r="B1011" s="45"/>
      <c r="C1011" s="45"/>
      <c r="D1011" s="45"/>
      <c r="E1011" s="45"/>
      <c r="F1011" s="45"/>
      <c r="G1011" s="45"/>
      <c r="H1011" s="45"/>
      <c r="I1011" s="45"/>
      <c r="J1011" s="45"/>
      <c r="K1011" s="45"/>
      <c r="L1011" s="1"/>
      <c r="M1011" s="45"/>
      <c r="N1011" s="45"/>
      <c r="O1011" s="45"/>
      <c r="P1011" s="45"/>
      <c r="Q1011" s="45"/>
      <c r="R1011" s="45"/>
      <c r="S1011" s="45"/>
      <c r="T1011" s="45"/>
      <c r="U1011" s="45"/>
      <c r="V1011" s="45"/>
      <c r="W1011" s="44"/>
      <c r="X1011" s="45"/>
      <c r="Y1011" s="45"/>
      <c r="Z1011" s="45"/>
      <c r="AA1011" s="45"/>
      <c r="AB1011" s="45"/>
      <c r="AC1011" s="45"/>
      <c r="AD1011" s="45"/>
      <c r="AE1011" s="64"/>
      <c r="AF1011" s="45"/>
      <c r="AG1011" s="64"/>
      <c r="AI1011" s="45"/>
      <c r="AJ1011" s="45"/>
      <c r="AK1011" s="45"/>
    </row>
    <row r="1012" spans="2:37">
      <c r="B1012" s="45"/>
      <c r="C1012" s="45"/>
      <c r="D1012" s="45"/>
      <c r="E1012" s="45"/>
      <c r="F1012" s="45"/>
      <c r="G1012" s="45"/>
      <c r="H1012" s="45"/>
      <c r="I1012" s="45"/>
      <c r="J1012" s="45"/>
      <c r="K1012" s="45"/>
      <c r="L1012" s="1"/>
      <c r="M1012" s="45"/>
      <c r="N1012" s="45"/>
      <c r="O1012" s="45"/>
      <c r="P1012" s="45"/>
      <c r="Q1012" s="45"/>
      <c r="R1012" s="45"/>
      <c r="S1012" s="45"/>
      <c r="T1012" s="45"/>
      <c r="U1012" s="45"/>
      <c r="V1012" s="45"/>
      <c r="W1012" s="44"/>
      <c r="X1012" s="45"/>
      <c r="Y1012" s="45"/>
      <c r="Z1012" s="45"/>
      <c r="AA1012" s="45"/>
      <c r="AB1012" s="45"/>
      <c r="AC1012" s="45"/>
      <c r="AD1012" s="45"/>
      <c r="AE1012" s="64"/>
      <c r="AF1012" s="45"/>
      <c r="AG1012" s="64"/>
      <c r="AI1012" s="45"/>
      <c r="AJ1012" s="45"/>
      <c r="AK1012" s="45"/>
    </row>
    <row r="1013" spans="2:37">
      <c r="B1013" s="45"/>
      <c r="C1013" s="45"/>
      <c r="D1013" s="45"/>
      <c r="E1013" s="45"/>
      <c r="F1013" s="45"/>
      <c r="G1013" s="45"/>
      <c r="H1013" s="45"/>
      <c r="I1013" s="45"/>
      <c r="J1013" s="45"/>
      <c r="K1013" s="45"/>
      <c r="L1013" s="1"/>
      <c r="M1013" s="45"/>
      <c r="N1013" s="45"/>
      <c r="O1013" s="45"/>
      <c r="P1013" s="45"/>
      <c r="Q1013" s="45"/>
      <c r="R1013" s="45"/>
      <c r="S1013" s="45"/>
      <c r="T1013" s="45"/>
      <c r="U1013" s="45"/>
      <c r="V1013" s="45"/>
      <c r="W1013" s="44"/>
      <c r="X1013" s="45"/>
      <c r="Y1013" s="45"/>
      <c r="Z1013" s="45"/>
      <c r="AA1013" s="45"/>
      <c r="AB1013" s="45"/>
      <c r="AC1013" s="45"/>
      <c r="AD1013" s="45"/>
      <c r="AE1013" s="64"/>
      <c r="AF1013" s="45"/>
      <c r="AG1013" s="64"/>
      <c r="AI1013" s="45"/>
      <c r="AJ1013" s="45"/>
      <c r="AK1013" s="45"/>
    </row>
    <row r="1014" spans="2:37">
      <c r="B1014" s="45"/>
      <c r="C1014" s="45"/>
      <c r="D1014" s="45"/>
      <c r="E1014" s="45"/>
      <c r="F1014" s="45"/>
      <c r="G1014" s="45"/>
      <c r="H1014" s="45"/>
      <c r="I1014" s="45"/>
      <c r="J1014" s="45"/>
      <c r="K1014" s="45"/>
      <c r="L1014" s="1"/>
      <c r="M1014" s="45"/>
      <c r="N1014" s="45"/>
      <c r="O1014" s="45"/>
      <c r="P1014" s="45"/>
      <c r="Q1014" s="45"/>
      <c r="R1014" s="45"/>
      <c r="S1014" s="45"/>
      <c r="T1014" s="45"/>
      <c r="U1014" s="45"/>
      <c r="V1014" s="45"/>
      <c r="W1014" s="44"/>
      <c r="X1014" s="45"/>
      <c r="Y1014" s="45"/>
      <c r="Z1014" s="45"/>
      <c r="AA1014" s="45"/>
      <c r="AB1014" s="45"/>
      <c r="AC1014" s="45"/>
      <c r="AD1014" s="45"/>
      <c r="AE1014" s="64"/>
      <c r="AF1014" s="45"/>
      <c r="AG1014" s="64"/>
      <c r="AI1014" s="45"/>
      <c r="AJ1014" s="45"/>
      <c r="AK1014" s="45"/>
    </row>
    <row r="1015" spans="2:37">
      <c r="B1015" s="45"/>
      <c r="C1015" s="45"/>
      <c r="D1015" s="45"/>
      <c r="E1015" s="45"/>
      <c r="F1015" s="45"/>
      <c r="G1015" s="45"/>
      <c r="H1015" s="45"/>
      <c r="I1015" s="45"/>
      <c r="J1015" s="45"/>
      <c r="K1015" s="45"/>
      <c r="L1015" s="1"/>
      <c r="M1015" s="45"/>
      <c r="N1015" s="45"/>
      <c r="O1015" s="45"/>
      <c r="P1015" s="45"/>
      <c r="Q1015" s="45"/>
      <c r="R1015" s="45"/>
      <c r="S1015" s="45"/>
      <c r="T1015" s="45"/>
      <c r="U1015" s="45"/>
      <c r="V1015" s="45"/>
      <c r="W1015" s="44"/>
      <c r="X1015" s="45"/>
      <c r="Y1015" s="45"/>
      <c r="Z1015" s="45"/>
      <c r="AA1015" s="45"/>
      <c r="AB1015" s="45"/>
      <c r="AC1015" s="45"/>
      <c r="AD1015" s="45"/>
      <c r="AE1015" s="64"/>
      <c r="AF1015" s="45"/>
      <c r="AG1015" s="64"/>
      <c r="AI1015" s="45"/>
      <c r="AJ1015" s="45"/>
      <c r="AK1015" s="45"/>
    </row>
    <row r="1016" spans="2:37">
      <c r="B1016" s="45"/>
      <c r="C1016" s="45"/>
      <c r="D1016" s="45"/>
      <c r="E1016" s="45"/>
      <c r="F1016" s="45"/>
      <c r="G1016" s="45"/>
      <c r="H1016" s="45"/>
      <c r="I1016" s="45"/>
      <c r="J1016" s="45"/>
      <c r="K1016" s="45"/>
      <c r="L1016" s="1"/>
      <c r="M1016" s="45"/>
      <c r="N1016" s="45"/>
      <c r="O1016" s="45"/>
      <c r="P1016" s="45"/>
      <c r="Q1016" s="45"/>
      <c r="R1016" s="45"/>
      <c r="S1016" s="45"/>
      <c r="T1016" s="45"/>
      <c r="U1016" s="45"/>
      <c r="V1016" s="45"/>
      <c r="W1016" s="44"/>
      <c r="X1016" s="45"/>
      <c r="Y1016" s="45"/>
      <c r="Z1016" s="45"/>
      <c r="AA1016" s="45"/>
      <c r="AB1016" s="45"/>
      <c r="AC1016" s="45"/>
      <c r="AD1016" s="45"/>
      <c r="AE1016" s="64"/>
      <c r="AF1016" s="45"/>
      <c r="AG1016" s="64"/>
      <c r="AI1016" s="45"/>
      <c r="AJ1016" s="45"/>
      <c r="AK1016" s="45"/>
    </row>
    <row r="1017" spans="2:37">
      <c r="B1017" s="45"/>
      <c r="C1017" s="45"/>
      <c r="D1017" s="45"/>
      <c r="E1017" s="45"/>
      <c r="F1017" s="45"/>
      <c r="G1017" s="45"/>
      <c r="H1017" s="45"/>
      <c r="I1017" s="45"/>
      <c r="J1017" s="45"/>
      <c r="K1017" s="45"/>
      <c r="L1017" s="1"/>
      <c r="M1017" s="45"/>
      <c r="N1017" s="45"/>
      <c r="O1017" s="45"/>
      <c r="P1017" s="45"/>
      <c r="Q1017" s="45"/>
      <c r="R1017" s="45"/>
      <c r="S1017" s="45"/>
      <c r="T1017" s="45"/>
      <c r="U1017" s="45"/>
      <c r="V1017" s="45"/>
      <c r="W1017" s="44"/>
      <c r="X1017" s="45"/>
      <c r="Y1017" s="45"/>
      <c r="Z1017" s="45"/>
      <c r="AA1017" s="45"/>
      <c r="AB1017" s="45"/>
      <c r="AC1017" s="45"/>
      <c r="AD1017" s="45"/>
      <c r="AE1017" s="64"/>
      <c r="AF1017" s="45"/>
      <c r="AG1017" s="64"/>
      <c r="AI1017" s="45"/>
      <c r="AJ1017" s="45"/>
      <c r="AK1017" s="45"/>
    </row>
    <row r="1018" spans="2:37">
      <c r="B1018" s="45"/>
      <c r="C1018" s="45"/>
      <c r="D1018" s="45"/>
      <c r="E1018" s="45"/>
      <c r="F1018" s="45"/>
      <c r="G1018" s="45"/>
      <c r="H1018" s="45"/>
      <c r="I1018" s="45"/>
      <c r="J1018" s="45"/>
      <c r="K1018" s="45"/>
      <c r="L1018" s="1"/>
      <c r="M1018" s="45"/>
      <c r="N1018" s="45"/>
      <c r="O1018" s="45"/>
      <c r="P1018" s="45"/>
      <c r="Q1018" s="45"/>
      <c r="R1018" s="45"/>
      <c r="S1018" s="45"/>
      <c r="T1018" s="45"/>
      <c r="U1018" s="45"/>
      <c r="V1018" s="45"/>
      <c r="W1018" s="44"/>
      <c r="X1018" s="45"/>
      <c r="Y1018" s="45"/>
      <c r="Z1018" s="45"/>
      <c r="AA1018" s="45"/>
      <c r="AB1018" s="45"/>
      <c r="AC1018" s="45"/>
      <c r="AD1018" s="45"/>
      <c r="AE1018" s="64"/>
      <c r="AF1018" s="45"/>
      <c r="AG1018" s="64"/>
      <c r="AI1018" s="45"/>
      <c r="AJ1018" s="45"/>
      <c r="AK1018" s="45"/>
    </row>
    <row r="1019" spans="2:37">
      <c r="B1019" s="45"/>
      <c r="C1019" s="45"/>
      <c r="D1019" s="45"/>
      <c r="E1019" s="45"/>
      <c r="F1019" s="45"/>
      <c r="G1019" s="45"/>
      <c r="H1019" s="45"/>
      <c r="I1019" s="45"/>
      <c r="J1019" s="45"/>
      <c r="K1019" s="45"/>
      <c r="L1019" s="1"/>
      <c r="M1019" s="45"/>
      <c r="N1019" s="45"/>
      <c r="O1019" s="45"/>
      <c r="P1019" s="45"/>
      <c r="Q1019" s="45"/>
      <c r="R1019" s="45"/>
      <c r="S1019" s="45"/>
      <c r="T1019" s="45"/>
      <c r="U1019" s="45"/>
      <c r="V1019" s="45"/>
      <c r="W1019" s="44"/>
      <c r="X1019" s="45"/>
      <c r="Y1019" s="45"/>
      <c r="Z1019" s="45"/>
      <c r="AA1019" s="45"/>
      <c r="AB1019" s="45"/>
      <c r="AC1019" s="45"/>
      <c r="AD1019" s="45"/>
      <c r="AE1019" s="64"/>
      <c r="AF1019" s="45"/>
      <c r="AG1019" s="64"/>
      <c r="AI1019" s="45"/>
      <c r="AJ1019" s="45"/>
      <c r="AK1019" s="45"/>
    </row>
    <row r="1020" spans="2:37">
      <c r="B1020" s="45"/>
      <c r="C1020" s="45"/>
      <c r="D1020" s="45"/>
      <c r="E1020" s="45"/>
      <c r="F1020" s="45"/>
      <c r="G1020" s="45"/>
      <c r="H1020" s="45"/>
      <c r="I1020" s="45"/>
      <c r="J1020" s="45"/>
      <c r="K1020" s="45"/>
      <c r="L1020" s="1"/>
      <c r="M1020" s="45"/>
      <c r="N1020" s="45"/>
      <c r="O1020" s="45"/>
      <c r="P1020" s="45"/>
      <c r="Q1020" s="45"/>
      <c r="R1020" s="45"/>
      <c r="S1020" s="45"/>
      <c r="T1020" s="45"/>
      <c r="U1020" s="45"/>
      <c r="V1020" s="45"/>
      <c r="W1020" s="44"/>
      <c r="X1020" s="45"/>
      <c r="Y1020" s="45"/>
      <c r="Z1020" s="45"/>
      <c r="AA1020" s="45"/>
      <c r="AB1020" s="45"/>
      <c r="AC1020" s="45"/>
      <c r="AD1020" s="45"/>
      <c r="AE1020" s="64"/>
      <c r="AF1020" s="45"/>
      <c r="AG1020" s="64"/>
      <c r="AI1020" s="45"/>
      <c r="AJ1020" s="45"/>
      <c r="AK1020" s="45"/>
    </row>
    <row r="1021" spans="2:37">
      <c r="B1021" s="45"/>
      <c r="C1021" s="45"/>
      <c r="D1021" s="45"/>
      <c r="E1021" s="45"/>
      <c r="F1021" s="45"/>
      <c r="G1021" s="45"/>
      <c r="H1021" s="45"/>
      <c r="I1021" s="45"/>
      <c r="J1021" s="45"/>
      <c r="K1021" s="45"/>
      <c r="L1021" s="1"/>
      <c r="M1021" s="45"/>
      <c r="N1021" s="45"/>
      <c r="O1021" s="45"/>
      <c r="P1021" s="45"/>
      <c r="Q1021" s="45"/>
      <c r="R1021" s="45"/>
      <c r="S1021" s="45"/>
      <c r="T1021" s="45"/>
      <c r="U1021" s="45"/>
      <c r="V1021" s="45"/>
      <c r="W1021" s="44"/>
      <c r="X1021" s="45"/>
      <c r="Y1021" s="45"/>
      <c r="Z1021" s="45"/>
      <c r="AA1021" s="45"/>
      <c r="AB1021" s="45"/>
      <c r="AC1021" s="45"/>
      <c r="AD1021" s="45"/>
      <c r="AE1021" s="64"/>
      <c r="AF1021" s="45"/>
      <c r="AG1021" s="64"/>
      <c r="AI1021" s="45"/>
      <c r="AJ1021" s="45"/>
      <c r="AK1021" s="45"/>
    </row>
    <row r="1022" spans="2:37">
      <c r="B1022" s="45"/>
      <c r="C1022" s="45"/>
      <c r="D1022" s="45"/>
      <c r="E1022" s="45"/>
      <c r="F1022" s="45"/>
      <c r="G1022" s="45"/>
      <c r="H1022" s="45"/>
      <c r="I1022" s="45"/>
      <c r="J1022" s="45"/>
      <c r="K1022" s="45"/>
      <c r="L1022" s="1"/>
      <c r="M1022" s="45"/>
      <c r="N1022" s="45"/>
      <c r="O1022" s="45"/>
      <c r="P1022" s="45"/>
      <c r="Q1022" s="45"/>
      <c r="R1022" s="45"/>
      <c r="S1022" s="45"/>
      <c r="T1022" s="45"/>
      <c r="U1022" s="45"/>
      <c r="V1022" s="45"/>
      <c r="W1022" s="44"/>
      <c r="X1022" s="45"/>
      <c r="Y1022" s="45"/>
      <c r="Z1022" s="45"/>
      <c r="AA1022" s="45"/>
      <c r="AB1022" s="45"/>
      <c r="AC1022" s="45"/>
      <c r="AD1022" s="45"/>
      <c r="AE1022" s="64"/>
      <c r="AF1022" s="45"/>
      <c r="AG1022" s="64"/>
      <c r="AI1022" s="45"/>
      <c r="AJ1022" s="45"/>
      <c r="AK1022" s="45"/>
    </row>
    <row r="1023" spans="2:37">
      <c r="B1023" s="45"/>
      <c r="C1023" s="45"/>
      <c r="D1023" s="45"/>
      <c r="E1023" s="45"/>
      <c r="F1023" s="45"/>
      <c r="G1023" s="45"/>
      <c r="H1023" s="45"/>
      <c r="I1023" s="45"/>
      <c r="J1023" s="45"/>
      <c r="K1023" s="45"/>
      <c r="L1023" s="1"/>
      <c r="M1023" s="45"/>
      <c r="N1023" s="45"/>
      <c r="O1023" s="45"/>
      <c r="P1023" s="45"/>
      <c r="Q1023" s="45"/>
      <c r="R1023" s="45"/>
      <c r="S1023" s="45"/>
      <c r="T1023" s="45"/>
      <c r="U1023" s="45"/>
      <c r="V1023" s="45"/>
      <c r="W1023" s="44"/>
      <c r="X1023" s="45"/>
      <c r="Y1023" s="45"/>
      <c r="Z1023" s="45"/>
      <c r="AA1023" s="45"/>
      <c r="AB1023" s="45"/>
      <c r="AC1023" s="45"/>
      <c r="AD1023" s="45"/>
      <c r="AE1023" s="64"/>
      <c r="AF1023" s="45"/>
      <c r="AG1023" s="64"/>
      <c r="AI1023" s="45"/>
      <c r="AJ1023" s="45"/>
      <c r="AK1023" s="45"/>
    </row>
    <row r="1024" spans="2:37">
      <c r="B1024" s="45"/>
      <c r="C1024" s="45"/>
      <c r="D1024" s="45"/>
      <c r="E1024" s="45"/>
      <c r="F1024" s="45"/>
      <c r="G1024" s="45"/>
      <c r="H1024" s="45"/>
      <c r="I1024" s="45"/>
      <c r="J1024" s="45"/>
      <c r="K1024" s="45"/>
      <c r="L1024" s="1"/>
      <c r="M1024" s="45"/>
      <c r="N1024" s="45"/>
      <c r="O1024" s="45"/>
      <c r="P1024" s="45"/>
      <c r="Q1024" s="45"/>
      <c r="R1024" s="45"/>
      <c r="S1024" s="45"/>
      <c r="T1024" s="45"/>
      <c r="U1024" s="45"/>
      <c r="V1024" s="45"/>
      <c r="W1024" s="44"/>
      <c r="X1024" s="45"/>
      <c r="Y1024" s="45"/>
      <c r="Z1024" s="45"/>
      <c r="AA1024" s="45"/>
      <c r="AB1024" s="45"/>
      <c r="AC1024" s="45"/>
      <c r="AD1024" s="45"/>
      <c r="AE1024" s="64"/>
      <c r="AF1024" s="45"/>
      <c r="AG1024" s="64"/>
      <c r="AI1024" s="45"/>
      <c r="AJ1024" s="45"/>
      <c r="AK1024" s="45"/>
    </row>
    <row r="1025" spans="2:37">
      <c r="B1025" s="45"/>
      <c r="C1025" s="45"/>
      <c r="D1025" s="45"/>
      <c r="E1025" s="45"/>
      <c r="F1025" s="45"/>
      <c r="G1025" s="45"/>
      <c r="H1025" s="45"/>
      <c r="I1025" s="45"/>
      <c r="J1025" s="45"/>
      <c r="K1025" s="45"/>
      <c r="L1025" s="1"/>
      <c r="M1025" s="45"/>
      <c r="N1025" s="45"/>
      <c r="O1025" s="45"/>
      <c r="P1025" s="45"/>
      <c r="Q1025" s="45"/>
      <c r="R1025" s="45"/>
      <c r="S1025" s="45"/>
      <c r="T1025" s="45"/>
      <c r="U1025" s="45"/>
      <c r="V1025" s="45"/>
      <c r="W1025" s="44"/>
      <c r="X1025" s="45"/>
      <c r="Y1025" s="45"/>
      <c r="Z1025" s="45"/>
      <c r="AA1025" s="45"/>
      <c r="AB1025" s="45"/>
      <c r="AC1025" s="45"/>
      <c r="AD1025" s="45"/>
      <c r="AE1025" s="64"/>
      <c r="AF1025" s="45"/>
      <c r="AG1025" s="64"/>
      <c r="AI1025" s="45"/>
      <c r="AJ1025" s="45"/>
      <c r="AK1025" s="45"/>
    </row>
    <row r="1026" spans="2:37">
      <c r="B1026" s="45"/>
      <c r="C1026" s="45"/>
      <c r="D1026" s="45"/>
      <c r="E1026" s="45"/>
      <c r="F1026" s="45"/>
      <c r="G1026" s="45"/>
      <c r="H1026" s="45"/>
      <c r="I1026" s="45"/>
      <c r="J1026" s="45"/>
      <c r="K1026" s="45"/>
      <c r="L1026" s="1"/>
      <c r="M1026" s="45"/>
      <c r="N1026" s="45"/>
      <c r="O1026" s="45"/>
      <c r="P1026" s="45"/>
      <c r="Q1026" s="45"/>
      <c r="R1026" s="45"/>
      <c r="S1026" s="45"/>
      <c r="T1026" s="45"/>
      <c r="U1026" s="45"/>
      <c r="V1026" s="45"/>
      <c r="W1026" s="44"/>
      <c r="X1026" s="45"/>
      <c r="Y1026" s="45"/>
      <c r="Z1026" s="45"/>
      <c r="AA1026" s="45"/>
      <c r="AB1026" s="45"/>
      <c r="AC1026" s="45"/>
      <c r="AD1026" s="45"/>
      <c r="AE1026" s="64"/>
      <c r="AF1026" s="45"/>
      <c r="AG1026" s="64"/>
      <c r="AI1026" s="45"/>
      <c r="AJ1026" s="45"/>
      <c r="AK1026" s="45"/>
    </row>
    <row r="1027" spans="2:37">
      <c r="B1027" s="45"/>
      <c r="C1027" s="45"/>
      <c r="D1027" s="45"/>
      <c r="E1027" s="45"/>
      <c r="F1027" s="45"/>
      <c r="G1027" s="45"/>
      <c r="H1027" s="45"/>
      <c r="I1027" s="45"/>
      <c r="J1027" s="45"/>
      <c r="K1027" s="45"/>
      <c r="L1027" s="1"/>
      <c r="M1027" s="45"/>
      <c r="N1027" s="45"/>
      <c r="O1027" s="45"/>
      <c r="P1027" s="45"/>
      <c r="Q1027" s="45"/>
      <c r="R1027" s="45"/>
      <c r="S1027" s="45"/>
      <c r="T1027" s="45"/>
      <c r="U1027" s="45"/>
      <c r="V1027" s="45"/>
      <c r="W1027" s="44"/>
      <c r="X1027" s="45"/>
      <c r="Y1027" s="45"/>
      <c r="Z1027" s="45"/>
      <c r="AA1027" s="45"/>
      <c r="AB1027" s="45"/>
      <c r="AC1027" s="45"/>
      <c r="AD1027" s="45"/>
      <c r="AE1027" s="64"/>
      <c r="AF1027" s="45"/>
      <c r="AG1027" s="64"/>
      <c r="AI1027" s="45"/>
      <c r="AJ1027" s="45"/>
      <c r="AK1027" s="45"/>
    </row>
    <row r="1028" spans="2:37">
      <c r="B1028" s="45"/>
      <c r="C1028" s="45"/>
      <c r="D1028" s="45"/>
      <c r="E1028" s="45"/>
      <c r="F1028" s="45"/>
      <c r="G1028" s="45"/>
      <c r="H1028" s="45"/>
      <c r="I1028" s="45"/>
      <c r="J1028" s="45"/>
      <c r="K1028" s="45"/>
      <c r="L1028" s="1"/>
      <c r="M1028" s="45"/>
      <c r="N1028" s="45"/>
      <c r="O1028" s="45"/>
      <c r="P1028" s="45"/>
      <c r="Q1028" s="45"/>
      <c r="R1028" s="45"/>
      <c r="S1028" s="45"/>
      <c r="T1028" s="45"/>
      <c r="U1028" s="45"/>
      <c r="V1028" s="45"/>
      <c r="W1028" s="44"/>
      <c r="X1028" s="45"/>
      <c r="Y1028" s="45"/>
      <c r="Z1028" s="45"/>
      <c r="AA1028" s="45"/>
      <c r="AB1028" s="45"/>
      <c r="AC1028" s="45"/>
      <c r="AD1028" s="45"/>
      <c r="AE1028" s="64"/>
      <c r="AF1028" s="45"/>
      <c r="AG1028" s="64"/>
      <c r="AI1028" s="45"/>
      <c r="AJ1028" s="45"/>
      <c r="AK1028" s="45"/>
    </row>
    <row r="1029" spans="2:37">
      <c r="B1029" s="45"/>
      <c r="C1029" s="45"/>
      <c r="D1029" s="45"/>
      <c r="E1029" s="45"/>
      <c r="F1029" s="45"/>
      <c r="G1029" s="45"/>
      <c r="H1029" s="45"/>
      <c r="I1029" s="45"/>
      <c r="J1029" s="45"/>
      <c r="K1029" s="45"/>
      <c r="L1029" s="1"/>
      <c r="M1029" s="45"/>
      <c r="N1029" s="45"/>
      <c r="O1029" s="45"/>
      <c r="P1029" s="45"/>
      <c r="Q1029" s="45"/>
      <c r="R1029" s="45"/>
      <c r="S1029" s="45"/>
      <c r="T1029" s="45"/>
      <c r="U1029" s="45"/>
      <c r="V1029" s="45"/>
      <c r="W1029" s="44"/>
      <c r="X1029" s="45"/>
      <c r="Y1029" s="45"/>
      <c r="Z1029" s="45"/>
      <c r="AA1029" s="45"/>
      <c r="AB1029" s="45"/>
      <c r="AC1029" s="45"/>
      <c r="AD1029" s="45"/>
      <c r="AE1029" s="64"/>
      <c r="AF1029" s="45"/>
      <c r="AG1029" s="64"/>
      <c r="AI1029" s="45"/>
      <c r="AJ1029" s="45"/>
      <c r="AK1029" s="45"/>
    </row>
    <row r="1030" spans="2:37">
      <c r="B1030" s="45"/>
      <c r="C1030" s="45"/>
      <c r="D1030" s="45"/>
      <c r="E1030" s="45"/>
      <c r="F1030" s="45"/>
      <c r="G1030" s="45"/>
      <c r="H1030" s="45"/>
      <c r="I1030" s="45"/>
      <c r="J1030" s="45"/>
      <c r="K1030" s="45"/>
      <c r="L1030" s="1"/>
      <c r="M1030" s="45"/>
      <c r="N1030" s="45"/>
      <c r="O1030" s="45"/>
      <c r="P1030" s="45"/>
      <c r="Q1030" s="45"/>
      <c r="R1030" s="45"/>
      <c r="S1030" s="45"/>
      <c r="T1030" s="45"/>
      <c r="U1030" s="45"/>
      <c r="V1030" s="45"/>
      <c r="W1030" s="44"/>
      <c r="X1030" s="45"/>
      <c r="Y1030" s="45"/>
      <c r="Z1030" s="45"/>
      <c r="AA1030" s="45"/>
      <c r="AB1030" s="45"/>
      <c r="AC1030" s="45"/>
      <c r="AD1030" s="45"/>
      <c r="AE1030" s="64"/>
      <c r="AF1030" s="45"/>
      <c r="AG1030" s="64"/>
      <c r="AI1030" s="45"/>
      <c r="AJ1030" s="45"/>
      <c r="AK1030" s="45"/>
    </row>
    <row r="1031" spans="2:37">
      <c r="B1031" s="45"/>
      <c r="C1031" s="45"/>
      <c r="D1031" s="45"/>
      <c r="E1031" s="45"/>
      <c r="F1031" s="45"/>
      <c r="G1031" s="45"/>
      <c r="H1031" s="45"/>
      <c r="I1031" s="45"/>
      <c r="J1031" s="45"/>
      <c r="K1031" s="45"/>
      <c r="L1031" s="1"/>
      <c r="M1031" s="45"/>
      <c r="N1031" s="45"/>
      <c r="O1031" s="45"/>
      <c r="P1031" s="45"/>
      <c r="Q1031" s="45"/>
      <c r="R1031" s="45"/>
      <c r="S1031" s="45"/>
      <c r="T1031" s="45"/>
      <c r="U1031" s="45"/>
      <c r="V1031" s="45"/>
      <c r="W1031" s="44"/>
      <c r="X1031" s="45"/>
      <c r="Y1031" s="45"/>
      <c r="Z1031" s="45"/>
      <c r="AA1031" s="45"/>
      <c r="AB1031" s="45"/>
      <c r="AC1031" s="45"/>
      <c r="AD1031" s="45"/>
      <c r="AE1031" s="64"/>
      <c r="AF1031" s="45"/>
      <c r="AG1031" s="64"/>
      <c r="AI1031" s="45"/>
      <c r="AJ1031" s="45"/>
      <c r="AK1031" s="45"/>
    </row>
    <row r="1032" spans="2:37">
      <c r="B1032" s="45"/>
      <c r="C1032" s="45"/>
      <c r="D1032" s="45"/>
      <c r="E1032" s="45"/>
      <c r="F1032" s="45"/>
      <c r="G1032" s="45"/>
      <c r="H1032" s="45"/>
      <c r="I1032" s="45"/>
      <c r="J1032" s="45"/>
      <c r="K1032" s="45"/>
      <c r="L1032" s="1"/>
      <c r="M1032" s="45"/>
      <c r="N1032" s="45"/>
      <c r="O1032" s="45"/>
      <c r="P1032" s="45"/>
      <c r="Q1032" s="45"/>
      <c r="R1032" s="45"/>
      <c r="S1032" s="45"/>
      <c r="T1032" s="45"/>
      <c r="U1032" s="45"/>
      <c r="V1032" s="45"/>
      <c r="W1032" s="44"/>
      <c r="X1032" s="45"/>
      <c r="Y1032" s="45"/>
      <c r="Z1032" s="45"/>
      <c r="AA1032" s="45"/>
      <c r="AB1032" s="45"/>
      <c r="AC1032" s="45"/>
      <c r="AD1032" s="45"/>
      <c r="AE1032" s="64"/>
      <c r="AF1032" s="45"/>
      <c r="AG1032" s="64"/>
      <c r="AI1032" s="45"/>
      <c r="AJ1032" s="45"/>
      <c r="AK1032" s="45"/>
    </row>
    <row r="1033" spans="2:37">
      <c r="B1033" s="45"/>
      <c r="C1033" s="45"/>
      <c r="D1033" s="45"/>
      <c r="E1033" s="45"/>
      <c r="F1033" s="45"/>
      <c r="G1033" s="45"/>
      <c r="H1033" s="45"/>
      <c r="I1033" s="45"/>
      <c r="J1033" s="45"/>
      <c r="K1033" s="45"/>
      <c r="L1033" s="1"/>
      <c r="M1033" s="45"/>
      <c r="N1033" s="45"/>
      <c r="O1033" s="45"/>
      <c r="P1033" s="45"/>
      <c r="Q1033" s="45"/>
      <c r="R1033" s="45"/>
      <c r="S1033" s="45"/>
      <c r="T1033" s="45"/>
      <c r="U1033" s="45"/>
      <c r="V1033" s="45"/>
      <c r="W1033" s="44"/>
      <c r="X1033" s="45"/>
      <c r="Y1033" s="45"/>
      <c r="Z1033" s="45"/>
      <c r="AA1033" s="45"/>
      <c r="AB1033" s="45"/>
      <c r="AC1033" s="45"/>
      <c r="AD1033" s="45"/>
      <c r="AE1033" s="64"/>
      <c r="AF1033" s="45"/>
      <c r="AG1033" s="64"/>
      <c r="AI1033" s="45"/>
      <c r="AJ1033" s="45"/>
      <c r="AK1033" s="45"/>
    </row>
    <row r="1034" spans="2:37">
      <c r="B1034" s="45"/>
      <c r="C1034" s="45"/>
      <c r="D1034" s="45"/>
      <c r="E1034" s="45"/>
      <c r="F1034" s="45"/>
      <c r="G1034" s="45"/>
      <c r="H1034" s="45"/>
      <c r="I1034" s="45"/>
      <c r="J1034" s="45"/>
      <c r="K1034" s="45"/>
      <c r="L1034" s="1"/>
      <c r="M1034" s="45"/>
      <c r="N1034" s="45"/>
      <c r="O1034" s="45"/>
      <c r="P1034" s="45"/>
      <c r="Q1034" s="45"/>
      <c r="R1034" s="45"/>
      <c r="S1034" s="45"/>
      <c r="T1034" s="45"/>
      <c r="U1034" s="45"/>
      <c r="V1034" s="45"/>
      <c r="W1034" s="44"/>
      <c r="X1034" s="45"/>
      <c r="Y1034" s="45"/>
      <c r="Z1034" s="45"/>
      <c r="AA1034" s="45"/>
      <c r="AB1034" s="45"/>
      <c r="AC1034" s="45"/>
      <c r="AD1034" s="45"/>
      <c r="AE1034" s="64"/>
      <c r="AF1034" s="45"/>
      <c r="AG1034" s="64"/>
      <c r="AI1034" s="45"/>
      <c r="AJ1034" s="45"/>
      <c r="AK1034" s="45"/>
    </row>
    <row r="1035" spans="2:37">
      <c r="B1035" s="45"/>
      <c r="C1035" s="45"/>
      <c r="D1035" s="45"/>
      <c r="E1035" s="45"/>
      <c r="F1035" s="45"/>
      <c r="G1035" s="45"/>
      <c r="H1035" s="45"/>
      <c r="I1035" s="45"/>
      <c r="J1035" s="45"/>
      <c r="K1035" s="45"/>
      <c r="L1035" s="1"/>
      <c r="M1035" s="45"/>
      <c r="N1035" s="45"/>
      <c r="O1035" s="45"/>
      <c r="P1035" s="45"/>
      <c r="Q1035" s="45"/>
      <c r="R1035" s="45"/>
      <c r="S1035" s="45"/>
      <c r="T1035" s="45"/>
      <c r="U1035" s="45"/>
      <c r="V1035" s="45"/>
      <c r="W1035" s="44"/>
      <c r="X1035" s="45"/>
      <c r="Y1035" s="45"/>
      <c r="Z1035" s="45"/>
      <c r="AA1035" s="45"/>
      <c r="AB1035" s="45"/>
      <c r="AC1035" s="45"/>
      <c r="AD1035" s="45"/>
      <c r="AE1035" s="64"/>
      <c r="AF1035" s="45"/>
      <c r="AG1035" s="64"/>
      <c r="AI1035" s="45"/>
      <c r="AJ1035" s="45"/>
      <c r="AK1035" s="45"/>
    </row>
    <row r="1036" spans="2:37">
      <c r="B1036" s="45"/>
      <c r="C1036" s="45"/>
      <c r="D1036" s="45"/>
      <c r="E1036" s="45"/>
      <c r="F1036" s="45"/>
      <c r="G1036" s="45"/>
      <c r="H1036" s="45"/>
      <c r="I1036" s="45"/>
      <c r="J1036" s="45"/>
      <c r="K1036" s="45"/>
      <c r="L1036" s="1"/>
      <c r="M1036" s="45"/>
      <c r="N1036" s="45"/>
      <c r="O1036" s="45"/>
      <c r="P1036" s="45"/>
      <c r="Q1036" s="45"/>
      <c r="R1036" s="45"/>
      <c r="S1036" s="45"/>
      <c r="T1036" s="45"/>
      <c r="U1036" s="45"/>
      <c r="V1036" s="45"/>
      <c r="W1036" s="44"/>
      <c r="X1036" s="45"/>
      <c r="Y1036" s="45"/>
      <c r="Z1036" s="45"/>
      <c r="AA1036" s="45"/>
      <c r="AB1036" s="45"/>
      <c r="AC1036" s="45"/>
      <c r="AD1036" s="45"/>
      <c r="AE1036" s="64"/>
      <c r="AF1036" s="45"/>
      <c r="AG1036" s="64"/>
      <c r="AI1036" s="45"/>
      <c r="AJ1036" s="45"/>
      <c r="AK1036" s="45"/>
    </row>
    <row r="1037" spans="2:37">
      <c r="B1037" s="45"/>
      <c r="C1037" s="45"/>
      <c r="D1037" s="45"/>
      <c r="E1037" s="45"/>
      <c r="F1037" s="45"/>
      <c r="G1037" s="45"/>
      <c r="H1037" s="45"/>
      <c r="I1037" s="45"/>
      <c r="J1037" s="45"/>
      <c r="K1037" s="45"/>
      <c r="L1037" s="1"/>
      <c r="M1037" s="45"/>
      <c r="N1037" s="45"/>
      <c r="O1037" s="45"/>
      <c r="P1037" s="45"/>
      <c r="Q1037" s="45"/>
      <c r="R1037" s="45"/>
      <c r="S1037" s="45"/>
      <c r="T1037" s="45"/>
      <c r="U1037" s="45"/>
      <c r="V1037" s="45"/>
      <c r="W1037" s="44"/>
      <c r="X1037" s="45"/>
      <c r="Y1037" s="45"/>
      <c r="Z1037" s="45"/>
      <c r="AA1037" s="45"/>
      <c r="AB1037" s="45"/>
      <c r="AC1037" s="45"/>
      <c r="AD1037" s="45"/>
      <c r="AE1037" s="64"/>
      <c r="AF1037" s="45"/>
      <c r="AG1037" s="64"/>
      <c r="AI1037" s="45"/>
      <c r="AJ1037" s="45"/>
      <c r="AK1037" s="45"/>
    </row>
    <row r="1038" spans="2:37">
      <c r="B1038" s="45"/>
      <c r="C1038" s="45"/>
      <c r="D1038" s="45"/>
      <c r="E1038" s="45"/>
      <c r="F1038" s="45"/>
      <c r="G1038" s="45"/>
      <c r="H1038" s="45"/>
      <c r="I1038" s="45"/>
      <c r="J1038" s="45"/>
      <c r="K1038" s="45"/>
      <c r="L1038" s="1"/>
      <c r="M1038" s="45"/>
      <c r="N1038" s="45"/>
      <c r="O1038" s="45"/>
      <c r="P1038" s="45"/>
      <c r="Q1038" s="45"/>
      <c r="R1038" s="45"/>
      <c r="S1038" s="45"/>
      <c r="T1038" s="45"/>
      <c r="U1038" s="45"/>
      <c r="V1038" s="45"/>
      <c r="W1038" s="44"/>
      <c r="X1038" s="45"/>
      <c r="Y1038" s="45"/>
      <c r="Z1038" s="45"/>
      <c r="AA1038" s="45"/>
      <c r="AB1038" s="45"/>
      <c r="AC1038" s="45"/>
      <c r="AD1038" s="45"/>
      <c r="AE1038" s="64"/>
      <c r="AF1038" s="45"/>
      <c r="AG1038" s="64"/>
      <c r="AI1038" s="45"/>
      <c r="AJ1038" s="45"/>
      <c r="AK1038" s="45"/>
    </row>
    <row r="1039" spans="2:37">
      <c r="B1039" s="45"/>
      <c r="C1039" s="45"/>
      <c r="D1039" s="45"/>
      <c r="E1039" s="45"/>
      <c r="F1039" s="45"/>
      <c r="G1039" s="45"/>
      <c r="H1039" s="45"/>
      <c r="I1039" s="45"/>
      <c r="J1039" s="45"/>
      <c r="K1039" s="45"/>
      <c r="L1039" s="1"/>
      <c r="M1039" s="45"/>
      <c r="N1039" s="45"/>
      <c r="O1039" s="45"/>
      <c r="P1039" s="45"/>
      <c r="Q1039" s="45"/>
      <c r="R1039" s="45"/>
      <c r="S1039" s="45"/>
      <c r="T1039" s="45"/>
      <c r="U1039" s="45"/>
      <c r="V1039" s="45"/>
      <c r="W1039" s="44"/>
      <c r="X1039" s="45"/>
      <c r="Y1039" s="45"/>
      <c r="Z1039" s="45"/>
      <c r="AA1039" s="45"/>
      <c r="AB1039" s="45"/>
      <c r="AC1039" s="45"/>
      <c r="AD1039" s="45"/>
      <c r="AE1039" s="64"/>
      <c r="AF1039" s="45"/>
      <c r="AG1039" s="64"/>
      <c r="AI1039" s="45"/>
      <c r="AJ1039" s="45"/>
      <c r="AK1039" s="45"/>
    </row>
    <row r="1040" spans="2:37">
      <c r="B1040" s="45"/>
      <c r="C1040" s="45"/>
      <c r="D1040" s="45"/>
      <c r="E1040" s="45"/>
      <c r="F1040" s="45"/>
      <c r="G1040" s="45"/>
      <c r="H1040" s="45"/>
      <c r="I1040" s="45"/>
      <c r="J1040" s="45"/>
      <c r="K1040" s="45"/>
      <c r="L1040" s="1"/>
      <c r="M1040" s="45"/>
      <c r="N1040" s="45"/>
      <c r="O1040" s="45"/>
      <c r="P1040" s="45"/>
      <c r="Q1040" s="45"/>
      <c r="R1040" s="45"/>
      <c r="S1040" s="45"/>
      <c r="T1040" s="45"/>
      <c r="U1040" s="45"/>
      <c r="V1040" s="45"/>
      <c r="W1040" s="44"/>
      <c r="X1040" s="45"/>
      <c r="Y1040" s="45"/>
      <c r="Z1040" s="45"/>
      <c r="AA1040" s="45"/>
      <c r="AB1040" s="45"/>
      <c r="AC1040" s="45"/>
      <c r="AD1040" s="45"/>
      <c r="AE1040" s="64"/>
      <c r="AF1040" s="45"/>
      <c r="AG1040" s="64"/>
      <c r="AI1040" s="45"/>
      <c r="AJ1040" s="45"/>
      <c r="AK1040" s="45"/>
    </row>
    <row r="1041" spans="2:37">
      <c r="B1041" s="45"/>
      <c r="C1041" s="45"/>
      <c r="D1041" s="45"/>
      <c r="E1041" s="45"/>
      <c r="F1041" s="45"/>
      <c r="G1041" s="45"/>
      <c r="H1041" s="45"/>
      <c r="I1041" s="45"/>
      <c r="J1041" s="45"/>
      <c r="K1041" s="45"/>
      <c r="L1041" s="1"/>
      <c r="M1041" s="45"/>
      <c r="N1041" s="45"/>
      <c r="O1041" s="45"/>
      <c r="P1041" s="45"/>
      <c r="Q1041" s="45"/>
      <c r="R1041" s="45"/>
      <c r="S1041" s="45"/>
      <c r="T1041" s="45"/>
      <c r="U1041" s="45"/>
      <c r="V1041" s="45"/>
      <c r="W1041" s="44"/>
      <c r="X1041" s="45"/>
      <c r="Y1041" s="45"/>
      <c r="Z1041" s="45"/>
      <c r="AA1041" s="45"/>
      <c r="AB1041" s="45"/>
      <c r="AC1041" s="45"/>
      <c r="AD1041" s="45"/>
      <c r="AE1041" s="64"/>
      <c r="AF1041" s="45"/>
      <c r="AG1041" s="64"/>
      <c r="AI1041" s="45"/>
      <c r="AJ1041" s="45"/>
      <c r="AK1041" s="45"/>
    </row>
    <row r="1042" spans="2:37">
      <c r="B1042" s="45"/>
      <c r="C1042" s="45"/>
      <c r="D1042" s="45"/>
      <c r="E1042" s="45"/>
      <c r="F1042" s="45"/>
      <c r="G1042" s="45"/>
      <c r="H1042" s="45"/>
      <c r="I1042" s="45"/>
      <c r="J1042" s="45"/>
      <c r="K1042" s="45"/>
      <c r="L1042" s="1"/>
      <c r="M1042" s="45"/>
      <c r="N1042" s="45"/>
      <c r="O1042" s="45"/>
      <c r="P1042" s="45"/>
      <c r="Q1042" s="45"/>
      <c r="R1042" s="45"/>
      <c r="S1042" s="45"/>
      <c r="T1042" s="45"/>
      <c r="U1042" s="45"/>
      <c r="V1042" s="45"/>
      <c r="W1042" s="44"/>
      <c r="X1042" s="45"/>
      <c r="Y1042" s="45"/>
      <c r="Z1042" s="45"/>
      <c r="AA1042" s="45"/>
      <c r="AB1042" s="45"/>
      <c r="AC1042" s="45"/>
      <c r="AD1042" s="45"/>
      <c r="AE1042" s="64"/>
      <c r="AF1042" s="45"/>
      <c r="AG1042" s="64"/>
      <c r="AI1042" s="45"/>
      <c r="AJ1042" s="45"/>
      <c r="AK1042" s="45"/>
    </row>
    <row r="1043" spans="2:37">
      <c r="B1043" s="45"/>
      <c r="C1043" s="45"/>
      <c r="D1043" s="45"/>
      <c r="E1043" s="45"/>
      <c r="F1043" s="45"/>
      <c r="G1043" s="45"/>
      <c r="H1043" s="45"/>
      <c r="I1043" s="45"/>
      <c r="J1043" s="45"/>
      <c r="K1043" s="45"/>
      <c r="L1043" s="1"/>
      <c r="M1043" s="45"/>
      <c r="N1043" s="45"/>
      <c r="O1043" s="45"/>
      <c r="P1043" s="45"/>
      <c r="Q1043" s="45"/>
      <c r="R1043" s="45"/>
      <c r="S1043" s="45"/>
      <c r="T1043" s="45"/>
      <c r="U1043" s="45"/>
      <c r="V1043" s="45"/>
      <c r="W1043" s="44"/>
      <c r="X1043" s="45"/>
      <c r="Y1043" s="45"/>
      <c r="Z1043" s="45"/>
      <c r="AA1043" s="45"/>
      <c r="AB1043" s="45"/>
      <c r="AC1043" s="45"/>
      <c r="AD1043" s="45"/>
      <c r="AE1043" s="64"/>
      <c r="AF1043" s="45"/>
      <c r="AG1043" s="64"/>
      <c r="AI1043" s="45"/>
      <c r="AJ1043" s="45"/>
      <c r="AK1043" s="45"/>
    </row>
    <row r="1044" spans="2:37">
      <c r="B1044" s="45"/>
      <c r="C1044" s="45"/>
      <c r="D1044" s="45"/>
      <c r="E1044" s="45"/>
      <c r="F1044" s="45"/>
      <c r="G1044" s="45"/>
      <c r="H1044" s="45"/>
      <c r="I1044" s="45"/>
      <c r="J1044" s="45"/>
      <c r="K1044" s="45"/>
      <c r="L1044" s="1"/>
      <c r="M1044" s="45"/>
      <c r="N1044" s="45"/>
      <c r="O1044" s="45"/>
      <c r="P1044" s="45"/>
      <c r="Q1044" s="45"/>
      <c r="R1044" s="45"/>
      <c r="S1044" s="45"/>
      <c r="T1044" s="45"/>
      <c r="U1044" s="45"/>
      <c r="V1044" s="45"/>
      <c r="W1044" s="44"/>
      <c r="X1044" s="45"/>
      <c r="Y1044" s="45"/>
      <c r="Z1044" s="45"/>
      <c r="AA1044" s="45"/>
      <c r="AB1044" s="45"/>
      <c r="AC1044" s="45"/>
      <c r="AD1044" s="45"/>
      <c r="AE1044" s="64"/>
      <c r="AF1044" s="45"/>
      <c r="AG1044" s="64"/>
      <c r="AI1044" s="45"/>
      <c r="AJ1044" s="45"/>
      <c r="AK1044" s="45"/>
    </row>
    <row r="1045" spans="2:37">
      <c r="B1045" s="45"/>
      <c r="C1045" s="45"/>
      <c r="D1045" s="45"/>
      <c r="E1045" s="45"/>
      <c r="F1045" s="45"/>
      <c r="G1045" s="45"/>
      <c r="H1045" s="45"/>
      <c r="I1045" s="45"/>
      <c r="J1045" s="45"/>
      <c r="K1045" s="45"/>
      <c r="L1045" s="1"/>
      <c r="M1045" s="45"/>
      <c r="N1045" s="45"/>
      <c r="O1045" s="45"/>
      <c r="P1045" s="45"/>
      <c r="Q1045" s="45"/>
      <c r="R1045" s="45"/>
      <c r="S1045" s="45"/>
      <c r="T1045" s="45"/>
      <c r="U1045" s="45"/>
      <c r="V1045" s="45"/>
      <c r="W1045" s="44"/>
      <c r="X1045" s="45"/>
      <c r="Y1045" s="45"/>
      <c r="Z1045" s="45"/>
      <c r="AA1045" s="45"/>
      <c r="AB1045" s="45"/>
      <c r="AC1045" s="45"/>
      <c r="AD1045" s="45"/>
      <c r="AE1045" s="64"/>
      <c r="AF1045" s="45"/>
      <c r="AG1045" s="64"/>
      <c r="AI1045" s="45"/>
      <c r="AJ1045" s="45"/>
      <c r="AK1045" s="45"/>
    </row>
    <row r="1046" spans="2:37">
      <c r="B1046" s="45"/>
      <c r="C1046" s="45"/>
      <c r="D1046" s="45"/>
      <c r="E1046" s="45"/>
      <c r="F1046" s="45"/>
      <c r="G1046" s="45"/>
      <c r="H1046" s="45"/>
      <c r="I1046" s="45"/>
      <c r="J1046" s="45"/>
      <c r="K1046" s="45"/>
      <c r="L1046" s="1"/>
      <c r="M1046" s="45"/>
      <c r="N1046" s="45"/>
      <c r="O1046" s="45"/>
      <c r="P1046" s="45"/>
      <c r="Q1046" s="45"/>
      <c r="R1046" s="45"/>
      <c r="S1046" s="45"/>
      <c r="T1046" s="45"/>
      <c r="U1046" s="45"/>
      <c r="V1046" s="45"/>
      <c r="W1046" s="44"/>
      <c r="X1046" s="45"/>
      <c r="Y1046" s="45"/>
      <c r="Z1046" s="45"/>
      <c r="AA1046" s="45"/>
      <c r="AB1046" s="45"/>
      <c r="AC1046" s="45"/>
      <c r="AD1046" s="45"/>
      <c r="AE1046" s="64"/>
      <c r="AF1046" s="45"/>
      <c r="AG1046" s="64"/>
      <c r="AI1046" s="45"/>
      <c r="AJ1046" s="45"/>
      <c r="AK1046" s="45"/>
    </row>
    <row r="1047" spans="2:37">
      <c r="B1047" s="45"/>
      <c r="C1047" s="45"/>
      <c r="D1047" s="45"/>
      <c r="E1047" s="45"/>
      <c r="F1047" s="45"/>
      <c r="G1047" s="45"/>
      <c r="H1047" s="45"/>
      <c r="I1047" s="45"/>
      <c r="J1047" s="45"/>
      <c r="K1047" s="45"/>
      <c r="L1047" s="1"/>
      <c r="M1047" s="45"/>
      <c r="N1047" s="45"/>
      <c r="O1047" s="45"/>
      <c r="P1047" s="45"/>
      <c r="Q1047" s="45"/>
      <c r="R1047" s="45"/>
      <c r="S1047" s="45"/>
      <c r="T1047" s="45"/>
      <c r="U1047" s="45"/>
      <c r="V1047" s="45"/>
      <c r="W1047" s="44"/>
      <c r="X1047" s="45"/>
      <c r="Y1047" s="45"/>
      <c r="Z1047" s="45"/>
      <c r="AA1047" s="45"/>
      <c r="AB1047" s="45"/>
      <c r="AC1047" s="45"/>
      <c r="AD1047" s="45"/>
      <c r="AE1047" s="64"/>
      <c r="AF1047" s="45"/>
      <c r="AG1047" s="64"/>
      <c r="AI1047" s="45"/>
      <c r="AJ1047" s="45"/>
      <c r="AK1047" s="45"/>
    </row>
    <row r="1048" spans="2:37">
      <c r="B1048" s="45"/>
      <c r="C1048" s="45"/>
      <c r="D1048" s="45"/>
      <c r="E1048" s="45"/>
      <c r="F1048" s="45"/>
      <c r="G1048" s="45"/>
      <c r="H1048" s="45"/>
      <c r="I1048" s="45"/>
      <c r="J1048" s="45"/>
      <c r="K1048" s="45"/>
      <c r="L1048" s="1"/>
      <c r="M1048" s="45"/>
      <c r="N1048" s="45"/>
      <c r="O1048" s="45"/>
      <c r="P1048" s="45"/>
      <c r="Q1048" s="45"/>
      <c r="R1048" s="45"/>
      <c r="S1048" s="45"/>
      <c r="T1048" s="45"/>
      <c r="U1048" s="45"/>
      <c r="V1048" s="45"/>
      <c r="W1048" s="44"/>
      <c r="X1048" s="45"/>
      <c r="Y1048" s="45"/>
      <c r="Z1048" s="45"/>
      <c r="AA1048" s="45"/>
      <c r="AB1048" s="45"/>
      <c r="AC1048" s="45"/>
      <c r="AD1048" s="45"/>
      <c r="AE1048" s="64"/>
      <c r="AF1048" s="45"/>
      <c r="AG1048" s="64"/>
      <c r="AI1048" s="45"/>
      <c r="AJ1048" s="45"/>
      <c r="AK1048" s="45"/>
    </row>
  </sheetData>
  <mergeCells count="7">
    <mergeCell ref="Z1:AA1"/>
    <mergeCell ref="AE1:AK1"/>
    <mergeCell ref="B1:I1"/>
    <mergeCell ref="J1:O1"/>
    <mergeCell ref="Q1:R1"/>
    <mergeCell ref="S1:T1"/>
    <mergeCell ref="U1:Y1"/>
  </mergeCells>
  <conditionalFormatting sqref="F583 F206">
    <cfRule type="containsText" dxfId="74" priority="4" operator="containsText" text="dk">
      <formula>NOT(ISERROR(SEARCH("dk",F206)))</formula>
    </cfRule>
  </conditionalFormatting>
  <pageMargins left="0.7" right="0.7" top="0.75" bottom="0.75" header="0.3" footer="0.3"/>
  <pageSetup paperSize="9" orientation="landscape" r:id="rId1"/>
  <headerFooter>
    <oddFooter>&amp;Rpage &amp;P of &amp;N</oddFooter>
  </headerFooter>
  <legacyDrawing r:id="rId2"/>
  <tableParts count="1">
    <tablePart r:id="rId3"/>
  </tableParts>
</worksheet>
</file>

<file path=xl/worksheets/sheet6.xml><?xml version="1.0" encoding="utf-8"?>
<worksheet xmlns="http://schemas.openxmlformats.org/spreadsheetml/2006/main" xmlns:r="http://schemas.openxmlformats.org/officeDocument/2006/relationships">
  <sheetPr>
    <tabColor theme="7"/>
  </sheetPr>
  <dimension ref="A1:D33"/>
  <sheetViews>
    <sheetView workbookViewId="0"/>
  </sheetViews>
  <sheetFormatPr defaultRowHeight="15"/>
  <cols>
    <col min="1" max="1" width="24.85546875" style="1" customWidth="1"/>
    <col min="2" max="2" width="38" style="1" customWidth="1"/>
    <col min="3" max="3" width="13.5703125" style="1" bestFit="1" customWidth="1"/>
    <col min="4" max="4" width="23" style="1" bestFit="1" customWidth="1"/>
    <col min="5" max="16384" width="9.140625" style="1"/>
  </cols>
  <sheetData>
    <row r="1" spans="1:4">
      <c r="A1" s="137" t="s">
        <v>494</v>
      </c>
      <c r="B1" s="137" t="s">
        <v>495</v>
      </c>
      <c r="C1" s="137" t="s">
        <v>496</v>
      </c>
      <c r="D1" s="137" t="s">
        <v>498</v>
      </c>
    </row>
    <row r="2" spans="1:4">
      <c r="A2" s="56" t="s">
        <v>559</v>
      </c>
      <c r="B2" s="56" t="s">
        <v>560</v>
      </c>
      <c r="C2" s="56" t="s">
        <v>561</v>
      </c>
      <c r="D2" s="56" t="s">
        <v>502</v>
      </c>
    </row>
    <row r="3" spans="1:4">
      <c r="A3" s="56" t="s">
        <v>559</v>
      </c>
      <c r="B3" s="56" t="s">
        <v>2</v>
      </c>
      <c r="C3" s="56" t="s">
        <v>538</v>
      </c>
      <c r="D3" s="56" t="s">
        <v>503</v>
      </c>
    </row>
    <row r="4" spans="1:4">
      <c r="A4" s="56" t="s">
        <v>559</v>
      </c>
      <c r="B4" s="56" t="s">
        <v>562</v>
      </c>
      <c r="C4" s="56" t="s">
        <v>538</v>
      </c>
      <c r="D4" s="56" t="s">
        <v>504</v>
      </c>
    </row>
    <row r="5" spans="1:4">
      <c r="A5" s="56" t="s">
        <v>559</v>
      </c>
      <c r="B5" s="56" t="s">
        <v>457</v>
      </c>
      <c r="C5" s="56" t="s">
        <v>538</v>
      </c>
      <c r="D5" s="56" t="s">
        <v>505</v>
      </c>
    </row>
    <row r="6" spans="1:4">
      <c r="A6" s="56" t="s">
        <v>559</v>
      </c>
      <c r="B6" s="56" t="s">
        <v>2438</v>
      </c>
      <c r="C6" s="56" t="s">
        <v>538</v>
      </c>
      <c r="D6" s="56" t="s">
        <v>506</v>
      </c>
    </row>
    <row r="7" spans="1:4">
      <c r="A7" s="56" t="s">
        <v>559</v>
      </c>
      <c r="B7" s="56" t="s">
        <v>563</v>
      </c>
      <c r="C7" s="56" t="s">
        <v>538</v>
      </c>
      <c r="D7" s="56" t="s">
        <v>507</v>
      </c>
    </row>
    <row r="8" spans="1:4">
      <c r="A8" s="56" t="s">
        <v>559</v>
      </c>
      <c r="B8" s="56" t="s">
        <v>564</v>
      </c>
      <c r="C8" s="56" t="s">
        <v>538</v>
      </c>
      <c r="D8" s="56" t="s">
        <v>508</v>
      </c>
    </row>
    <row r="9" spans="1:4">
      <c r="A9" s="56" t="s">
        <v>559</v>
      </c>
      <c r="B9" s="56" t="s">
        <v>2439</v>
      </c>
      <c r="C9" s="56" t="s">
        <v>565</v>
      </c>
      <c r="D9" s="56" t="s">
        <v>509</v>
      </c>
    </row>
    <row r="10" spans="1:4">
      <c r="A10" s="56" t="s">
        <v>559</v>
      </c>
      <c r="B10" s="56" t="s">
        <v>566</v>
      </c>
      <c r="C10" s="56" t="s">
        <v>538</v>
      </c>
      <c r="D10" s="56" t="s">
        <v>567</v>
      </c>
    </row>
    <row r="11" spans="1:4">
      <c r="A11" s="56" t="s">
        <v>559</v>
      </c>
      <c r="B11" s="56" t="s">
        <v>4</v>
      </c>
      <c r="C11" s="56" t="s">
        <v>538</v>
      </c>
      <c r="D11" s="56" t="s">
        <v>568</v>
      </c>
    </row>
    <row r="12" spans="1:4">
      <c r="A12" s="56" t="s">
        <v>559</v>
      </c>
      <c r="B12" s="56" t="s">
        <v>569</v>
      </c>
      <c r="C12" s="56" t="s">
        <v>538</v>
      </c>
      <c r="D12" s="56" t="s">
        <v>570</v>
      </c>
    </row>
    <row r="13" spans="1:4">
      <c r="A13" s="56" t="s">
        <v>559</v>
      </c>
      <c r="B13" s="56" t="s">
        <v>571</v>
      </c>
      <c r="C13" s="56" t="s">
        <v>538</v>
      </c>
      <c r="D13" s="56" t="s">
        <v>572</v>
      </c>
    </row>
    <row r="14" spans="1:4">
      <c r="A14" s="56" t="s">
        <v>559</v>
      </c>
      <c r="B14" s="56" t="s">
        <v>573</v>
      </c>
      <c r="C14" s="56" t="s">
        <v>538</v>
      </c>
      <c r="D14" s="56" t="s">
        <v>574</v>
      </c>
    </row>
    <row r="15" spans="1:4">
      <c r="A15" s="56" t="s">
        <v>575</v>
      </c>
      <c r="B15" s="56" t="s">
        <v>576</v>
      </c>
      <c r="C15" s="56" t="s">
        <v>577</v>
      </c>
      <c r="D15" s="56" t="s">
        <v>578</v>
      </c>
    </row>
    <row r="16" spans="1:4">
      <c r="A16" s="56" t="s">
        <v>579</v>
      </c>
      <c r="B16" s="56" t="s">
        <v>580</v>
      </c>
      <c r="C16" s="56" t="s">
        <v>538</v>
      </c>
      <c r="D16" s="56" t="s">
        <v>581</v>
      </c>
    </row>
    <row r="17" spans="1:4">
      <c r="A17" s="56" t="s">
        <v>579</v>
      </c>
      <c r="B17" s="56" t="s">
        <v>582</v>
      </c>
      <c r="C17" s="56" t="s">
        <v>538</v>
      </c>
      <c r="D17" s="56" t="s">
        <v>583</v>
      </c>
    </row>
    <row r="18" spans="1:4">
      <c r="A18" s="56" t="s">
        <v>579</v>
      </c>
      <c r="B18" s="56" t="s">
        <v>584</v>
      </c>
      <c r="C18" s="56" t="s">
        <v>538</v>
      </c>
      <c r="D18" s="56" t="s">
        <v>585</v>
      </c>
    </row>
    <row r="19" spans="1:4">
      <c r="A19" s="56" t="s">
        <v>586</v>
      </c>
      <c r="B19" s="56" t="s">
        <v>587</v>
      </c>
      <c r="C19" s="56" t="s">
        <v>538</v>
      </c>
      <c r="D19" s="56" t="s">
        <v>588</v>
      </c>
    </row>
    <row r="20" spans="1:4">
      <c r="A20" s="56" t="s">
        <v>586</v>
      </c>
      <c r="B20" s="56" t="s">
        <v>589</v>
      </c>
      <c r="C20" s="56" t="s">
        <v>590</v>
      </c>
      <c r="D20" s="56" t="s">
        <v>591</v>
      </c>
    </row>
    <row r="21" spans="1:4">
      <c r="A21" s="56" t="s">
        <v>586</v>
      </c>
      <c r="B21" s="56" t="s">
        <v>592</v>
      </c>
      <c r="C21" s="56" t="s">
        <v>538</v>
      </c>
      <c r="D21" s="56" t="s">
        <v>593</v>
      </c>
    </row>
    <row r="22" spans="1:4">
      <c r="A22" s="56" t="s">
        <v>586</v>
      </c>
      <c r="B22" s="56" t="s">
        <v>594</v>
      </c>
      <c r="C22" s="56" t="s">
        <v>595</v>
      </c>
      <c r="D22" s="56" t="s">
        <v>596</v>
      </c>
    </row>
    <row r="23" spans="1:4">
      <c r="A23" s="56" t="s">
        <v>586</v>
      </c>
      <c r="B23" s="56" t="s">
        <v>597</v>
      </c>
      <c r="C23" s="56" t="s">
        <v>595</v>
      </c>
      <c r="D23" s="56" t="s">
        <v>598</v>
      </c>
    </row>
    <row r="24" spans="1:4">
      <c r="A24" s="56" t="s">
        <v>586</v>
      </c>
      <c r="B24" s="56" t="s">
        <v>599</v>
      </c>
      <c r="C24" s="56" t="s">
        <v>600</v>
      </c>
      <c r="D24" s="56" t="s">
        <v>601</v>
      </c>
    </row>
    <row r="25" spans="1:4">
      <c r="A25" s="56" t="s">
        <v>586</v>
      </c>
      <c r="B25" s="56" t="s">
        <v>602</v>
      </c>
      <c r="C25" s="56" t="s">
        <v>595</v>
      </c>
      <c r="D25" s="56" t="s">
        <v>603</v>
      </c>
    </row>
    <row r="26" spans="1:4">
      <c r="A26" s="56" t="s">
        <v>586</v>
      </c>
      <c r="B26" s="56" t="s">
        <v>604</v>
      </c>
      <c r="C26" s="56" t="s">
        <v>538</v>
      </c>
      <c r="D26" s="56" t="s">
        <v>605</v>
      </c>
    </row>
    <row r="27" spans="1:4">
      <c r="A27" s="56" t="s">
        <v>606</v>
      </c>
      <c r="B27" s="56"/>
      <c r="C27" s="56" t="s">
        <v>538</v>
      </c>
      <c r="D27" s="56" t="s">
        <v>607</v>
      </c>
    </row>
    <row r="28" spans="1:4">
      <c r="A28" s="56" t="s">
        <v>608</v>
      </c>
      <c r="B28" s="56" t="s">
        <v>608</v>
      </c>
      <c r="C28" s="56" t="s">
        <v>538</v>
      </c>
      <c r="D28" s="56" t="s">
        <v>609</v>
      </c>
    </row>
    <row r="29" spans="1:4">
      <c r="A29" s="56" t="s">
        <v>610</v>
      </c>
      <c r="B29" s="56" t="s">
        <v>610</v>
      </c>
      <c r="C29" s="56" t="s">
        <v>538</v>
      </c>
      <c r="D29" s="56" t="s">
        <v>611</v>
      </c>
    </row>
    <row r="30" spans="1:4">
      <c r="A30" s="56" t="s">
        <v>612</v>
      </c>
      <c r="B30" s="56" t="s">
        <v>612</v>
      </c>
      <c r="C30" s="56" t="s">
        <v>538</v>
      </c>
      <c r="D30" s="56" t="s">
        <v>613</v>
      </c>
    </row>
    <row r="31" spans="1:4">
      <c r="A31" s="56" t="s">
        <v>614</v>
      </c>
      <c r="B31" s="56" t="s">
        <v>614</v>
      </c>
      <c r="C31" s="56" t="s">
        <v>538</v>
      </c>
      <c r="D31" s="56" t="s">
        <v>615</v>
      </c>
    </row>
    <row r="32" spans="1:4">
      <c r="A32" s="56" t="s">
        <v>616</v>
      </c>
      <c r="B32" s="56" t="s">
        <v>616</v>
      </c>
      <c r="C32" s="56" t="s">
        <v>538</v>
      </c>
      <c r="D32" s="56" t="s">
        <v>617</v>
      </c>
    </row>
    <row r="33" spans="1:4">
      <c r="A33" s="56" t="s">
        <v>616</v>
      </c>
      <c r="B33" s="56" t="s">
        <v>618</v>
      </c>
      <c r="C33" s="56" t="s">
        <v>538</v>
      </c>
      <c r="D33" s="56" t="s">
        <v>547</v>
      </c>
    </row>
  </sheetData>
  <autoFilter ref="A1:D1"/>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9"/>
    <pageSetUpPr fitToPage="1"/>
  </sheetPr>
  <dimension ref="A1:AH1277"/>
  <sheetViews>
    <sheetView showGridLines="0" zoomScale="80" zoomScaleNormal="80" workbookViewId="0">
      <pane xSplit="2" ySplit="5" topLeftCell="J6" activePane="bottomRight" state="frozen"/>
      <selection pane="topRight" activeCell="B1" sqref="B1"/>
      <selection pane="bottomLeft" activeCell="A5" sqref="A5"/>
      <selection pane="bottomRight" activeCell="A2" sqref="A2"/>
    </sheetView>
  </sheetViews>
  <sheetFormatPr defaultRowHeight="15"/>
  <cols>
    <col min="1" max="1" width="26.5703125" style="1" bestFit="1" customWidth="1"/>
    <col min="2" max="2" width="16" style="1" customWidth="1"/>
    <col min="3" max="3" width="14.85546875" style="1" customWidth="1"/>
    <col min="4" max="4" width="18.42578125" style="1" bestFit="1" customWidth="1"/>
    <col min="5" max="5" width="19.140625" style="2" bestFit="1" customWidth="1"/>
    <col min="6" max="6" width="22.28515625" style="212" bestFit="1" customWidth="1"/>
    <col min="7" max="7" width="26.7109375" style="65" bestFit="1" customWidth="1"/>
    <col min="8" max="8" width="18.140625" style="1" customWidth="1"/>
    <col min="9" max="9" width="18" style="65" bestFit="1" customWidth="1"/>
    <col min="10" max="10" width="22.28515625" style="65" bestFit="1" customWidth="1"/>
    <col min="11" max="11" width="12" style="65" customWidth="1"/>
    <col min="12" max="12" width="15.28515625" style="65" customWidth="1"/>
    <col min="13" max="13" width="20.140625" style="65" customWidth="1"/>
    <col min="14" max="14" width="18" style="65" customWidth="1"/>
    <col min="15" max="15" width="48.42578125" style="1" bestFit="1" customWidth="1"/>
    <col min="16" max="16" width="14.5703125" style="1" customWidth="1"/>
    <col min="17" max="17" width="21.7109375" style="1" customWidth="1"/>
    <col min="18" max="19" width="12.140625" style="1" customWidth="1"/>
    <col min="20" max="20" width="11.28515625" style="213" customWidth="1"/>
    <col min="21" max="21" width="17.28515625" style="1" customWidth="1"/>
    <col min="22" max="22" width="10.140625" style="1" customWidth="1"/>
    <col min="23" max="23" width="11.42578125" style="1" customWidth="1"/>
    <col min="24" max="24" width="12.7109375" style="1" customWidth="1"/>
    <col min="25" max="25" width="25" style="1" customWidth="1"/>
    <col min="26" max="26" width="19.28515625" style="1" customWidth="1"/>
    <col min="27" max="27" width="28.7109375" style="1" bestFit="1" customWidth="1"/>
    <col min="28" max="28" width="28.85546875" style="1" bestFit="1" customWidth="1"/>
    <col min="29" max="29" width="11.85546875" style="1" customWidth="1"/>
    <col min="30" max="30" width="18.42578125" style="1" customWidth="1"/>
    <col min="31" max="31" width="19.7109375" style="1" customWidth="1"/>
    <col min="32" max="32" width="19.5703125" style="1" bestFit="1" customWidth="1"/>
    <col min="33" max="33" width="27.5703125" style="1" bestFit="1" customWidth="1"/>
    <col min="34" max="34" width="9.140625" style="45"/>
    <col min="35" max="16384" width="9.140625" style="1"/>
  </cols>
  <sheetData>
    <row r="1" spans="1:34">
      <c r="A1" s="105" t="s">
        <v>494</v>
      </c>
      <c r="B1" s="245" t="s">
        <v>559</v>
      </c>
      <c r="C1" s="246"/>
      <c r="D1" s="246"/>
      <c r="E1" s="246"/>
      <c r="F1" s="246"/>
      <c r="G1" s="246"/>
      <c r="H1" s="246"/>
      <c r="I1" s="246"/>
      <c r="J1" s="246"/>
      <c r="K1" s="246"/>
      <c r="L1" s="246"/>
      <c r="M1" s="246"/>
      <c r="N1" s="247"/>
      <c r="O1" s="181" t="s">
        <v>575</v>
      </c>
      <c r="P1" s="248" t="s">
        <v>579</v>
      </c>
      <c r="Q1" s="248"/>
      <c r="R1" s="248"/>
      <c r="S1" s="249" t="s">
        <v>586</v>
      </c>
      <c r="T1" s="249"/>
      <c r="U1" s="249"/>
      <c r="V1" s="249"/>
      <c r="W1" s="249"/>
      <c r="X1" s="249"/>
      <c r="Y1" s="249"/>
      <c r="Z1" s="249"/>
      <c r="AA1" s="182" t="s">
        <v>606</v>
      </c>
      <c r="AB1" s="182" t="s">
        <v>608</v>
      </c>
      <c r="AC1" s="182" t="s">
        <v>610</v>
      </c>
      <c r="AD1" s="182" t="s">
        <v>612</v>
      </c>
      <c r="AE1" s="182" t="s">
        <v>614</v>
      </c>
      <c r="AF1" s="183" t="s">
        <v>616</v>
      </c>
      <c r="AG1" s="184"/>
    </row>
    <row r="2" spans="1:34">
      <c r="A2" s="106" t="s">
        <v>495</v>
      </c>
      <c r="B2" s="185" t="s">
        <v>560</v>
      </c>
      <c r="C2" s="185" t="s">
        <v>2</v>
      </c>
      <c r="D2" s="185" t="s">
        <v>562</v>
      </c>
      <c r="E2" s="186" t="s">
        <v>457</v>
      </c>
      <c r="F2" s="185" t="s">
        <v>2438</v>
      </c>
      <c r="G2" s="185" t="s">
        <v>563</v>
      </c>
      <c r="H2" s="185" t="s">
        <v>564</v>
      </c>
      <c r="I2" s="185" t="s">
        <v>2439</v>
      </c>
      <c r="J2" s="185" t="s">
        <v>566</v>
      </c>
      <c r="K2" s="185" t="s">
        <v>4</v>
      </c>
      <c r="L2" s="185" t="s">
        <v>569</v>
      </c>
      <c r="M2" s="185" t="s">
        <v>571</v>
      </c>
      <c r="N2" s="185" t="s">
        <v>573</v>
      </c>
      <c r="O2" s="187" t="s">
        <v>576</v>
      </c>
      <c r="P2" s="187" t="s">
        <v>580</v>
      </c>
      <c r="Q2" s="187" t="s">
        <v>582</v>
      </c>
      <c r="R2" s="187" t="s">
        <v>584</v>
      </c>
      <c r="S2" s="187" t="s">
        <v>587</v>
      </c>
      <c r="T2" s="188" t="s">
        <v>589</v>
      </c>
      <c r="U2" s="187" t="s">
        <v>592</v>
      </c>
      <c r="V2" s="187" t="s">
        <v>594</v>
      </c>
      <c r="W2" s="187" t="s">
        <v>597</v>
      </c>
      <c r="X2" s="187" t="s">
        <v>599</v>
      </c>
      <c r="Y2" s="187" t="s">
        <v>602</v>
      </c>
      <c r="Z2" s="124" t="s">
        <v>604</v>
      </c>
      <c r="AA2" s="124"/>
      <c r="AB2" s="124" t="s">
        <v>608</v>
      </c>
      <c r="AC2" s="124" t="s">
        <v>610</v>
      </c>
      <c r="AD2" s="124" t="s">
        <v>612</v>
      </c>
      <c r="AE2" s="124" t="s">
        <v>614</v>
      </c>
      <c r="AF2" s="124" t="s">
        <v>616</v>
      </c>
      <c r="AG2" s="124" t="s">
        <v>618</v>
      </c>
    </row>
    <row r="3" spans="1:34" s="191" customFormat="1">
      <c r="A3" s="105" t="s">
        <v>496</v>
      </c>
      <c r="B3" s="189" t="s">
        <v>561</v>
      </c>
      <c r="C3" s="189" t="s">
        <v>538</v>
      </c>
      <c r="D3" s="189" t="s">
        <v>538</v>
      </c>
      <c r="E3" s="189" t="s">
        <v>538</v>
      </c>
      <c r="F3" s="189" t="s">
        <v>538</v>
      </c>
      <c r="G3" s="189" t="s">
        <v>538</v>
      </c>
      <c r="H3" s="189" t="s">
        <v>538</v>
      </c>
      <c r="I3" s="189" t="s">
        <v>565</v>
      </c>
      <c r="J3" s="189" t="s">
        <v>538</v>
      </c>
      <c r="K3" s="189" t="s">
        <v>538</v>
      </c>
      <c r="L3" s="189" t="s">
        <v>538</v>
      </c>
      <c r="M3" s="189" t="s">
        <v>538</v>
      </c>
      <c r="N3" s="189" t="s">
        <v>538</v>
      </c>
      <c r="O3" s="189" t="s">
        <v>577</v>
      </c>
      <c r="P3" s="189" t="s">
        <v>538</v>
      </c>
      <c r="Q3" s="189" t="s">
        <v>538</v>
      </c>
      <c r="R3" s="189" t="s">
        <v>538</v>
      </c>
      <c r="S3" s="189" t="s">
        <v>538</v>
      </c>
      <c r="T3" s="189" t="s">
        <v>590</v>
      </c>
      <c r="U3" s="189" t="s">
        <v>538</v>
      </c>
      <c r="V3" s="189" t="s">
        <v>595</v>
      </c>
      <c r="W3" s="189" t="s">
        <v>595</v>
      </c>
      <c r="X3" s="189" t="s">
        <v>600</v>
      </c>
      <c r="Y3" s="189" t="s">
        <v>595</v>
      </c>
      <c r="Z3" s="189" t="s">
        <v>538</v>
      </c>
      <c r="AA3" s="189" t="s">
        <v>538</v>
      </c>
      <c r="AB3" s="189" t="s">
        <v>538</v>
      </c>
      <c r="AC3" s="189" t="s">
        <v>538</v>
      </c>
      <c r="AD3" s="189" t="s">
        <v>538</v>
      </c>
      <c r="AE3" s="189" t="s">
        <v>538</v>
      </c>
      <c r="AF3" s="189" t="s">
        <v>538</v>
      </c>
      <c r="AG3" s="189" t="s">
        <v>538</v>
      </c>
      <c r="AH3" s="190"/>
    </row>
    <row r="4" spans="1:34" s="198" customFormat="1" ht="18" customHeight="1">
      <c r="A4" s="192" t="s">
        <v>498</v>
      </c>
      <c r="B4" s="193" t="s">
        <v>502</v>
      </c>
      <c r="C4" s="193" t="s">
        <v>503</v>
      </c>
      <c r="D4" s="193" t="s">
        <v>504</v>
      </c>
      <c r="E4" s="193" t="s">
        <v>505</v>
      </c>
      <c r="F4" s="193" t="s">
        <v>506</v>
      </c>
      <c r="G4" s="193" t="s">
        <v>507</v>
      </c>
      <c r="H4" s="193" t="s">
        <v>508</v>
      </c>
      <c r="I4" s="193" t="s">
        <v>509</v>
      </c>
      <c r="J4" s="193" t="s">
        <v>567</v>
      </c>
      <c r="K4" s="193" t="s">
        <v>568</v>
      </c>
      <c r="L4" s="193" t="s">
        <v>570</v>
      </c>
      <c r="M4" s="193" t="s">
        <v>572</v>
      </c>
      <c r="N4" s="193" t="s">
        <v>574</v>
      </c>
      <c r="O4" s="194" t="s">
        <v>578</v>
      </c>
      <c r="P4" s="193" t="s">
        <v>581</v>
      </c>
      <c r="Q4" s="193" t="s">
        <v>583</v>
      </c>
      <c r="R4" s="193" t="s">
        <v>585</v>
      </c>
      <c r="S4" s="193" t="s">
        <v>588</v>
      </c>
      <c r="T4" s="193" t="s">
        <v>591</v>
      </c>
      <c r="U4" s="193" t="s">
        <v>593</v>
      </c>
      <c r="V4" s="193" t="s">
        <v>596</v>
      </c>
      <c r="W4" s="193" t="s">
        <v>598</v>
      </c>
      <c r="X4" s="193" t="s">
        <v>601</v>
      </c>
      <c r="Y4" s="193" t="s">
        <v>603</v>
      </c>
      <c r="Z4" s="193" t="s">
        <v>605</v>
      </c>
      <c r="AA4" s="193" t="s">
        <v>607</v>
      </c>
      <c r="AB4" s="195" t="s">
        <v>609</v>
      </c>
      <c r="AC4" s="195" t="s">
        <v>611</v>
      </c>
      <c r="AD4" s="196" t="s">
        <v>613</v>
      </c>
      <c r="AE4" s="195" t="s">
        <v>615</v>
      </c>
      <c r="AF4" s="195" t="s">
        <v>617</v>
      </c>
      <c r="AG4" s="195" t="s">
        <v>547</v>
      </c>
      <c r="AH4" s="197"/>
    </row>
    <row r="5" spans="1:34" s="45" customFormat="1">
      <c r="B5" s="45" t="s">
        <v>619</v>
      </c>
      <c r="C5" s="199" t="s">
        <v>438</v>
      </c>
      <c r="D5" s="199" t="s">
        <v>107</v>
      </c>
      <c r="E5" s="200" t="s">
        <v>346</v>
      </c>
      <c r="F5" s="199" t="s">
        <v>620</v>
      </c>
      <c r="G5" s="44" t="s">
        <v>621</v>
      </c>
      <c r="H5" s="201" t="s">
        <v>622</v>
      </c>
      <c r="I5" s="200">
        <v>12</v>
      </c>
      <c r="J5" s="44" t="s">
        <v>621</v>
      </c>
      <c r="K5" s="44" t="s">
        <v>15</v>
      </c>
      <c r="L5" s="202" t="s">
        <v>470</v>
      </c>
      <c r="M5" s="202" t="s">
        <v>623</v>
      </c>
      <c r="N5" s="202" t="s">
        <v>624</v>
      </c>
      <c r="O5" s="78">
        <v>18.888888888888889</v>
      </c>
      <c r="P5" s="45" t="s">
        <v>625</v>
      </c>
      <c r="Q5" s="45" t="s">
        <v>626</v>
      </c>
      <c r="R5" s="45" t="s">
        <v>625</v>
      </c>
      <c r="S5" s="46" t="s">
        <v>627</v>
      </c>
      <c r="T5" s="203">
        <v>1431.4083973485695</v>
      </c>
      <c r="U5" s="45" t="s">
        <v>628</v>
      </c>
      <c r="V5" s="45">
        <v>410</v>
      </c>
      <c r="W5" s="45">
        <v>300</v>
      </c>
      <c r="X5" s="45">
        <v>1</v>
      </c>
      <c r="Y5" s="78">
        <v>410</v>
      </c>
      <c r="Z5" s="46" t="s">
        <v>629</v>
      </c>
      <c r="AA5" s="45" t="s">
        <v>630</v>
      </c>
      <c r="AB5" s="46" t="s">
        <v>631</v>
      </c>
      <c r="AC5" s="66" t="s">
        <v>632</v>
      </c>
      <c r="AD5" s="46" t="s">
        <v>633</v>
      </c>
      <c r="AE5" s="46" t="s">
        <v>634</v>
      </c>
      <c r="AF5" s="46" t="s">
        <v>633</v>
      </c>
      <c r="AG5" s="46" t="s">
        <v>635</v>
      </c>
      <c r="AH5" s="46"/>
    </row>
    <row r="6" spans="1:34" s="45" customFormat="1">
      <c r="B6" s="45" t="s">
        <v>636</v>
      </c>
      <c r="C6" s="199" t="s">
        <v>438</v>
      </c>
      <c r="D6" s="199" t="s">
        <v>107</v>
      </c>
      <c r="E6" s="200" t="s">
        <v>346</v>
      </c>
      <c r="F6" s="199" t="s">
        <v>620</v>
      </c>
      <c r="G6" s="44" t="s">
        <v>621</v>
      </c>
      <c r="H6" s="201" t="s">
        <v>637</v>
      </c>
      <c r="I6" s="200">
        <v>11</v>
      </c>
      <c r="J6" s="44" t="s">
        <v>621</v>
      </c>
      <c r="K6" s="44" t="s">
        <v>15</v>
      </c>
      <c r="L6" s="202" t="s">
        <v>470</v>
      </c>
      <c r="M6" s="202" t="s">
        <v>623</v>
      </c>
      <c r="N6" s="202" t="s">
        <v>624</v>
      </c>
      <c r="O6" s="78">
        <v>32.325757575757571</v>
      </c>
      <c r="P6" s="45" t="s">
        <v>625</v>
      </c>
      <c r="Q6" s="45" t="s">
        <v>626</v>
      </c>
      <c r="R6" s="45" t="s">
        <v>625</v>
      </c>
      <c r="S6" s="46" t="s">
        <v>627</v>
      </c>
      <c r="T6" s="203">
        <v>1429.3890303202975</v>
      </c>
      <c r="U6" s="45" t="s">
        <v>628</v>
      </c>
      <c r="V6" s="45">
        <v>410</v>
      </c>
      <c r="W6" s="45">
        <v>300</v>
      </c>
      <c r="X6" s="45">
        <v>1</v>
      </c>
      <c r="Y6" s="78">
        <v>410</v>
      </c>
      <c r="Z6" s="46" t="s">
        <v>629</v>
      </c>
      <c r="AA6" s="45" t="s">
        <v>630</v>
      </c>
      <c r="AB6" s="46" t="s">
        <v>632</v>
      </c>
      <c r="AC6" s="66" t="s">
        <v>632</v>
      </c>
      <c r="AD6" s="46" t="s">
        <v>633</v>
      </c>
      <c r="AE6" s="46" t="s">
        <v>634</v>
      </c>
      <c r="AF6" s="46" t="s">
        <v>633</v>
      </c>
      <c r="AG6" s="46" t="s">
        <v>635</v>
      </c>
      <c r="AH6" s="46"/>
    </row>
    <row r="7" spans="1:34" s="45" customFormat="1">
      <c r="B7" s="45" t="s">
        <v>638</v>
      </c>
      <c r="C7" s="199" t="s">
        <v>438</v>
      </c>
      <c r="D7" s="199" t="s">
        <v>107</v>
      </c>
      <c r="E7" s="200" t="s">
        <v>346</v>
      </c>
      <c r="F7" s="199" t="s">
        <v>620</v>
      </c>
      <c r="G7" s="44" t="s">
        <v>621</v>
      </c>
      <c r="H7" s="201" t="s">
        <v>639</v>
      </c>
      <c r="I7" s="200">
        <v>8</v>
      </c>
      <c r="J7" s="44" t="s">
        <v>621</v>
      </c>
      <c r="K7" s="44" t="s">
        <v>15</v>
      </c>
      <c r="L7" s="202" t="s">
        <v>470</v>
      </c>
      <c r="M7" s="202" t="s">
        <v>623</v>
      </c>
      <c r="N7" s="202" t="s">
        <v>624</v>
      </c>
      <c r="O7" s="78">
        <v>45.6875</v>
      </c>
      <c r="P7" s="45" t="s">
        <v>625</v>
      </c>
      <c r="Q7" s="45" t="s">
        <v>626</v>
      </c>
      <c r="R7" s="45" t="s">
        <v>625</v>
      </c>
      <c r="S7" s="46" t="s">
        <v>627</v>
      </c>
      <c r="T7" s="203">
        <v>1425.0171928787386</v>
      </c>
      <c r="U7" s="45" t="s">
        <v>628</v>
      </c>
      <c r="V7" s="45">
        <v>410</v>
      </c>
      <c r="W7" s="45">
        <v>300</v>
      </c>
      <c r="X7" s="45">
        <v>1</v>
      </c>
      <c r="Y7" s="78">
        <v>410</v>
      </c>
      <c r="Z7" s="46" t="s">
        <v>629</v>
      </c>
      <c r="AA7" s="45" t="s">
        <v>630</v>
      </c>
      <c r="AB7" s="46" t="s">
        <v>640</v>
      </c>
      <c r="AC7" s="66" t="s">
        <v>632</v>
      </c>
      <c r="AD7" s="46" t="s">
        <v>633</v>
      </c>
      <c r="AE7" s="46" t="s">
        <v>634</v>
      </c>
      <c r="AF7" s="46" t="s">
        <v>633</v>
      </c>
      <c r="AG7" s="46" t="s">
        <v>635</v>
      </c>
      <c r="AH7" s="46"/>
    </row>
    <row r="8" spans="1:34" s="45" customFormat="1">
      <c r="B8" s="45" t="s">
        <v>641</v>
      </c>
      <c r="C8" s="199" t="s">
        <v>438</v>
      </c>
      <c r="D8" s="199" t="s">
        <v>107</v>
      </c>
      <c r="E8" s="200" t="s">
        <v>346</v>
      </c>
      <c r="F8" s="199" t="s">
        <v>620</v>
      </c>
      <c r="G8" s="44" t="s">
        <v>621</v>
      </c>
      <c r="H8" s="201" t="s">
        <v>642</v>
      </c>
      <c r="I8" s="200">
        <v>13</v>
      </c>
      <c r="J8" s="44" t="s">
        <v>621</v>
      </c>
      <c r="K8" s="44" t="s">
        <v>15</v>
      </c>
      <c r="L8" s="202" t="s">
        <v>470</v>
      </c>
      <c r="M8" s="202" t="s">
        <v>623</v>
      </c>
      <c r="N8" s="202" t="s">
        <v>624</v>
      </c>
      <c r="O8" s="60">
        <v>19.7</v>
      </c>
      <c r="P8" s="45" t="s">
        <v>625</v>
      </c>
      <c r="Q8" s="45" t="s">
        <v>626</v>
      </c>
      <c r="R8" s="45" t="s">
        <v>625</v>
      </c>
      <c r="S8" s="46" t="s">
        <v>627</v>
      </c>
      <c r="T8" s="203">
        <v>1400.543109</v>
      </c>
      <c r="U8" s="45" t="s">
        <v>628</v>
      </c>
      <c r="V8" s="45">
        <v>410</v>
      </c>
      <c r="W8" s="45">
        <v>300</v>
      </c>
      <c r="X8" s="45">
        <v>1</v>
      </c>
      <c r="Y8" s="78">
        <v>410</v>
      </c>
      <c r="Z8" s="46" t="s">
        <v>629</v>
      </c>
      <c r="AA8" s="45" t="s">
        <v>630</v>
      </c>
      <c r="AB8" s="46" t="s">
        <v>631</v>
      </c>
      <c r="AC8" s="66" t="s">
        <v>632</v>
      </c>
      <c r="AD8" s="46" t="s">
        <v>633</v>
      </c>
      <c r="AE8" s="46" t="s">
        <v>634</v>
      </c>
      <c r="AF8" s="46" t="s">
        <v>633</v>
      </c>
      <c r="AG8" s="46" t="s">
        <v>635</v>
      </c>
      <c r="AH8" s="46"/>
    </row>
    <row r="9" spans="1:34" s="45" customFormat="1">
      <c r="B9" s="45" t="s">
        <v>643</v>
      </c>
      <c r="C9" s="199" t="s">
        <v>438</v>
      </c>
      <c r="D9" s="199" t="s">
        <v>107</v>
      </c>
      <c r="E9" s="200" t="s">
        <v>346</v>
      </c>
      <c r="F9" s="199" t="s">
        <v>620</v>
      </c>
      <c r="G9" s="44" t="s">
        <v>621</v>
      </c>
      <c r="H9" s="201" t="s">
        <v>644</v>
      </c>
      <c r="I9" s="200">
        <v>7</v>
      </c>
      <c r="J9" s="44" t="s">
        <v>621</v>
      </c>
      <c r="K9" s="44" t="s">
        <v>15</v>
      </c>
      <c r="L9" s="202" t="s">
        <v>470</v>
      </c>
      <c r="M9" s="202" t="s">
        <v>623</v>
      </c>
      <c r="N9" s="202" t="s">
        <v>624</v>
      </c>
      <c r="O9" s="78">
        <v>1.8809523809523812</v>
      </c>
      <c r="P9" s="45" t="s">
        <v>625</v>
      </c>
      <c r="Q9" s="45" t="s">
        <v>626</v>
      </c>
      <c r="R9" s="45" t="s">
        <v>625</v>
      </c>
      <c r="S9" s="46" t="s">
        <v>627</v>
      </c>
      <c r="T9" s="203">
        <v>1375.1759887374415</v>
      </c>
      <c r="U9" s="45" t="s">
        <v>628</v>
      </c>
      <c r="V9" s="45">
        <v>410</v>
      </c>
      <c r="W9" s="45">
        <v>300</v>
      </c>
      <c r="X9" s="45">
        <v>1</v>
      </c>
      <c r="Y9" s="78">
        <v>410</v>
      </c>
      <c r="Z9" s="46" t="s">
        <v>629</v>
      </c>
      <c r="AA9" s="45" t="s">
        <v>630</v>
      </c>
      <c r="AB9" s="46" t="s">
        <v>628</v>
      </c>
      <c r="AC9" s="66" t="s">
        <v>632</v>
      </c>
      <c r="AD9" s="46" t="s">
        <v>633</v>
      </c>
      <c r="AE9" s="46" t="s">
        <v>634</v>
      </c>
      <c r="AF9" s="46" t="s">
        <v>633</v>
      </c>
      <c r="AG9" s="46" t="s">
        <v>635</v>
      </c>
      <c r="AH9" s="46"/>
    </row>
    <row r="10" spans="1:34" s="45" customFormat="1">
      <c r="B10" s="45" t="s">
        <v>645</v>
      </c>
      <c r="C10" s="199" t="s">
        <v>438</v>
      </c>
      <c r="D10" s="199" t="s">
        <v>107</v>
      </c>
      <c r="E10" s="200" t="s">
        <v>346</v>
      </c>
      <c r="F10" s="199" t="s">
        <v>620</v>
      </c>
      <c r="G10" s="44" t="s">
        <v>621</v>
      </c>
      <c r="H10" s="201" t="s">
        <v>646</v>
      </c>
      <c r="I10" s="200">
        <v>12</v>
      </c>
      <c r="J10" s="44" t="s">
        <v>621</v>
      </c>
      <c r="K10" s="44" t="s">
        <v>15</v>
      </c>
      <c r="L10" s="202" t="s">
        <v>470</v>
      </c>
      <c r="M10" s="202" t="s">
        <v>623</v>
      </c>
      <c r="N10" s="202" t="s">
        <v>624</v>
      </c>
      <c r="O10" s="78">
        <v>14.576388888888891</v>
      </c>
      <c r="P10" s="45" t="s">
        <v>625</v>
      </c>
      <c r="Q10" s="45" t="s">
        <v>626</v>
      </c>
      <c r="R10" s="45" t="s">
        <v>625</v>
      </c>
      <c r="S10" s="46" t="s">
        <v>627</v>
      </c>
      <c r="T10" s="203">
        <v>1397.3664515795417</v>
      </c>
      <c r="U10" s="45" t="s">
        <v>628</v>
      </c>
      <c r="V10" s="45">
        <v>410</v>
      </c>
      <c r="W10" s="45">
        <v>300</v>
      </c>
      <c r="X10" s="45">
        <v>1</v>
      </c>
      <c r="Y10" s="78">
        <v>410</v>
      </c>
      <c r="Z10" s="46" t="s">
        <v>629</v>
      </c>
      <c r="AA10" s="45" t="s">
        <v>630</v>
      </c>
      <c r="AB10" s="46" t="s">
        <v>631</v>
      </c>
      <c r="AC10" s="66" t="s">
        <v>632</v>
      </c>
      <c r="AD10" s="46" t="s">
        <v>633</v>
      </c>
      <c r="AE10" s="46" t="s">
        <v>634</v>
      </c>
      <c r="AF10" s="46" t="s">
        <v>633</v>
      </c>
      <c r="AG10" s="46" t="s">
        <v>635</v>
      </c>
      <c r="AH10" s="46"/>
    </row>
    <row r="11" spans="1:34" s="45" customFormat="1">
      <c r="B11" s="45" t="s">
        <v>647</v>
      </c>
      <c r="C11" s="199" t="s">
        <v>438</v>
      </c>
      <c r="D11" s="199" t="s">
        <v>107</v>
      </c>
      <c r="E11" s="200" t="s">
        <v>346</v>
      </c>
      <c r="F11" s="199" t="s">
        <v>620</v>
      </c>
      <c r="G11" s="44" t="s">
        <v>621</v>
      </c>
      <c r="H11" s="201" t="s">
        <v>648</v>
      </c>
      <c r="I11" s="200">
        <v>3</v>
      </c>
      <c r="J11" s="44" t="s">
        <v>621</v>
      </c>
      <c r="K11" s="44" t="s">
        <v>15</v>
      </c>
      <c r="L11" s="202" t="s">
        <v>470</v>
      </c>
      <c r="M11" s="202" t="s">
        <v>623</v>
      </c>
      <c r="N11" s="202" t="s">
        <v>624</v>
      </c>
      <c r="O11" s="78">
        <v>27.138888888888889</v>
      </c>
      <c r="P11" s="45" t="s">
        <v>625</v>
      </c>
      <c r="Q11" s="45" t="s">
        <v>626</v>
      </c>
      <c r="R11" s="45" t="s">
        <v>625</v>
      </c>
      <c r="S11" s="46" t="s">
        <v>627</v>
      </c>
      <c r="T11" s="203">
        <v>1367.6607766547961</v>
      </c>
      <c r="U11" s="45" t="s">
        <v>628</v>
      </c>
      <c r="V11" s="45">
        <v>410</v>
      </c>
      <c r="W11" s="45">
        <v>300</v>
      </c>
      <c r="X11" s="45">
        <v>1</v>
      </c>
      <c r="Y11" s="78">
        <v>410</v>
      </c>
      <c r="Z11" s="46" t="s">
        <v>629</v>
      </c>
      <c r="AA11" s="45" t="s">
        <v>630</v>
      </c>
      <c r="AB11" s="66" t="s">
        <v>632</v>
      </c>
      <c r="AC11" s="66" t="s">
        <v>632</v>
      </c>
      <c r="AD11" s="46" t="s">
        <v>633</v>
      </c>
      <c r="AE11" s="66" t="s">
        <v>634</v>
      </c>
      <c r="AF11" s="46" t="s">
        <v>633</v>
      </c>
      <c r="AG11" s="46" t="s">
        <v>635</v>
      </c>
      <c r="AH11" s="46"/>
    </row>
    <row r="12" spans="1:34">
      <c r="B12" s="45" t="s">
        <v>649</v>
      </c>
      <c r="C12" s="199" t="s">
        <v>438</v>
      </c>
      <c r="D12" s="199" t="s">
        <v>107</v>
      </c>
      <c r="E12" s="200" t="s">
        <v>346</v>
      </c>
      <c r="F12" s="199" t="s">
        <v>620</v>
      </c>
      <c r="G12" s="44" t="s">
        <v>621</v>
      </c>
      <c r="H12" s="201" t="s">
        <v>650</v>
      </c>
      <c r="I12" s="200">
        <v>7</v>
      </c>
      <c r="J12" s="44" t="s">
        <v>621</v>
      </c>
      <c r="K12" s="44" t="s">
        <v>15</v>
      </c>
      <c r="L12" s="202" t="s">
        <v>470</v>
      </c>
      <c r="M12" s="202" t="s">
        <v>623</v>
      </c>
      <c r="N12" s="202" t="s">
        <v>624</v>
      </c>
      <c r="O12" s="78">
        <v>15.05952380952381</v>
      </c>
      <c r="P12" s="45" t="s">
        <v>625</v>
      </c>
      <c r="Q12" s="45" t="s">
        <v>626</v>
      </c>
      <c r="R12" s="45" t="s">
        <v>625</v>
      </c>
      <c r="S12" s="46" t="s">
        <v>627</v>
      </c>
      <c r="T12" s="203">
        <v>1451.2622092509678</v>
      </c>
      <c r="U12" s="45" t="s">
        <v>628</v>
      </c>
      <c r="V12" s="45">
        <v>410</v>
      </c>
      <c r="W12" s="45">
        <v>300</v>
      </c>
      <c r="X12" s="45">
        <v>1</v>
      </c>
      <c r="Y12" s="78">
        <v>410</v>
      </c>
      <c r="Z12" s="46" t="s">
        <v>629</v>
      </c>
      <c r="AA12" s="45" t="s">
        <v>630</v>
      </c>
      <c r="AB12" s="66" t="s">
        <v>631</v>
      </c>
      <c r="AC12" s="66" t="s">
        <v>632</v>
      </c>
      <c r="AD12" s="46" t="s">
        <v>633</v>
      </c>
      <c r="AE12" s="66" t="s">
        <v>634</v>
      </c>
      <c r="AF12" s="46" t="s">
        <v>633</v>
      </c>
      <c r="AG12" s="46" t="s">
        <v>635</v>
      </c>
      <c r="AH12" s="46"/>
    </row>
    <row r="13" spans="1:34">
      <c r="B13" s="45" t="s">
        <v>651</v>
      </c>
      <c r="C13" s="199" t="s">
        <v>438</v>
      </c>
      <c r="D13" s="199" t="s">
        <v>107</v>
      </c>
      <c r="E13" s="200" t="s">
        <v>346</v>
      </c>
      <c r="F13" s="199" t="s">
        <v>620</v>
      </c>
      <c r="G13" s="44" t="s">
        <v>621</v>
      </c>
      <c r="H13" s="201" t="s">
        <v>652</v>
      </c>
      <c r="I13" s="200">
        <v>10</v>
      </c>
      <c r="J13" s="44" t="s">
        <v>621</v>
      </c>
      <c r="K13" s="44" t="s">
        <v>15</v>
      </c>
      <c r="L13" s="202" t="s">
        <v>470</v>
      </c>
      <c r="M13" s="202" t="s">
        <v>623</v>
      </c>
      <c r="N13" s="202" t="s">
        <v>624</v>
      </c>
      <c r="O13" s="78">
        <v>10.125</v>
      </c>
      <c r="P13" s="45" t="s">
        <v>625</v>
      </c>
      <c r="Q13" s="45" t="s">
        <v>626</v>
      </c>
      <c r="R13" s="45" t="s">
        <v>625</v>
      </c>
      <c r="S13" s="46" t="s">
        <v>627</v>
      </c>
      <c r="T13" s="203">
        <v>1451.2622092509678</v>
      </c>
      <c r="U13" s="45" t="s">
        <v>628</v>
      </c>
      <c r="V13" s="45">
        <v>410</v>
      </c>
      <c r="W13" s="45">
        <v>300</v>
      </c>
      <c r="X13" s="45">
        <v>1</v>
      </c>
      <c r="Y13" s="78">
        <v>410</v>
      </c>
      <c r="Z13" s="46" t="s">
        <v>629</v>
      </c>
      <c r="AA13" s="45" t="s">
        <v>630</v>
      </c>
      <c r="AB13" s="66" t="s">
        <v>631</v>
      </c>
      <c r="AC13" s="66" t="s">
        <v>632</v>
      </c>
      <c r="AD13" s="46" t="s">
        <v>633</v>
      </c>
      <c r="AE13" s="66" t="s">
        <v>634</v>
      </c>
      <c r="AF13" s="46" t="s">
        <v>633</v>
      </c>
      <c r="AG13" s="46" t="s">
        <v>635</v>
      </c>
      <c r="AH13" s="46"/>
    </row>
    <row r="14" spans="1:34">
      <c r="B14" s="45" t="s">
        <v>653</v>
      </c>
      <c r="C14" s="199" t="s">
        <v>438</v>
      </c>
      <c r="D14" s="199" t="s">
        <v>107</v>
      </c>
      <c r="E14" s="200" t="s">
        <v>346</v>
      </c>
      <c r="F14" s="199" t="s">
        <v>620</v>
      </c>
      <c r="G14" s="44" t="s">
        <v>621</v>
      </c>
      <c r="H14" s="201" t="s">
        <v>654</v>
      </c>
      <c r="I14" s="200">
        <v>8</v>
      </c>
      <c r="J14" s="44" t="s">
        <v>621</v>
      </c>
      <c r="K14" s="44" t="s">
        <v>15</v>
      </c>
      <c r="L14" s="202" t="s">
        <v>470</v>
      </c>
      <c r="M14" s="202" t="s">
        <v>623</v>
      </c>
      <c r="N14" s="202" t="s">
        <v>624</v>
      </c>
      <c r="O14" s="60">
        <v>12.65625</v>
      </c>
      <c r="P14" s="44" t="s">
        <v>625</v>
      </c>
      <c r="Q14" s="45" t="s">
        <v>626</v>
      </c>
      <c r="R14" s="45" t="s">
        <v>625</v>
      </c>
      <c r="S14" s="46" t="s">
        <v>627</v>
      </c>
      <c r="T14" s="203">
        <v>1472.7620310151942</v>
      </c>
      <c r="U14" s="45" t="s">
        <v>628</v>
      </c>
      <c r="V14" s="45">
        <v>410</v>
      </c>
      <c r="W14" s="45">
        <v>300</v>
      </c>
      <c r="X14" s="45">
        <v>1</v>
      </c>
      <c r="Y14" s="78">
        <v>410</v>
      </c>
      <c r="Z14" s="46" t="s">
        <v>629</v>
      </c>
      <c r="AA14" s="45" t="s">
        <v>630</v>
      </c>
      <c r="AB14" s="66" t="s">
        <v>631</v>
      </c>
      <c r="AC14" s="66" t="s">
        <v>632</v>
      </c>
      <c r="AD14" s="46" t="s">
        <v>633</v>
      </c>
      <c r="AE14" s="66" t="s">
        <v>634</v>
      </c>
      <c r="AF14" s="46" t="s">
        <v>633</v>
      </c>
      <c r="AG14" s="46" t="s">
        <v>635</v>
      </c>
      <c r="AH14" s="46"/>
    </row>
    <row r="15" spans="1:34">
      <c r="B15" s="45" t="s">
        <v>655</v>
      </c>
      <c r="C15" s="199" t="s">
        <v>438</v>
      </c>
      <c r="D15" s="199" t="s">
        <v>183</v>
      </c>
      <c r="E15" s="200" t="s">
        <v>355</v>
      </c>
      <c r="F15" s="199" t="s">
        <v>620</v>
      </c>
      <c r="G15" s="44" t="s">
        <v>621</v>
      </c>
      <c r="H15" s="201" t="s">
        <v>622</v>
      </c>
      <c r="I15" s="200">
        <v>3</v>
      </c>
      <c r="J15" s="44" t="s">
        <v>621</v>
      </c>
      <c r="K15" s="44" t="s">
        <v>15</v>
      </c>
      <c r="L15" s="202" t="s">
        <v>470</v>
      </c>
      <c r="M15" s="202" t="s">
        <v>623</v>
      </c>
      <c r="N15" s="202" t="s">
        <v>624</v>
      </c>
      <c r="O15" s="60">
        <v>36</v>
      </c>
      <c r="P15" s="44" t="s">
        <v>625</v>
      </c>
      <c r="Q15" s="45" t="s">
        <v>626</v>
      </c>
      <c r="R15" s="45" t="s">
        <v>625</v>
      </c>
      <c r="S15" s="46" t="s">
        <v>627</v>
      </c>
      <c r="T15" s="203">
        <v>192.63436868845599</v>
      </c>
      <c r="U15" s="45" t="s">
        <v>632</v>
      </c>
      <c r="V15" s="44">
        <v>443</v>
      </c>
      <c r="W15" s="45">
        <v>300</v>
      </c>
      <c r="X15" s="44">
        <v>1</v>
      </c>
      <c r="Y15" s="78">
        <v>443</v>
      </c>
      <c r="Z15" s="46" t="s">
        <v>629</v>
      </c>
      <c r="AA15" s="45" t="s">
        <v>630</v>
      </c>
      <c r="AB15" s="66" t="s">
        <v>632</v>
      </c>
      <c r="AC15" s="66" t="s">
        <v>632</v>
      </c>
      <c r="AD15" s="46" t="s">
        <v>656</v>
      </c>
      <c r="AE15" s="66" t="s">
        <v>634</v>
      </c>
      <c r="AF15" s="46" t="s">
        <v>631</v>
      </c>
      <c r="AG15" s="46" t="s">
        <v>635</v>
      </c>
      <c r="AH15" s="46"/>
    </row>
    <row r="16" spans="1:34">
      <c r="B16" s="45" t="s">
        <v>657</v>
      </c>
      <c r="C16" s="199" t="s">
        <v>438</v>
      </c>
      <c r="D16" s="199" t="s">
        <v>183</v>
      </c>
      <c r="E16" s="200" t="s">
        <v>355</v>
      </c>
      <c r="F16" s="199" t="s">
        <v>620</v>
      </c>
      <c r="G16" s="44" t="s">
        <v>621</v>
      </c>
      <c r="H16" s="201" t="s">
        <v>637</v>
      </c>
      <c r="I16" s="200">
        <v>10</v>
      </c>
      <c r="J16" s="44" t="s">
        <v>621</v>
      </c>
      <c r="K16" s="44" t="s">
        <v>15</v>
      </c>
      <c r="L16" s="202" t="s">
        <v>470</v>
      </c>
      <c r="M16" s="202" t="s">
        <v>623</v>
      </c>
      <c r="N16" s="202" t="s">
        <v>624</v>
      </c>
      <c r="O16" s="60">
        <v>32.4</v>
      </c>
      <c r="P16" s="44" t="s">
        <v>625</v>
      </c>
      <c r="Q16" s="45" t="s">
        <v>626</v>
      </c>
      <c r="R16" s="45" t="s">
        <v>625</v>
      </c>
      <c r="S16" s="46" t="s">
        <v>627</v>
      </c>
      <c r="T16" s="203">
        <v>225.94247055390008</v>
      </c>
      <c r="U16" s="45" t="s">
        <v>632</v>
      </c>
      <c r="V16" s="44">
        <v>443</v>
      </c>
      <c r="W16" s="45">
        <v>300</v>
      </c>
      <c r="X16" s="45">
        <v>1</v>
      </c>
      <c r="Y16" s="78">
        <v>443</v>
      </c>
      <c r="Z16" s="46" t="s">
        <v>629</v>
      </c>
      <c r="AA16" s="45" t="s">
        <v>630</v>
      </c>
      <c r="AB16" s="66" t="s">
        <v>632</v>
      </c>
      <c r="AC16" s="66" t="s">
        <v>632</v>
      </c>
      <c r="AD16" s="46" t="s">
        <v>656</v>
      </c>
      <c r="AE16" s="66" t="s">
        <v>634</v>
      </c>
      <c r="AF16" s="46" t="s">
        <v>631</v>
      </c>
      <c r="AG16" s="46" t="s">
        <v>635</v>
      </c>
      <c r="AH16" s="46"/>
    </row>
    <row r="17" spans="2:34">
      <c r="B17" s="45" t="s">
        <v>658</v>
      </c>
      <c r="C17" s="199" t="s">
        <v>438</v>
      </c>
      <c r="D17" s="199" t="s">
        <v>183</v>
      </c>
      <c r="E17" s="200" t="s">
        <v>355</v>
      </c>
      <c r="F17" s="199" t="s">
        <v>620</v>
      </c>
      <c r="G17" s="44" t="s">
        <v>621</v>
      </c>
      <c r="H17" s="201" t="s">
        <v>639</v>
      </c>
      <c r="I17" s="200">
        <v>4</v>
      </c>
      <c r="J17" s="44" t="s">
        <v>621</v>
      </c>
      <c r="K17" s="44" t="s">
        <v>15</v>
      </c>
      <c r="L17" s="202" t="s">
        <v>470</v>
      </c>
      <c r="M17" s="202" t="s">
        <v>623</v>
      </c>
      <c r="N17" s="202" t="s">
        <v>624</v>
      </c>
      <c r="O17" s="60">
        <v>54</v>
      </c>
      <c r="P17" s="44" t="s">
        <v>625</v>
      </c>
      <c r="Q17" s="45" t="s">
        <v>626</v>
      </c>
      <c r="R17" s="45" t="s">
        <v>625</v>
      </c>
      <c r="S17" s="46" t="s">
        <v>627</v>
      </c>
      <c r="T17" s="203">
        <v>188.83061192507955</v>
      </c>
      <c r="U17" s="45" t="s">
        <v>632</v>
      </c>
      <c r="V17" s="44">
        <v>443</v>
      </c>
      <c r="W17" s="45">
        <v>300</v>
      </c>
      <c r="X17" s="45">
        <v>1</v>
      </c>
      <c r="Y17" s="78">
        <v>443</v>
      </c>
      <c r="Z17" s="46" t="s">
        <v>629</v>
      </c>
      <c r="AA17" s="45" t="s">
        <v>630</v>
      </c>
      <c r="AB17" s="66" t="s">
        <v>640</v>
      </c>
      <c r="AC17" s="66" t="s">
        <v>632</v>
      </c>
      <c r="AD17" s="46" t="s">
        <v>656</v>
      </c>
      <c r="AE17" s="66" t="s">
        <v>634</v>
      </c>
      <c r="AF17" s="46" t="s">
        <v>631</v>
      </c>
      <c r="AG17" s="46" t="s">
        <v>635</v>
      </c>
      <c r="AH17" s="46"/>
    </row>
    <row r="18" spans="2:34">
      <c r="B18" s="45" t="s">
        <v>659</v>
      </c>
      <c r="C18" s="199" t="s">
        <v>438</v>
      </c>
      <c r="D18" s="199" t="s">
        <v>183</v>
      </c>
      <c r="E18" s="200" t="s">
        <v>355</v>
      </c>
      <c r="F18" s="199" t="s">
        <v>620</v>
      </c>
      <c r="G18" s="44" t="s">
        <v>621</v>
      </c>
      <c r="H18" s="201" t="s">
        <v>642</v>
      </c>
      <c r="I18" s="200">
        <v>6</v>
      </c>
      <c r="J18" s="44" t="s">
        <v>621</v>
      </c>
      <c r="K18" s="44" t="s">
        <v>15</v>
      </c>
      <c r="L18" s="202" t="s">
        <v>470</v>
      </c>
      <c r="M18" s="202" t="s">
        <v>623</v>
      </c>
      <c r="N18" s="202" t="s">
        <v>624</v>
      </c>
      <c r="O18" s="60">
        <v>45</v>
      </c>
      <c r="P18" s="44" t="s">
        <v>625</v>
      </c>
      <c r="Q18" s="45" t="s">
        <v>626</v>
      </c>
      <c r="R18" s="45" t="s">
        <v>625</v>
      </c>
      <c r="S18" s="46" t="s">
        <v>627</v>
      </c>
      <c r="T18" s="203">
        <v>282.81619472724685</v>
      </c>
      <c r="U18" s="45" t="s">
        <v>632</v>
      </c>
      <c r="V18" s="44">
        <v>443</v>
      </c>
      <c r="W18" s="45">
        <v>300</v>
      </c>
      <c r="X18" s="44">
        <v>1</v>
      </c>
      <c r="Y18" s="78">
        <v>443</v>
      </c>
      <c r="Z18" s="46" t="s">
        <v>629</v>
      </c>
      <c r="AA18" s="45" t="s">
        <v>630</v>
      </c>
      <c r="AB18" s="66" t="s">
        <v>640</v>
      </c>
      <c r="AC18" s="66" t="s">
        <v>632</v>
      </c>
      <c r="AD18" s="46" t="s">
        <v>656</v>
      </c>
      <c r="AE18" s="66" t="s">
        <v>634</v>
      </c>
      <c r="AF18" s="46" t="s">
        <v>631</v>
      </c>
      <c r="AG18" s="46" t="s">
        <v>635</v>
      </c>
      <c r="AH18" s="46"/>
    </row>
    <row r="19" spans="2:34">
      <c r="B19" s="45" t="s">
        <v>660</v>
      </c>
      <c r="C19" s="199" t="s">
        <v>438</v>
      </c>
      <c r="D19" s="199" t="s">
        <v>183</v>
      </c>
      <c r="E19" s="200" t="s">
        <v>355</v>
      </c>
      <c r="F19" s="199" t="s">
        <v>620</v>
      </c>
      <c r="G19" s="44" t="s">
        <v>621</v>
      </c>
      <c r="H19" s="201" t="s">
        <v>644</v>
      </c>
      <c r="I19" s="200">
        <v>10</v>
      </c>
      <c r="J19" s="44" t="s">
        <v>621</v>
      </c>
      <c r="K19" s="44" t="s">
        <v>15</v>
      </c>
      <c r="L19" s="202" t="s">
        <v>470</v>
      </c>
      <c r="M19" s="202" t="s">
        <v>623</v>
      </c>
      <c r="N19" s="202" t="s">
        <v>624</v>
      </c>
      <c r="O19" s="60">
        <v>32.4</v>
      </c>
      <c r="P19" s="44" t="s">
        <v>625</v>
      </c>
      <c r="Q19" s="45" t="s">
        <v>626</v>
      </c>
      <c r="R19" s="45" t="s">
        <v>625</v>
      </c>
      <c r="S19" s="46" t="s">
        <v>627</v>
      </c>
      <c r="T19" s="203">
        <v>325.61480310329875</v>
      </c>
      <c r="U19" s="45" t="s">
        <v>632</v>
      </c>
      <c r="V19" s="44">
        <v>443</v>
      </c>
      <c r="W19" s="45">
        <v>300</v>
      </c>
      <c r="X19" s="45">
        <v>1</v>
      </c>
      <c r="Y19" s="78">
        <v>443</v>
      </c>
      <c r="Z19" s="46" t="s">
        <v>629</v>
      </c>
      <c r="AA19" s="45" t="s">
        <v>630</v>
      </c>
      <c r="AB19" s="66" t="s">
        <v>632</v>
      </c>
      <c r="AC19" s="66" t="s">
        <v>632</v>
      </c>
      <c r="AD19" s="46" t="s">
        <v>656</v>
      </c>
      <c r="AE19" s="66" t="s">
        <v>634</v>
      </c>
      <c r="AF19" s="46" t="s">
        <v>631</v>
      </c>
      <c r="AG19" s="46" t="s">
        <v>635</v>
      </c>
      <c r="AH19" s="46"/>
    </row>
    <row r="20" spans="2:34">
      <c r="B20" s="45" t="s">
        <v>661</v>
      </c>
      <c r="C20" s="199" t="s">
        <v>438</v>
      </c>
      <c r="D20" s="199" t="s">
        <v>183</v>
      </c>
      <c r="E20" s="200" t="s">
        <v>355</v>
      </c>
      <c r="F20" s="199" t="s">
        <v>620</v>
      </c>
      <c r="G20" s="44" t="s">
        <v>621</v>
      </c>
      <c r="H20" s="201" t="s">
        <v>646</v>
      </c>
      <c r="I20" s="200">
        <v>10</v>
      </c>
      <c r="J20" s="44" t="s">
        <v>621</v>
      </c>
      <c r="K20" s="44" t="s">
        <v>15</v>
      </c>
      <c r="L20" s="202" t="s">
        <v>470</v>
      </c>
      <c r="M20" s="202" t="s">
        <v>623</v>
      </c>
      <c r="N20" s="202" t="s">
        <v>624</v>
      </c>
      <c r="O20" s="60">
        <v>27</v>
      </c>
      <c r="P20" s="44" t="s">
        <v>625</v>
      </c>
      <c r="Q20" s="45" t="s">
        <v>626</v>
      </c>
      <c r="R20" s="45" t="s">
        <v>625</v>
      </c>
      <c r="S20" s="46" t="s">
        <v>627</v>
      </c>
      <c r="T20" s="203">
        <v>155.86211855354719</v>
      </c>
      <c r="U20" s="45" t="s">
        <v>632</v>
      </c>
      <c r="V20" s="44">
        <v>443</v>
      </c>
      <c r="W20" s="45">
        <v>300</v>
      </c>
      <c r="X20" s="45">
        <v>1</v>
      </c>
      <c r="Y20" s="78">
        <v>443</v>
      </c>
      <c r="Z20" s="46" t="s">
        <v>629</v>
      </c>
      <c r="AA20" s="45" t="s">
        <v>630</v>
      </c>
      <c r="AB20" s="66" t="s">
        <v>632</v>
      </c>
      <c r="AC20" s="66" t="s">
        <v>632</v>
      </c>
      <c r="AD20" s="46" t="s">
        <v>656</v>
      </c>
      <c r="AE20" s="66" t="s">
        <v>634</v>
      </c>
      <c r="AF20" s="46" t="s">
        <v>631</v>
      </c>
      <c r="AG20" s="46" t="s">
        <v>635</v>
      </c>
      <c r="AH20" s="46"/>
    </row>
    <row r="21" spans="2:34">
      <c r="B21" s="45" t="s">
        <v>662</v>
      </c>
      <c r="C21" s="199" t="s">
        <v>438</v>
      </c>
      <c r="D21" s="199" t="s">
        <v>183</v>
      </c>
      <c r="E21" s="200" t="s">
        <v>355</v>
      </c>
      <c r="F21" s="199" t="s">
        <v>620</v>
      </c>
      <c r="G21" s="44" t="s">
        <v>621</v>
      </c>
      <c r="H21" s="201" t="s">
        <v>648</v>
      </c>
      <c r="I21" s="200">
        <v>7</v>
      </c>
      <c r="J21" s="44" t="s">
        <v>621</v>
      </c>
      <c r="K21" s="44" t="s">
        <v>15</v>
      </c>
      <c r="L21" s="202" t="s">
        <v>470</v>
      </c>
      <c r="M21" s="202" t="s">
        <v>623</v>
      </c>
      <c r="N21" s="202" t="s">
        <v>624</v>
      </c>
      <c r="O21" s="60">
        <v>38.571428571428569</v>
      </c>
      <c r="P21" s="44" t="s">
        <v>625</v>
      </c>
      <c r="Q21" s="45" t="s">
        <v>626</v>
      </c>
      <c r="R21" s="45" t="s">
        <v>625</v>
      </c>
      <c r="S21" s="46" t="s">
        <v>627</v>
      </c>
      <c r="T21" s="203">
        <v>285.91082525850607</v>
      </c>
      <c r="U21" s="45" t="s">
        <v>632</v>
      </c>
      <c r="V21" s="44">
        <v>443</v>
      </c>
      <c r="W21" s="45">
        <v>300</v>
      </c>
      <c r="X21" s="44">
        <v>1</v>
      </c>
      <c r="Y21" s="78">
        <v>443</v>
      </c>
      <c r="Z21" s="46" t="s">
        <v>629</v>
      </c>
      <c r="AA21" s="45" t="s">
        <v>630</v>
      </c>
      <c r="AB21" s="66" t="s">
        <v>632</v>
      </c>
      <c r="AC21" s="66" t="s">
        <v>632</v>
      </c>
      <c r="AD21" s="46" t="s">
        <v>656</v>
      </c>
      <c r="AE21" s="66" t="s">
        <v>634</v>
      </c>
      <c r="AF21" s="46" t="s">
        <v>631</v>
      </c>
      <c r="AG21" s="46" t="s">
        <v>635</v>
      </c>
      <c r="AH21" s="46"/>
    </row>
    <row r="22" spans="2:34">
      <c r="B22" s="45" t="s">
        <v>663</v>
      </c>
      <c r="C22" s="199" t="s">
        <v>438</v>
      </c>
      <c r="D22" s="199" t="s">
        <v>183</v>
      </c>
      <c r="E22" s="200" t="s">
        <v>355</v>
      </c>
      <c r="F22" s="199" t="s">
        <v>620</v>
      </c>
      <c r="G22" s="44" t="s">
        <v>621</v>
      </c>
      <c r="H22" s="201" t="s">
        <v>650</v>
      </c>
      <c r="I22" s="200">
        <v>10</v>
      </c>
      <c r="J22" s="44" t="s">
        <v>621</v>
      </c>
      <c r="K22" s="44" t="s">
        <v>15</v>
      </c>
      <c r="L22" s="202" t="s">
        <v>470</v>
      </c>
      <c r="M22" s="202" t="s">
        <v>623</v>
      </c>
      <c r="N22" s="202" t="s">
        <v>624</v>
      </c>
      <c r="O22" s="60">
        <v>43.2</v>
      </c>
      <c r="P22" s="44" t="s">
        <v>625</v>
      </c>
      <c r="Q22" s="45" t="s">
        <v>626</v>
      </c>
      <c r="R22" s="45" t="s">
        <v>625</v>
      </c>
      <c r="S22" s="46" t="s">
        <v>627</v>
      </c>
      <c r="T22" s="203">
        <v>368.37616643860116</v>
      </c>
      <c r="U22" s="45" t="s">
        <v>632</v>
      </c>
      <c r="V22" s="44">
        <v>443</v>
      </c>
      <c r="W22" s="45">
        <v>300</v>
      </c>
      <c r="X22" s="45">
        <v>1</v>
      </c>
      <c r="Y22" s="78">
        <v>443</v>
      </c>
      <c r="Z22" s="46" t="s">
        <v>629</v>
      </c>
      <c r="AA22" s="45" t="s">
        <v>630</v>
      </c>
      <c r="AB22" s="66" t="s">
        <v>640</v>
      </c>
      <c r="AC22" s="66" t="s">
        <v>632</v>
      </c>
      <c r="AD22" s="46" t="s">
        <v>656</v>
      </c>
      <c r="AE22" s="66" t="s">
        <v>634</v>
      </c>
      <c r="AF22" s="46" t="s">
        <v>631</v>
      </c>
      <c r="AG22" s="46" t="s">
        <v>635</v>
      </c>
      <c r="AH22" s="46"/>
    </row>
    <row r="23" spans="2:34">
      <c r="B23" s="45" t="s">
        <v>664</v>
      </c>
      <c r="C23" s="199" t="s">
        <v>438</v>
      </c>
      <c r="D23" s="199" t="s">
        <v>183</v>
      </c>
      <c r="E23" s="200" t="s">
        <v>355</v>
      </c>
      <c r="F23" s="199" t="s">
        <v>620</v>
      </c>
      <c r="G23" s="44" t="s">
        <v>621</v>
      </c>
      <c r="H23" s="201" t="s">
        <v>652</v>
      </c>
      <c r="I23" s="200">
        <v>10</v>
      </c>
      <c r="J23" s="44" t="s">
        <v>621</v>
      </c>
      <c r="K23" s="44" t="s">
        <v>15</v>
      </c>
      <c r="L23" s="202" t="s">
        <v>470</v>
      </c>
      <c r="M23" s="202" t="s">
        <v>623</v>
      </c>
      <c r="N23" s="202" t="s">
        <v>624</v>
      </c>
      <c r="O23" s="60">
        <v>43.20000000000001</v>
      </c>
      <c r="P23" s="44" t="s">
        <v>625</v>
      </c>
      <c r="Q23" s="45" t="s">
        <v>626</v>
      </c>
      <c r="R23" s="45" t="s">
        <v>625</v>
      </c>
      <c r="S23" s="46" t="s">
        <v>627</v>
      </c>
      <c r="T23" s="203">
        <v>310.83114387075182</v>
      </c>
      <c r="U23" s="45" t="s">
        <v>632</v>
      </c>
      <c r="V23" s="44">
        <v>443</v>
      </c>
      <c r="W23" s="45">
        <v>300</v>
      </c>
      <c r="X23" s="45">
        <v>1</v>
      </c>
      <c r="Y23" s="78">
        <v>443</v>
      </c>
      <c r="Z23" s="46" t="s">
        <v>629</v>
      </c>
      <c r="AA23" s="45" t="s">
        <v>630</v>
      </c>
      <c r="AB23" s="66" t="s">
        <v>640</v>
      </c>
      <c r="AC23" s="66" t="s">
        <v>632</v>
      </c>
      <c r="AD23" s="46" t="s">
        <v>656</v>
      </c>
      <c r="AE23" s="66" t="s">
        <v>634</v>
      </c>
      <c r="AF23" s="46" t="s">
        <v>631</v>
      </c>
      <c r="AG23" s="46" t="s">
        <v>635</v>
      </c>
      <c r="AH23" s="46"/>
    </row>
    <row r="24" spans="2:34">
      <c r="B24" s="45" t="s">
        <v>665</v>
      </c>
      <c r="C24" s="199" t="s">
        <v>438</v>
      </c>
      <c r="D24" s="199" t="s">
        <v>183</v>
      </c>
      <c r="E24" s="200" t="s">
        <v>355</v>
      </c>
      <c r="F24" s="199" t="s">
        <v>620</v>
      </c>
      <c r="G24" s="44" t="s">
        <v>621</v>
      </c>
      <c r="H24" s="201" t="s">
        <v>654</v>
      </c>
      <c r="I24" s="200">
        <v>9</v>
      </c>
      <c r="J24" s="44" t="s">
        <v>621</v>
      </c>
      <c r="K24" s="44" t="s">
        <v>15</v>
      </c>
      <c r="L24" s="202" t="s">
        <v>470</v>
      </c>
      <c r="M24" s="202" t="s">
        <v>623</v>
      </c>
      <c r="N24" s="202" t="s">
        <v>624</v>
      </c>
      <c r="O24" s="60">
        <v>19</v>
      </c>
      <c r="P24" s="44" t="s">
        <v>625</v>
      </c>
      <c r="Q24" s="45" t="s">
        <v>626</v>
      </c>
      <c r="R24" s="45" t="s">
        <v>625</v>
      </c>
      <c r="S24" s="46" t="s">
        <v>627</v>
      </c>
      <c r="T24" s="203">
        <v>246.02845363900494</v>
      </c>
      <c r="U24" s="45" t="s">
        <v>632</v>
      </c>
      <c r="V24" s="44">
        <v>443</v>
      </c>
      <c r="W24" s="45">
        <v>300</v>
      </c>
      <c r="X24" s="44">
        <v>1</v>
      </c>
      <c r="Y24" s="78">
        <v>443</v>
      </c>
      <c r="Z24" s="46" t="s">
        <v>629</v>
      </c>
      <c r="AA24" s="45" t="s">
        <v>630</v>
      </c>
      <c r="AB24" s="66" t="s">
        <v>631</v>
      </c>
      <c r="AC24" s="66" t="s">
        <v>632</v>
      </c>
      <c r="AD24" s="46" t="s">
        <v>656</v>
      </c>
      <c r="AE24" s="66" t="s">
        <v>634</v>
      </c>
      <c r="AF24" s="46" t="s">
        <v>631</v>
      </c>
      <c r="AG24" s="46" t="s">
        <v>635</v>
      </c>
      <c r="AH24" s="46"/>
    </row>
    <row r="25" spans="2:34">
      <c r="B25" s="45" t="s">
        <v>666</v>
      </c>
      <c r="C25" s="199" t="s">
        <v>438</v>
      </c>
      <c r="D25" s="199" t="s">
        <v>185</v>
      </c>
      <c r="E25" s="200" t="s">
        <v>354</v>
      </c>
      <c r="F25" s="199" t="s">
        <v>620</v>
      </c>
      <c r="G25" s="44" t="s">
        <v>621</v>
      </c>
      <c r="H25" s="201" t="s">
        <v>622</v>
      </c>
      <c r="I25" s="200">
        <v>19</v>
      </c>
      <c r="J25" s="44" t="s">
        <v>621</v>
      </c>
      <c r="K25" s="44" t="s">
        <v>15</v>
      </c>
      <c r="L25" s="202" t="s">
        <v>470</v>
      </c>
      <c r="M25" s="202" t="s">
        <v>623</v>
      </c>
      <c r="N25" s="202" t="s">
        <v>624</v>
      </c>
      <c r="O25" s="60">
        <v>2.8421052631578951</v>
      </c>
      <c r="P25" s="44" t="s">
        <v>625</v>
      </c>
      <c r="Q25" s="45" t="s">
        <v>626</v>
      </c>
      <c r="R25" s="45" t="s">
        <v>625</v>
      </c>
      <c r="S25" s="46" t="s">
        <v>627</v>
      </c>
      <c r="T25" s="203">
        <v>586.38724406317021</v>
      </c>
      <c r="U25" s="45" t="s">
        <v>631</v>
      </c>
      <c r="V25" s="44">
        <v>599</v>
      </c>
      <c r="W25" s="45">
        <v>300</v>
      </c>
      <c r="X25" s="44">
        <v>0</v>
      </c>
      <c r="Y25" s="78" t="s">
        <v>621</v>
      </c>
      <c r="Z25" s="46" t="s">
        <v>629</v>
      </c>
      <c r="AA25" s="44" t="s">
        <v>667</v>
      </c>
      <c r="AB25" s="66" t="s">
        <v>628</v>
      </c>
      <c r="AC25" s="66" t="s">
        <v>632</v>
      </c>
      <c r="AD25" s="46" t="s">
        <v>628</v>
      </c>
      <c r="AE25" s="66" t="s">
        <v>628</v>
      </c>
      <c r="AF25" s="46" t="s">
        <v>633</v>
      </c>
      <c r="AG25" s="46" t="s">
        <v>635</v>
      </c>
      <c r="AH25" s="46"/>
    </row>
    <row r="26" spans="2:34">
      <c r="B26" s="45" t="s">
        <v>668</v>
      </c>
      <c r="C26" s="199" t="s">
        <v>438</v>
      </c>
      <c r="D26" s="199" t="s">
        <v>185</v>
      </c>
      <c r="E26" s="200" t="s">
        <v>354</v>
      </c>
      <c r="F26" s="199" t="s">
        <v>620</v>
      </c>
      <c r="G26" s="44" t="s">
        <v>621</v>
      </c>
      <c r="H26" s="201" t="s">
        <v>637</v>
      </c>
      <c r="I26" s="200">
        <v>8</v>
      </c>
      <c r="J26" s="44" t="s">
        <v>621</v>
      </c>
      <c r="K26" s="44" t="s">
        <v>15</v>
      </c>
      <c r="L26" s="202" t="s">
        <v>470</v>
      </c>
      <c r="M26" s="202" t="s">
        <v>623</v>
      </c>
      <c r="N26" s="202" t="s">
        <v>624</v>
      </c>
      <c r="O26" s="60">
        <v>6.75</v>
      </c>
      <c r="P26" s="44" t="s">
        <v>625</v>
      </c>
      <c r="Q26" s="45" t="s">
        <v>626</v>
      </c>
      <c r="R26" s="45" t="s">
        <v>625</v>
      </c>
      <c r="S26" s="46" t="s">
        <v>627</v>
      </c>
      <c r="T26" s="203">
        <v>613.97475518135104</v>
      </c>
      <c r="U26" s="45" t="s">
        <v>631</v>
      </c>
      <c r="V26" s="44">
        <v>599</v>
      </c>
      <c r="W26" s="45">
        <v>300</v>
      </c>
      <c r="X26" s="44">
        <v>0</v>
      </c>
      <c r="Y26" s="78" t="s">
        <v>621</v>
      </c>
      <c r="Z26" s="46" t="s">
        <v>629</v>
      </c>
      <c r="AA26" s="44" t="s">
        <v>667</v>
      </c>
      <c r="AB26" s="66" t="s">
        <v>631</v>
      </c>
      <c r="AC26" s="66" t="s">
        <v>632</v>
      </c>
      <c r="AD26" s="46" t="s">
        <v>628</v>
      </c>
      <c r="AE26" s="66" t="s">
        <v>628</v>
      </c>
      <c r="AF26" s="46" t="s">
        <v>633</v>
      </c>
      <c r="AG26" s="46" t="s">
        <v>635</v>
      </c>
      <c r="AH26" s="46"/>
    </row>
    <row r="27" spans="2:34">
      <c r="B27" s="45" t="s">
        <v>669</v>
      </c>
      <c r="C27" s="199" t="s">
        <v>438</v>
      </c>
      <c r="D27" s="199" t="s">
        <v>185</v>
      </c>
      <c r="E27" s="200" t="s">
        <v>354</v>
      </c>
      <c r="F27" s="199" t="s">
        <v>620</v>
      </c>
      <c r="G27" s="44" t="s">
        <v>621</v>
      </c>
      <c r="H27" s="201" t="s">
        <v>639</v>
      </c>
      <c r="I27" s="200">
        <v>11</v>
      </c>
      <c r="J27" s="44" t="s">
        <v>621</v>
      </c>
      <c r="K27" s="44" t="s">
        <v>15</v>
      </c>
      <c r="L27" s="202" t="s">
        <v>470</v>
      </c>
      <c r="M27" s="202" t="s">
        <v>623</v>
      </c>
      <c r="N27" s="202" t="s">
        <v>624</v>
      </c>
      <c r="O27" s="60">
        <v>2.7878787878787876</v>
      </c>
      <c r="P27" s="44" t="s">
        <v>625</v>
      </c>
      <c r="Q27" s="45" t="s">
        <v>626</v>
      </c>
      <c r="R27" s="45" t="s">
        <v>625</v>
      </c>
      <c r="S27" s="46" t="s">
        <v>627</v>
      </c>
      <c r="T27" s="203">
        <v>595.78519619070767</v>
      </c>
      <c r="U27" s="45" t="s">
        <v>631</v>
      </c>
      <c r="V27" s="44">
        <v>599</v>
      </c>
      <c r="W27" s="45">
        <v>300</v>
      </c>
      <c r="X27" s="44">
        <v>0</v>
      </c>
      <c r="Y27" s="78" t="s">
        <v>621</v>
      </c>
      <c r="Z27" s="46" t="s">
        <v>629</v>
      </c>
      <c r="AA27" s="44" t="s">
        <v>667</v>
      </c>
      <c r="AB27" s="66" t="s">
        <v>628</v>
      </c>
      <c r="AC27" s="66" t="s">
        <v>632</v>
      </c>
      <c r="AD27" s="46" t="s">
        <v>628</v>
      </c>
      <c r="AE27" s="66" t="s">
        <v>628</v>
      </c>
      <c r="AF27" s="46" t="s">
        <v>633</v>
      </c>
      <c r="AG27" s="46" t="s">
        <v>635</v>
      </c>
      <c r="AH27" s="46"/>
    </row>
    <row r="28" spans="2:34">
      <c r="B28" s="45" t="s">
        <v>670</v>
      </c>
      <c r="C28" s="199" t="s">
        <v>438</v>
      </c>
      <c r="D28" s="199" t="s">
        <v>185</v>
      </c>
      <c r="E28" s="200" t="s">
        <v>354</v>
      </c>
      <c r="F28" s="199" t="s">
        <v>620</v>
      </c>
      <c r="G28" s="44" t="s">
        <v>621</v>
      </c>
      <c r="H28" s="201" t="s">
        <v>642</v>
      </c>
      <c r="I28" s="200">
        <v>8</v>
      </c>
      <c r="J28" s="44" t="s">
        <v>621</v>
      </c>
      <c r="K28" s="44" t="s">
        <v>15</v>
      </c>
      <c r="L28" s="202" t="s">
        <v>470</v>
      </c>
      <c r="M28" s="202" t="s">
        <v>623</v>
      </c>
      <c r="N28" s="202" t="s">
        <v>624</v>
      </c>
      <c r="O28" s="60">
        <v>29.25</v>
      </c>
      <c r="P28" s="44" t="s">
        <v>625</v>
      </c>
      <c r="Q28" s="45" t="s">
        <v>626</v>
      </c>
      <c r="R28" s="45" t="s">
        <v>625</v>
      </c>
      <c r="S28" s="46" t="s">
        <v>627</v>
      </c>
      <c r="T28" s="203">
        <v>621.35497101093506</v>
      </c>
      <c r="U28" s="45" t="s">
        <v>631</v>
      </c>
      <c r="V28" s="44">
        <v>599</v>
      </c>
      <c r="W28" s="45">
        <v>300</v>
      </c>
      <c r="X28" s="44">
        <v>0</v>
      </c>
      <c r="Y28" s="78" t="s">
        <v>621</v>
      </c>
      <c r="Z28" s="46" t="s">
        <v>629</v>
      </c>
      <c r="AA28" s="44" t="s">
        <v>667</v>
      </c>
      <c r="AB28" s="66" t="s">
        <v>632</v>
      </c>
      <c r="AC28" s="66" t="s">
        <v>632</v>
      </c>
      <c r="AD28" s="46" t="s">
        <v>628</v>
      </c>
      <c r="AE28" s="66" t="s">
        <v>628</v>
      </c>
      <c r="AF28" s="46" t="s">
        <v>633</v>
      </c>
      <c r="AG28" s="46" t="s">
        <v>635</v>
      </c>
      <c r="AH28" s="46"/>
    </row>
    <row r="29" spans="2:34">
      <c r="B29" s="45" t="s">
        <v>671</v>
      </c>
      <c r="C29" s="199" t="s">
        <v>438</v>
      </c>
      <c r="D29" s="199" t="s">
        <v>185</v>
      </c>
      <c r="E29" s="200" t="s">
        <v>354</v>
      </c>
      <c r="F29" s="199" t="s">
        <v>620</v>
      </c>
      <c r="G29" s="44" t="s">
        <v>621</v>
      </c>
      <c r="H29" s="201" t="s">
        <v>644</v>
      </c>
      <c r="I29" s="200">
        <v>5</v>
      </c>
      <c r="J29" s="44" t="s">
        <v>621</v>
      </c>
      <c r="K29" s="44" t="s">
        <v>15</v>
      </c>
      <c r="L29" s="202" t="s">
        <v>470</v>
      </c>
      <c r="M29" s="202" t="s">
        <v>623</v>
      </c>
      <c r="N29" s="202" t="s">
        <v>624</v>
      </c>
      <c r="O29" s="60">
        <v>43.2</v>
      </c>
      <c r="P29" s="44" t="s">
        <v>625</v>
      </c>
      <c r="Q29" s="45" t="s">
        <v>626</v>
      </c>
      <c r="R29" s="45" t="s">
        <v>625</v>
      </c>
      <c r="S29" s="46" t="s">
        <v>627</v>
      </c>
      <c r="T29" s="203">
        <v>671.33970536532399</v>
      </c>
      <c r="U29" s="45" t="s">
        <v>631</v>
      </c>
      <c r="V29" s="44">
        <v>599</v>
      </c>
      <c r="W29" s="45">
        <v>300</v>
      </c>
      <c r="X29" s="44">
        <v>0</v>
      </c>
      <c r="Y29" s="78" t="s">
        <v>621</v>
      </c>
      <c r="Z29" s="46" t="s">
        <v>629</v>
      </c>
      <c r="AA29" s="44" t="s">
        <v>667</v>
      </c>
      <c r="AB29" s="66" t="s">
        <v>640</v>
      </c>
      <c r="AC29" s="66" t="s">
        <v>632</v>
      </c>
      <c r="AD29" s="46" t="s">
        <v>628</v>
      </c>
      <c r="AE29" s="66" t="s">
        <v>628</v>
      </c>
      <c r="AF29" s="46" t="s">
        <v>633</v>
      </c>
      <c r="AG29" s="46" t="s">
        <v>635</v>
      </c>
      <c r="AH29" s="46"/>
    </row>
    <row r="30" spans="2:34">
      <c r="B30" s="45" t="s">
        <v>672</v>
      </c>
      <c r="C30" s="199" t="s">
        <v>438</v>
      </c>
      <c r="D30" s="199" t="s">
        <v>185</v>
      </c>
      <c r="E30" s="200" t="s">
        <v>354</v>
      </c>
      <c r="F30" s="199" t="s">
        <v>620</v>
      </c>
      <c r="G30" s="44" t="s">
        <v>621</v>
      </c>
      <c r="H30" s="201" t="s">
        <v>646</v>
      </c>
      <c r="I30" s="200">
        <v>9</v>
      </c>
      <c r="J30" s="44" t="s">
        <v>621</v>
      </c>
      <c r="K30" s="44" t="s">
        <v>15</v>
      </c>
      <c r="L30" s="202" t="s">
        <v>470</v>
      </c>
      <c r="M30" s="202" t="s">
        <v>623</v>
      </c>
      <c r="N30" s="202" t="s">
        <v>624</v>
      </c>
      <c r="O30" s="60">
        <v>38</v>
      </c>
      <c r="P30" s="44" t="s">
        <v>625</v>
      </c>
      <c r="Q30" s="45" t="s">
        <v>626</v>
      </c>
      <c r="R30" s="45" t="s">
        <v>625</v>
      </c>
      <c r="S30" s="46" t="s">
        <v>627</v>
      </c>
      <c r="T30" s="203">
        <v>640.83461204900595</v>
      </c>
      <c r="U30" s="45" t="s">
        <v>631</v>
      </c>
      <c r="V30" s="44">
        <v>599</v>
      </c>
      <c r="W30" s="45">
        <v>300</v>
      </c>
      <c r="X30" s="44">
        <v>0</v>
      </c>
      <c r="Y30" s="78" t="s">
        <v>621</v>
      </c>
      <c r="Z30" s="46" t="s">
        <v>629</v>
      </c>
      <c r="AA30" s="44" t="s">
        <v>667</v>
      </c>
      <c r="AB30" s="66" t="s">
        <v>632</v>
      </c>
      <c r="AC30" s="66" t="s">
        <v>632</v>
      </c>
      <c r="AD30" s="46" t="s">
        <v>628</v>
      </c>
      <c r="AE30" s="66" t="s">
        <v>628</v>
      </c>
      <c r="AF30" s="46" t="s">
        <v>633</v>
      </c>
      <c r="AG30" s="46" t="s">
        <v>635</v>
      </c>
      <c r="AH30" s="46"/>
    </row>
    <row r="31" spans="2:34">
      <c r="B31" s="45" t="s">
        <v>673</v>
      </c>
      <c r="C31" s="199" t="s">
        <v>438</v>
      </c>
      <c r="D31" s="199" t="s">
        <v>185</v>
      </c>
      <c r="E31" s="200" t="s">
        <v>354</v>
      </c>
      <c r="F31" s="199" t="s">
        <v>620</v>
      </c>
      <c r="G31" s="44" t="s">
        <v>621</v>
      </c>
      <c r="H31" s="201" t="s">
        <v>648</v>
      </c>
      <c r="I31" s="200">
        <v>10</v>
      </c>
      <c r="J31" s="44" t="s">
        <v>621</v>
      </c>
      <c r="K31" s="44" t="s">
        <v>15</v>
      </c>
      <c r="L31" s="202" t="s">
        <v>470</v>
      </c>
      <c r="M31" s="202" t="s">
        <v>623</v>
      </c>
      <c r="N31" s="202" t="s">
        <v>624</v>
      </c>
      <c r="O31" s="60">
        <v>37.799999999999997</v>
      </c>
      <c r="P31" s="44" t="s">
        <v>625</v>
      </c>
      <c r="Q31" s="45" t="s">
        <v>626</v>
      </c>
      <c r="R31" s="45" t="s">
        <v>625</v>
      </c>
      <c r="S31" s="46" t="s">
        <v>627</v>
      </c>
      <c r="T31" s="203">
        <v>566.12719418872643</v>
      </c>
      <c r="U31" s="45" t="s">
        <v>631</v>
      </c>
      <c r="V31" s="44">
        <v>599</v>
      </c>
      <c r="W31" s="45">
        <v>300</v>
      </c>
      <c r="X31" s="44">
        <v>0</v>
      </c>
      <c r="Y31" s="78" t="s">
        <v>621</v>
      </c>
      <c r="Z31" s="46" t="s">
        <v>629</v>
      </c>
      <c r="AA31" s="44" t="s">
        <v>667</v>
      </c>
      <c r="AB31" s="66" t="s">
        <v>632</v>
      </c>
      <c r="AC31" s="66" t="s">
        <v>632</v>
      </c>
      <c r="AD31" s="46" t="s">
        <v>628</v>
      </c>
      <c r="AE31" s="66" t="s">
        <v>628</v>
      </c>
      <c r="AF31" s="46" t="s">
        <v>633</v>
      </c>
      <c r="AG31" s="46" t="s">
        <v>635</v>
      </c>
      <c r="AH31" s="46"/>
    </row>
    <row r="32" spans="2:34">
      <c r="B32" s="45" t="s">
        <v>674</v>
      </c>
      <c r="C32" s="199" t="s">
        <v>438</v>
      </c>
      <c r="D32" s="199" t="s">
        <v>185</v>
      </c>
      <c r="E32" s="200" t="s">
        <v>354</v>
      </c>
      <c r="F32" s="199" t="s">
        <v>620</v>
      </c>
      <c r="G32" s="44" t="s">
        <v>621</v>
      </c>
      <c r="H32" s="201" t="s">
        <v>650</v>
      </c>
      <c r="I32" s="200">
        <v>8</v>
      </c>
      <c r="J32" s="44" t="s">
        <v>621</v>
      </c>
      <c r="K32" s="44" t="s">
        <v>15</v>
      </c>
      <c r="L32" s="202" t="s">
        <v>470</v>
      </c>
      <c r="M32" s="202" t="s">
        <v>623</v>
      </c>
      <c r="N32" s="202" t="s">
        <v>624</v>
      </c>
      <c r="O32" s="60">
        <v>21.375</v>
      </c>
      <c r="P32" s="44" t="s">
        <v>625</v>
      </c>
      <c r="Q32" s="45" t="s">
        <v>626</v>
      </c>
      <c r="R32" s="45" t="s">
        <v>625</v>
      </c>
      <c r="S32" s="46" t="s">
        <v>627</v>
      </c>
      <c r="T32" s="203">
        <v>506.21932005801597</v>
      </c>
      <c r="U32" s="45" t="s">
        <v>631</v>
      </c>
      <c r="V32" s="44">
        <v>599</v>
      </c>
      <c r="W32" s="45">
        <v>300</v>
      </c>
      <c r="X32" s="44">
        <v>0</v>
      </c>
      <c r="Y32" s="78" t="s">
        <v>621</v>
      </c>
      <c r="Z32" s="46" t="s">
        <v>629</v>
      </c>
      <c r="AA32" s="44" t="s">
        <v>667</v>
      </c>
      <c r="AB32" s="66" t="s">
        <v>632</v>
      </c>
      <c r="AC32" s="66" t="s">
        <v>632</v>
      </c>
      <c r="AD32" s="46" t="s">
        <v>628</v>
      </c>
      <c r="AE32" s="66" t="s">
        <v>628</v>
      </c>
      <c r="AF32" s="46" t="s">
        <v>633</v>
      </c>
      <c r="AG32" s="46" t="s">
        <v>635</v>
      </c>
      <c r="AH32" s="46"/>
    </row>
    <row r="33" spans="2:34">
      <c r="B33" s="45" t="s">
        <v>675</v>
      </c>
      <c r="C33" s="199" t="s">
        <v>438</v>
      </c>
      <c r="D33" s="199" t="s">
        <v>185</v>
      </c>
      <c r="E33" s="200" t="s">
        <v>354</v>
      </c>
      <c r="F33" s="199" t="s">
        <v>620</v>
      </c>
      <c r="G33" s="44" t="s">
        <v>621</v>
      </c>
      <c r="H33" s="201" t="s">
        <v>652</v>
      </c>
      <c r="I33" s="200">
        <v>4</v>
      </c>
      <c r="J33" s="44" t="s">
        <v>621</v>
      </c>
      <c r="K33" s="44" t="s">
        <v>15</v>
      </c>
      <c r="L33" s="202" t="s">
        <v>470</v>
      </c>
      <c r="M33" s="202" t="s">
        <v>623</v>
      </c>
      <c r="N33" s="202" t="s">
        <v>624</v>
      </c>
      <c r="O33" s="60">
        <v>15.75</v>
      </c>
      <c r="P33" s="44" t="s">
        <v>625</v>
      </c>
      <c r="Q33" s="45" t="s">
        <v>626</v>
      </c>
      <c r="R33" s="45" t="s">
        <v>625</v>
      </c>
      <c r="S33" s="46" t="s">
        <v>627</v>
      </c>
      <c r="T33" s="203">
        <v>575.76123523557919</v>
      </c>
      <c r="U33" s="45" t="s">
        <v>631</v>
      </c>
      <c r="V33" s="44">
        <v>599</v>
      </c>
      <c r="W33" s="45">
        <v>300</v>
      </c>
      <c r="X33" s="44">
        <v>0</v>
      </c>
      <c r="Y33" s="78" t="s">
        <v>621</v>
      </c>
      <c r="Z33" s="46" t="s">
        <v>629</v>
      </c>
      <c r="AA33" s="44" t="s">
        <v>667</v>
      </c>
      <c r="AB33" s="66" t="s">
        <v>631</v>
      </c>
      <c r="AC33" s="66" t="s">
        <v>632</v>
      </c>
      <c r="AD33" s="46" t="s">
        <v>628</v>
      </c>
      <c r="AE33" s="66" t="s">
        <v>628</v>
      </c>
      <c r="AF33" s="46" t="s">
        <v>633</v>
      </c>
      <c r="AG33" s="46" t="s">
        <v>635</v>
      </c>
      <c r="AH33" s="46"/>
    </row>
    <row r="34" spans="2:34">
      <c r="B34" s="45" t="s">
        <v>676</v>
      </c>
      <c r="C34" s="199" t="s">
        <v>438</v>
      </c>
      <c r="D34" s="199" t="s">
        <v>185</v>
      </c>
      <c r="E34" s="200" t="s">
        <v>354</v>
      </c>
      <c r="F34" s="199" t="s">
        <v>620</v>
      </c>
      <c r="G34" s="44" t="s">
        <v>621</v>
      </c>
      <c r="H34" s="201" t="s">
        <v>654</v>
      </c>
      <c r="I34" s="200">
        <v>6</v>
      </c>
      <c r="J34" s="44" t="s">
        <v>621</v>
      </c>
      <c r="K34" s="44" t="s">
        <v>15</v>
      </c>
      <c r="L34" s="202" t="s">
        <v>470</v>
      </c>
      <c r="M34" s="202" t="s">
        <v>623</v>
      </c>
      <c r="N34" s="202" t="s">
        <v>624</v>
      </c>
      <c r="O34" s="60">
        <v>5.1111111111111116</v>
      </c>
      <c r="P34" s="44" t="s">
        <v>625</v>
      </c>
      <c r="Q34" s="45" t="s">
        <v>626</v>
      </c>
      <c r="R34" s="45" t="s">
        <v>625</v>
      </c>
      <c r="S34" s="46" t="s">
        <v>627</v>
      </c>
      <c r="T34" s="203">
        <v>578.25253998577477</v>
      </c>
      <c r="U34" s="45" t="s">
        <v>631</v>
      </c>
      <c r="V34" s="44">
        <v>599</v>
      </c>
      <c r="W34" s="45">
        <v>300</v>
      </c>
      <c r="X34" s="44">
        <v>0</v>
      </c>
      <c r="Y34" s="78" t="s">
        <v>621</v>
      </c>
      <c r="Z34" s="46" t="s">
        <v>629</v>
      </c>
      <c r="AA34" s="44" t="s">
        <v>667</v>
      </c>
      <c r="AB34" s="66" t="s">
        <v>631</v>
      </c>
      <c r="AC34" s="66" t="s">
        <v>632</v>
      </c>
      <c r="AD34" s="46" t="s">
        <v>628</v>
      </c>
      <c r="AE34" s="66" t="s">
        <v>628</v>
      </c>
      <c r="AF34" s="46" t="s">
        <v>633</v>
      </c>
      <c r="AG34" s="46" t="s">
        <v>635</v>
      </c>
      <c r="AH34" s="46"/>
    </row>
    <row r="35" spans="2:34">
      <c r="B35" s="45" t="s">
        <v>677</v>
      </c>
      <c r="C35" s="199" t="s">
        <v>438</v>
      </c>
      <c r="D35" s="199" t="s">
        <v>123</v>
      </c>
      <c r="E35" s="200" t="s">
        <v>351</v>
      </c>
      <c r="F35" s="199" t="s">
        <v>620</v>
      </c>
      <c r="G35" s="44" t="s">
        <v>621</v>
      </c>
      <c r="H35" s="201" t="s">
        <v>622</v>
      </c>
      <c r="I35" s="200">
        <v>13</v>
      </c>
      <c r="J35" s="44" t="s">
        <v>621</v>
      </c>
      <c r="K35" s="44" t="s">
        <v>15</v>
      </c>
      <c r="L35" s="202" t="s">
        <v>470</v>
      </c>
      <c r="M35" s="202" t="s">
        <v>623</v>
      </c>
      <c r="N35" s="202" t="s">
        <v>624</v>
      </c>
      <c r="O35" s="60">
        <v>49.846153846153847</v>
      </c>
      <c r="P35" s="44" t="s">
        <v>625</v>
      </c>
      <c r="Q35" s="45" t="s">
        <v>626</v>
      </c>
      <c r="R35" s="45" t="s">
        <v>625</v>
      </c>
      <c r="S35" s="46" t="s">
        <v>627</v>
      </c>
      <c r="T35" s="204">
        <v>246.16457909293123</v>
      </c>
      <c r="U35" s="45" t="s">
        <v>632</v>
      </c>
      <c r="V35" s="44">
        <v>2184</v>
      </c>
      <c r="W35" s="45">
        <v>300</v>
      </c>
      <c r="X35" s="44">
        <v>0</v>
      </c>
      <c r="Y35" s="78" t="s">
        <v>621</v>
      </c>
      <c r="Z35" s="46" t="s">
        <v>629</v>
      </c>
      <c r="AA35" s="44" t="s">
        <v>667</v>
      </c>
      <c r="AB35" s="66" t="s">
        <v>640</v>
      </c>
      <c r="AC35" s="66" t="s">
        <v>632</v>
      </c>
      <c r="AD35" s="46" t="s">
        <v>628</v>
      </c>
      <c r="AE35" s="66" t="s">
        <v>628</v>
      </c>
      <c r="AF35" s="46" t="s">
        <v>633</v>
      </c>
      <c r="AG35" s="46" t="s">
        <v>635</v>
      </c>
      <c r="AH35" s="46"/>
    </row>
    <row r="36" spans="2:34">
      <c r="B36" s="45" t="s">
        <v>678</v>
      </c>
      <c r="C36" s="199" t="s">
        <v>438</v>
      </c>
      <c r="D36" s="199" t="s">
        <v>123</v>
      </c>
      <c r="E36" s="200" t="s">
        <v>351</v>
      </c>
      <c r="F36" s="199" t="s">
        <v>620</v>
      </c>
      <c r="G36" s="44" t="s">
        <v>621</v>
      </c>
      <c r="H36" s="201" t="s">
        <v>637</v>
      </c>
      <c r="I36" s="200">
        <v>10</v>
      </c>
      <c r="J36" s="44" t="s">
        <v>621</v>
      </c>
      <c r="K36" s="44" t="s">
        <v>15</v>
      </c>
      <c r="L36" s="202" t="s">
        <v>470</v>
      </c>
      <c r="M36" s="202" t="s">
        <v>623</v>
      </c>
      <c r="N36" s="202" t="s">
        <v>624</v>
      </c>
      <c r="O36" s="60">
        <v>32.4</v>
      </c>
      <c r="P36" s="44" t="s">
        <v>625</v>
      </c>
      <c r="Q36" s="45" t="s">
        <v>626</v>
      </c>
      <c r="R36" s="45" t="s">
        <v>625</v>
      </c>
      <c r="S36" s="46" t="s">
        <v>627</v>
      </c>
      <c r="T36" s="204">
        <v>260.09421369957465</v>
      </c>
      <c r="U36" s="45" t="s">
        <v>632</v>
      </c>
      <c r="V36" s="44">
        <v>2184</v>
      </c>
      <c r="W36" s="45">
        <v>300</v>
      </c>
      <c r="X36" s="44">
        <v>0</v>
      </c>
      <c r="Y36" s="78" t="s">
        <v>621</v>
      </c>
      <c r="Z36" s="46" t="s">
        <v>629</v>
      </c>
      <c r="AA36" s="44" t="s">
        <v>667</v>
      </c>
      <c r="AB36" s="66" t="s">
        <v>632</v>
      </c>
      <c r="AC36" s="66" t="s">
        <v>632</v>
      </c>
      <c r="AD36" s="46" t="s">
        <v>628</v>
      </c>
      <c r="AE36" s="66" t="s">
        <v>628</v>
      </c>
      <c r="AF36" s="46" t="s">
        <v>633</v>
      </c>
      <c r="AG36" s="46" t="s">
        <v>635</v>
      </c>
      <c r="AH36" s="46"/>
    </row>
    <row r="37" spans="2:34">
      <c r="B37" s="45" t="s">
        <v>679</v>
      </c>
      <c r="C37" s="199" t="s">
        <v>438</v>
      </c>
      <c r="D37" s="199" t="s">
        <v>123</v>
      </c>
      <c r="E37" s="200" t="s">
        <v>351</v>
      </c>
      <c r="F37" s="199" t="s">
        <v>620</v>
      </c>
      <c r="G37" s="44" t="s">
        <v>621</v>
      </c>
      <c r="H37" s="201" t="s">
        <v>639</v>
      </c>
      <c r="I37" s="200">
        <v>7</v>
      </c>
      <c r="J37" s="44" t="s">
        <v>621</v>
      </c>
      <c r="K37" s="44" t="s">
        <v>15</v>
      </c>
      <c r="L37" s="202" t="s">
        <v>470</v>
      </c>
      <c r="M37" s="202" t="s">
        <v>623</v>
      </c>
      <c r="N37" s="202" t="s">
        <v>624</v>
      </c>
      <c r="O37" s="60">
        <v>46.285714285714285</v>
      </c>
      <c r="P37" s="44" t="s">
        <v>625</v>
      </c>
      <c r="Q37" s="45" t="s">
        <v>626</v>
      </c>
      <c r="R37" s="45" t="s">
        <v>625</v>
      </c>
      <c r="S37" s="46" t="s">
        <v>627</v>
      </c>
      <c r="T37" s="204">
        <v>266.82765973564284</v>
      </c>
      <c r="U37" s="45" t="s">
        <v>632</v>
      </c>
      <c r="V37" s="44">
        <v>2184</v>
      </c>
      <c r="W37" s="45">
        <v>300</v>
      </c>
      <c r="X37" s="44">
        <v>0</v>
      </c>
      <c r="Y37" s="78" t="s">
        <v>621</v>
      </c>
      <c r="Z37" s="46" t="s">
        <v>629</v>
      </c>
      <c r="AA37" s="44" t="s">
        <v>667</v>
      </c>
      <c r="AB37" s="66" t="s">
        <v>640</v>
      </c>
      <c r="AC37" s="66" t="s">
        <v>632</v>
      </c>
      <c r="AD37" s="46" t="s">
        <v>628</v>
      </c>
      <c r="AE37" s="66" t="s">
        <v>628</v>
      </c>
      <c r="AF37" s="46" t="s">
        <v>633</v>
      </c>
      <c r="AG37" s="46" t="s">
        <v>635</v>
      </c>
      <c r="AH37" s="46"/>
    </row>
    <row r="38" spans="2:34">
      <c r="B38" s="45" t="s">
        <v>680</v>
      </c>
      <c r="C38" s="199" t="s">
        <v>438</v>
      </c>
      <c r="D38" s="199" t="s">
        <v>123</v>
      </c>
      <c r="E38" s="200" t="s">
        <v>351</v>
      </c>
      <c r="F38" s="199" t="s">
        <v>620</v>
      </c>
      <c r="G38" s="44" t="s">
        <v>621</v>
      </c>
      <c r="H38" s="201" t="s">
        <v>642</v>
      </c>
      <c r="I38" s="200">
        <v>10</v>
      </c>
      <c r="J38" s="44" t="s">
        <v>621</v>
      </c>
      <c r="K38" s="44" t="s">
        <v>15</v>
      </c>
      <c r="L38" s="202" t="s">
        <v>470</v>
      </c>
      <c r="M38" s="202" t="s">
        <v>623</v>
      </c>
      <c r="N38" s="202" t="s">
        <v>624</v>
      </c>
      <c r="O38" s="60">
        <v>75.599999999999994</v>
      </c>
      <c r="P38" s="44" t="s">
        <v>625</v>
      </c>
      <c r="Q38" s="45" t="s">
        <v>626</v>
      </c>
      <c r="R38" s="45" t="s">
        <v>625</v>
      </c>
      <c r="S38" s="46" t="s">
        <v>627</v>
      </c>
      <c r="T38" s="204">
        <v>125.60652849274993</v>
      </c>
      <c r="U38" s="45" t="s">
        <v>632</v>
      </c>
      <c r="V38" s="44">
        <v>2184</v>
      </c>
      <c r="W38" s="45">
        <v>300</v>
      </c>
      <c r="X38" s="44">
        <v>0</v>
      </c>
      <c r="Y38" s="78" t="s">
        <v>621</v>
      </c>
      <c r="Z38" s="46" t="s">
        <v>629</v>
      </c>
      <c r="AA38" s="44" t="s">
        <v>667</v>
      </c>
      <c r="AB38" s="66" t="s">
        <v>634</v>
      </c>
      <c r="AC38" s="66" t="s">
        <v>632</v>
      </c>
      <c r="AD38" s="46" t="s">
        <v>628</v>
      </c>
      <c r="AE38" s="66" t="s">
        <v>628</v>
      </c>
      <c r="AF38" s="46" t="s">
        <v>633</v>
      </c>
      <c r="AG38" s="46" t="s">
        <v>635</v>
      </c>
      <c r="AH38" s="46"/>
    </row>
    <row r="39" spans="2:34">
      <c r="B39" s="45" t="s">
        <v>681</v>
      </c>
      <c r="C39" s="199" t="s">
        <v>438</v>
      </c>
      <c r="D39" s="199" t="s">
        <v>123</v>
      </c>
      <c r="E39" s="200" t="s">
        <v>351</v>
      </c>
      <c r="F39" s="199" t="s">
        <v>620</v>
      </c>
      <c r="G39" s="44" t="s">
        <v>621</v>
      </c>
      <c r="H39" s="201" t="s">
        <v>644</v>
      </c>
      <c r="I39" s="200">
        <v>7</v>
      </c>
      <c r="J39" s="44" t="s">
        <v>621</v>
      </c>
      <c r="K39" s="44" t="s">
        <v>15</v>
      </c>
      <c r="L39" s="202" t="s">
        <v>470</v>
      </c>
      <c r="M39" s="202" t="s">
        <v>623</v>
      </c>
      <c r="N39" s="202" t="s">
        <v>624</v>
      </c>
      <c r="O39" s="60">
        <v>25.714285714285712</v>
      </c>
      <c r="P39" s="44" t="s">
        <v>625</v>
      </c>
      <c r="Q39" s="45" t="s">
        <v>626</v>
      </c>
      <c r="R39" s="45" t="s">
        <v>625</v>
      </c>
      <c r="S39" s="46" t="s">
        <v>627</v>
      </c>
      <c r="T39" s="204">
        <v>192.26284092356485</v>
      </c>
      <c r="U39" s="45" t="s">
        <v>632</v>
      </c>
      <c r="V39" s="44">
        <v>2184</v>
      </c>
      <c r="W39" s="45">
        <v>300</v>
      </c>
      <c r="X39" s="44">
        <v>0</v>
      </c>
      <c r="Y39" s="78" t="s">
        <v>621</v>
      </c>
      <c r="Z39" s="46" t="s">
        <v>629</v>
      </c>
      <c r="AA39" s="44" t="s">
        <v>667</v>
      </c>
      <c r="AB39" s="66" t="s">
        <v>632</v>
      </c>
      <c r="AC39" s="66" t="s">
        <v>632</v>
      </c>
      <c r="AD39" s="46" t="s">
        <v>628</v>
      </c>
      <c r="AE39" s="66" t="s">
        <v>628</v>
      </c>
      <c r="AF39" s="46" t="s">
        <v>633</v>
      </c>
      <c r="AG39" s="46" t="s">
        <v>635</v>
      </c>
      <c r="AH39" s="46"/>
    </row>
    <row r="40" spans="2:34">
      <c r="B40" s="45" t="s">
        <v>682</v>
      </c>
      <c r="C40" s="199" t="s">
        <v>438</v>
      </c>
      <c r="D40" s="199" t="s">
        <v>123</v>
      </c>
      <c r="E40" s="200" t="s">
        <v>351</v>
      </c>
      <c r="F40" s="199" t="s">
        <v>620</v>
      </c>
      <c r="G40" s="44" t="s">
        <v>621</v>
      </c>
      <c r="H40" s="201" t="s">
        <v>646</v>
      </c>
      <c r="I40" s="200">
        <v>11</v>
      </c>
      <c r="J40" s="44" t="s">
        <v>621</v>
      </c>
      <c r="K40" s="44" t="s">
        <v>15</v>
      </c>
      <c r="L40" s="202" t="s">
        <v>470</v>
      </c>
      <c r="M40" s="202" t="s">
        <v>623</v>
      </c>
      <c r="N40" s="202" t="s">
        <v>624</v>
      </c>
      <c r="O40" s="60">
        <v>22.90909090909091</v>
      </c>
      <c r="P40" s="44" t="s">
        <v>625</v>
      </c>
      <c r="Q40" s="45" t="s">
        <v>626</v>
      </c>
      <c r="R40" s="45" t="s">
        <v>625</v>
      </c>
      <c r="S40" s="46" t="s">
        <v>627</v>
      </c>
      <c r="T40" s="204">
        <v>282.01595699534448</v>
      </c>
      <c r="U40" s="45" t="s">
        <v>632</v>
      </c>
      <c r="V40" s="44">
        <v>2184</v>
      </c>
      <c r="W40" s="45">
        <v>300</v>
      </c>
      <c r="X40" s="44">
        <v>0</v>
      </c>
      <c r="Y40" s="78" t="s">
        <v>621</v>
      </c>
      <c r="Z40" s="46" t="s">
        <v>629</v>
      </c>
      <c r="AA40" s="44" t="s">
        <v>667</v>
      </c>
      <c r="AB40" s="66" t="s">
        <v>632</v>
      </c>
      <c r="AC40" s="66" t="s">
        <v>632</v>
      </c>
      <c r="AD40" s="46" t="s">
        <v>628</v>
      </c>
      <c r="AE40" s="66" t="s">
        <v>628</v>
      </c>
      <c r="AF40" s="46" t="s">
        <v>633</v>
      </c>
      <c r="AG40" s="46" t="s">
        <v>635</v>
      </c>
      <c r="AH40" s="46"/>
    </row>
    <row r="41" spans="2:34">
      <c r="B41" s="45" t="s">
        <v>683</v>
      </c>
      <c r="C41" s="199" t="s">
        <v>438</v>
      </c>
      <c r="D41" s="199" t="s">
        <v>123</v>
      </c>
      <c r="E41" s="200" t="s">
        <v>351</v>
      </c>
      <c r="F41" s="199" t="s">
        <v>620</v>
      </c>
      <c r="G41" s="44" t="s">
        <v>621</v>
      </c>
      <c r="H41" s="201" t="s">
        <v>648</v>
      </c>
      <c r="I41" s="200">
        <v>30</v>
      </c>
      <c r="J41" s="44" t="s">
        <v>621</v>
      </c>
      <c r="K41" s="44" t="s">
        <v>15</v>
      </c>
      <c r="L41" s="202" t="s">
        <v>470</v>
      </c>
      <c r="M41" s="202" t="s">
        <v>623</v>
      </c>
      <c r="N41" s="202" t="s">
        <v>624</v>
      </c>
      <c r="O41" s="60">
        <v>36.75</v>
      </c>
      <c r="P41" s="44" t="s">
        <v>625</v>
      </c>
      <c r="Q41" s="45" t="s">
        <v>626</v>
      </c>
      <c r="R41" s="45" t="s">
        <v>625</v>
      </c>
      <c r="S41" s="46" t="s">
        <v>627</v>
      </c>
      <c r="T41" s="204">
        <v>197.00253805471644</v>
      </c>
      <c r="U41" s="45" t="s">
        <v>632</v>
      </c>
      <c r="V41" s="44">
        <v>2184</v>
      </c>
      <c r="W41" s="45">
        <v>300</v>
      </c>
      <c r="X41" s="44">
        <v>0</v>
      </c>
      <c r="Y41" s="78" t="s">
        <v>621</v>
      </c>
      <c r="Z41" s="46" t="s">
        <v>629</v>
      </c>
      <c r="AA41" s="44" t="s">
        <v>667</v>
      </c>
      <c r="AB41" s="66" t="s">
        <v>632</v>
      </c>
      <c r="AC41" s="66" t="s">
        <v>632</v>
      </c>
      <c r="AD41" s="46" t="s">
        <v>628</v>
      </c>
      <c r="AE41" s="66" t="s">
        <v>628</v>
      </c>
      <c r="AF41" s="46" t="s">
        <v>633</v>
      </c>
      <c r="AG41" s="46" t="s">
        <v>635</v>
      </c>
      <c r="AH41" s="46"/>
    </row>
    <row r="42" spans="2:34">
      <c r="B42" s="45" t="s">
        <v>684</v>
      </c>
      <c r="C42" s="199" t="s">
        <v>438</v>
      </c>
      <c r="D42" s="199" t="s">
        <v>123</v>
      </c>
      <c r="E42" s="200" t="s">
        <v>351</v>
      </c>
      <c r="F42" s="199" t="s">
        <v>620</v>
      </c>
      <c r="G42" s="44" t="s">
        <v>621</v>
      </c>
      <c r="H42" s="201" t="s">
        <v>650</v>
      </c>
      <c r="I42" s="200">
        <v>13</v>
      </c>
      <c r="J42" s="44" t="s">
        <v>621</v>
      </c>
      <c r="K42" s="44" t="s">
        <v>15</v>
      </c>
      <c r="L42" s="202" t="s">
        <v>470</v>
      </c>
      <c r="M42" s="202" t="s">
        <v>623</v>
      </c>
      <c r="N42" s="202" t="s">
        <v>624</v>
      </c>
      <c r="O42" s="60">
        <v>21.80769230769231</v>
      </c>
      <c r="P42" s="44" t="s">
        <v>625</v>
      </c>
      <c r="Q42" s="45" t="s">
        <v>626</v>
      </c>
      <c r="R42" s="45" t="s">
        <v>625</v>
      </c>
      <c r="S42" s="46" t="s">
        <v>627</v>
      </c>
      <c r="T42" s="204">
        <v>279.04479927065472</v>
      </c>
      <c r="U42" s="45" t="s">
        <v>632</v>
      </c>
      <c r="V42" s="44">
        <v>2184</v>
      </c>
      <c r="W42" s="45">
        <v>300</v>
      </c>
      <c r="X42" s="44">
        <v>0</v>
      </c>
      <c r="Y42" s="78" t="s">
        <v>621</v>
      </c>
      <c r="Z42" s="46" t="s">
        <v>629</v>
      </c>
      <c r="AA42" s="44" t="s">
        <v>667</v>
      </c>
      <c r="AB42" s="66" t="s">
        <v>632</v>
      </c>
      <c r="AC42" s="66" t="s">
        <v>632</v>
      </c>
      <c r="AD42" s="46" t="s">
        <v>628</v>
      </c>
      <c r="AE42" s="66" t="s">
        <v>628</v>
      </c>
      <c r="AF42" s="46" t="s">
        <v>633</v>
      </c>
      <c r="AG42" s="46" t="s">
        <v>635</v>
      </c>
      <c r="AH42" s="46"/>
    </row>
    <row r="43" spans="2:34">
      <c r="B43" s="45" t="s">
        <v>685</v>
      </c>
      <c r="C43" s="199" t="s">
        <v>438</v>
      </c>
      <c r="D43" s="199" t="s">
        <v>123</v>
      </c>
      <c r="E43" s="200" t="s">
        <v>351</v>
      </c>
      <c r="F43" s="199" t="s">
        <v>620</v>
      </c>
      <c r="G43" s="44" t="s">
        <v>621</v>
      </c>
      <c r="H43" s="201" t="s">
        <v>652</v>
      </c>
      <c r="I43" s="200">
        <v>5</v>
      </c>
      <c r="J43" s="44" t="s">
        <v>621</v>
      </c>
      <c r="K43" s="44" t="s">
        <v>15</v>
      </c>
      <c r="L43" s="202" t="s">
        <v>470</v>
      </c>
      <c r="M43" s="202" t="s">
        <v>623</v>
      </c>
      <c r="N43" s="202" t="s">
        <v>624</v>
      </c>
      <c r="O43" s="60">
        <v>46.79999999999999</v>
      </c>
      <c r="P43" s="44" t="s">
        <v>625</v>
      </c>
      <c r="Q43" s="45" t="s">
        <v>626</v>
      </c>
      <c r="R43" s="45" t="s">
        <v>625</v>
      </c>
      <c r="S43" s="46" t="s">
        <v>627</v>
      </c>
      <c r="T43" s="204">
        <v>219.93862780330335</v>
      </c>
      <c r="U43" s="45" t="s">
        <v>632</v>
      </c>
      <c r="V43" s="44">
        <v>2184</v>
      </c>
      <c r="W43" s="45">
        <v>300</v>
      </c>
      <c r="X43" s="44">
        <v>0</v>
      </c>
      <c r="Y43" s="78" t="s">
        <v>621</v>
      </c>
      <c r="Z43" s="46" t="s">
        <v>629</v>
      </c>
      <c r="AA43" s="44" t="s">
        <v>667</v>
      </c>
      <c r="AB43" s="66" t="s">
        <v>640</v>
      </c>
      <c r="AC43" s="66" t="s">
        <v>632</v>
      </c>
      <c r="AD43" s="46" t="s">
        <v>628</v>
      </c>
      <c r="AE43" s="66" t="s">
        <v>628</v>
      </c>
      <c r="AF43" s="46" t="s">
        <v>633</v>
      </c>
      <c r="AG43" s="46" t="s">
        <v>635</v>
      </c>
      <c r="AH43" s="46"/>
    </row>
    <row r="44" spans="2:34">
      <c r="B44" s="45" t="s">
        <v>686</v>
      </c>
      <c r="C44" s="199" t="s">
        <v>438</v>
      </c>
      <c r="D44" s="199" t="s">
        <v>123</v>
      </c>
      <c r="E44" s="200" t="s">
        <v>351</v>
      </c>
      <c r="F44" s="199" t="s">
        <v>620</v>
      </c>
      <c r="G44" s="44" t="s">
        <v>621</v>
      </c>
      <c r="H44" s="201" t="s">
        <v>654</v>
      </c>
      <c r="I44" s="200">
        <v>9</v>
      </c>
      <c r="J44" s="44" t="s">
        <v>621</v>
      </c>
      <c r="K44" s="44" t="s">
        <v>15</v>
      </c>
      <c r="L44" s="202" t="s">
        <v>470</v>
      </c>
      <c r="M44" s="202" t="s">
        <v>623</v>
      </c>
      <c r="N44" s="202" t="s">
        <v>624</v>
      </c>
      <c r="O44" s="60">
        <v>32</v>
      </c>
      <c r="P44" s="44" t="s">
        <v>625</v>
      </c>
      <c r="Q44" s="45" t="s">
        <v>626</v>
      </c>
      <c r="R44" s="45" t="s">
        <v>625</v>
      </c>
      <c r="S44" s="46" t="s">
        <v>627</v>
      </c>
      <c r="T44" s="204">
        <v>249.38724907260195</v>
      </c>
      <c r="U44" s="45" t="s">
        <v>632</v>
      </c>
      <c r="V44" s="44">
        <v>2184</v>
      </c>
      <c r="W44" s="45">
        <v>300</v>
      </c>
      <c r="X44" s="44">
        <v>0</v>
      </c>
      <c r="Y44" s="78" t="s">
        <v>621</v>
      </c>
      <c r="Z44" s="46" t="s">
        <v>629</v>
      </c>
      <c r="AA44" s="44" t="s">
        <v>667</v>
      </c>
      <c r="AB44" s="66" t="s">
        <v>632</v>
      </c>
      <c r="AC44" s="66" t="s">
        <v>632</v>
      </c>
      <c r="AD44" s="46" t="s">
        <v>628</v>
      </c>
      <c r="AE44" s="66" t="s">
        <v>628</v>
      </c>
      <c r="AF44" s="46" t="s">
        <v>633</v>
      </c>
      <c r="AG44" s="46" t="s">
        <v>635</v>
      </c>
      <c r="AH44" s="46"/>
    </row>
    <row r="45" spans="2:34">
      <c r="B45" s="45" t="s">
        <v>687</v>
      </c>
      <c r="C45" s="199" t="s">
        <v>438</v>
      </c>
      <c r="D45" s="199" t="s">
        <v>117</v>
      </c>
      <c r="E45" s="200" t="s">
        <v>356</v>
      </c>
      <c r="F45" s="199" t="s">
        <v>620</v>
      </c>
      <c r="G45" s="44" t="s">
        <v>621</v>
      </c>
      <c r="H45" s="201" t="s">
        <v>622</v>
      </c>
      <c r="I45" s="200">
        <v>3</v>
      </c>
      <c r="J45" s="44" t="s">
        <v>621</v>
      </c>
      <c r="K45" s="44" t="s">
        <v>15</v>
      </c>
      <c r="L45" s="202" t="s">
        <v>470</v>
      </c>
      <c r="M45" s="202" t="s">
        <v>623</v>
      </c>
      <c r="N45" s="202" t="s">
        <v>624</v>
      </c>
      <c r="O45" s="60">
        <v>18</v>
      </c>
      <c r="P45" s="44" t="s">
        <v>625</v>
      </c>
      <c r="Q45" s="45" t="s">
        <v>626</v>
      </c>
      <c r="R45" s="45" t="s">
        <v>625</v>
      </c>
      <c r="S45" s="46" t="s">
        <v>627</v>
      </c>
      <c r="T45" s="203">
        <v>14.212670403551895</v>
      </c>
      <c r="U45" s="45" t="s">
        <v>632</v>
      </c>
      <c r="V45" s="44">
        <v>360</v>
      </c>
      <c r="W45" s="45">
        <v>300</v>
      </c>
      <c r="X45" s="44">
        <v>1</v>
      </c>
      <c r="Y45" s="78">
        <v>360</v>
      </c>
      <c r="Z45" s="46" t="s">
        <v>629</v>
      </c>
      <c r="AA45" s="44" t="s">
        <v>630</v>
      </c>
      <c r="AB45" s="66" t="s">
        <v>631</v>
      </c>
      <c r="AC45" s="66" t="s">
        <v>632</v>
      </c>
      <c r="AD45" s="46" t="s">
        <v>656</v>
      </c>
      <c r="AE45" s="66" t="s">
        <v>634</v>
      </c>
      <c r="AF45" s="46" t="s">
        <v>631</v>
      </c>
      <c r="AG45" s="46" t="s">
        <v>635</v>
      </c>
      <c r="AH45" s="46"/>
    </row>
    <row r="46" spans="2:34">
      <c r="B46" s="45" t="s">
        <v>688</v>
      </c>
      <c r="C46" s="199" t="s">
        <v>438</v>
      </c>
      <c r="D46" s="199" t="s">
        <v>117</v>
      </c>
      <c r="E46" s="200" t="s">
        <v>356</v>
      </c>
      <c r="F46" s="199" t="s">
        <v>620</v>
      </c>
      <c r="G46" s="44" t="s">
        <v>621</v>
      </c>
      <c r="H46" s="201" t="s">
        <v>637</v>
      </c>
      <c r="I46" s="200">
        <v>13</v>
      </c>
      <c r="J46" s="44" t="s">
        <v>621</v>
      </c>
      <c r="K46" s="44" t="s">
        <v>15</v>
      </c>
      <c r="L46" s="202" t="s">
        <v>470</v>
      </c>
      <c r="M46" s="202" t="s">
        <v>623</v>
      </c>
      <c r="N46" s="202" t="s">
        <v>624</v>
      </c>
      <c r="O46" s="60">
        <v>24.923076923076923</v>
      </c>
      <c r="P46" s="44" t="s">
        <v>625</v>
      </c>
      <c r="Q46" s="45" t="s">
        <v>626</v>
      </c>
      <c r="R46" s="45" t="s">
        <v>625</v>
      </c>
      <c r="S46" s="46" t="s">
        <v>627</v>
      </c>
      <c r="T46" s="203">
        <v>61.1310068623117</v>
      </c>
      <c r="U46" s="45" t="s">
        <v>632</v>
      </c>
      <c r="V46" s="44">
        <v>360</v>
      </c>
      <c r="W46" s="45">
        <v>300</v>
      </c>
      <c r="X46" s="44">
        <v>1</v>
      </c>
      <c r="Y46" s="78">
        <v>360</v>
      </c>
      <c r="Z46" s="46" t="s">
        <v>629</v>
      </c>
      <c r="AA46" s="44" t="s">
        <v>630</v>
      </c>
      <c r="AB46" s="66" t="s">
        <v>632</v>
      </c>
      <c r="AC46" s="66" t="s">
        <v>632</v>
      </c>
      <c r="AD46" s="46" t="s">
        <v>656</v>
      </c>
      <c r="AE46" s="66" t="s">
        <v>634</v>
      </c>
      <c r="AF46" s="46" t="s">
        <v>631</v>
      </c>
      <c r="AG46" s="46" t="s">
        <v>635</v>
      </c>
      <c r="AH46" s="46"/>
    </row>
    <row r="47" spans="2:34">
      <c r="B47" s="45" t="s">
        <v>689</v>
      </c>
      <c r="C47" s="199" t="s">
        <v>438</v>
      </c>
      <c r="D47" s="199" t="s">
        <v>117</v>
      </c>
      <c r="E47" s="200" t="s">
        <v>356</v>
      </c>
      <c r="F47" s="199" t="s">
        <v>620</v>
      </c>
      <c r="G47" s="44" t="s">
        <v>621</v>
      </c>
      <c r="H47" s="201" t="s">
        <v>639</v>
      </c>
      <c r="I47" s="200">
        <v>9</v>
      </c>
      <c r="J47" s="44" t="s">
        <v>621</v>
      </c>
      <c r="K47" s="44" t="s">
        <v>15</v>
      </c>
      <c r="L47" s="202" t="s">
        <v>470</v>
      </c>
      <c r="M47" s="202" t="s">
        <v>623</v>
      </c>
      <c r="N47" s="202" t="s">
        <v>624</v>
      </c>
      <c r="O47" s="60">
        <v>12</v>
      </c>
      <c r="P47" s="44" t="s">
        <v>625</v>
      </c>
      <c r="Q47" s="45" t="s">
        <v>626</v>
      </c>
      <c r="R47" s="45" t="s">
        <v>625</v>
      </c>
      <c r="S47" s="46" t="s">
        <v>627</v>
      </c>
      <c r="T47" s="203">
        <v>81.437092286009332</v>
      </c>
      <c r="U47" s="45" t="s">
        <v>632</v>
      </c>
      <c r="V47" s="44">
        <v>360</v>
      </c>
      <c r="W47" s="45">
        <v>300</v>
      </c>
      <c r="X47" s="44">
        <v>1</v>
      </c>
      <c r="Y47" s="78">
        <v>360</v>
      </c>
      <c r="Z47" s="46" t="s">
        <v>629</v>
      </c>
      <c r="AA47" s="44" t="s">
        <v>630</v>
      </c>
      <c r="AB47" s="66" t="s">
        <v>631</v>
      </c>
      <c r="AC47" s="66" t="s">
        <v>632</v>
      </c>
      <c r="AD47" s="46" t="s">
        <v>656</v>
      </c>
      <c r="AE47" s="66" t="s">
        <v>634</v>
      </c>
      <c r="AF47" s="46" t="s">
        <v>631</v>
      </c>
      <c r="AG47" s="46" t="s">
        <v>635</v>
      </c>
      <c r="AH47" s="46"/>
    </row>
    <row r="48" spans="2:34">
      <c r="B48" s="45" t="s">
        <v>690</v>
      </c>
      <c r="C48" s="199" t="s">
        <v>438</v>
      </c>
      <c r="D48" s="199" t="s">
        <v>117</v>
      </c>
      <c r="E48" s="200" t="s">
        <v>356</v>
      </c>
      <c r="F48" s="199" t="s">
        <v>620</v>
      </c>
      <c r="G48" s="44" t="s">
        <v>621</v>
      </c>
      <c r="H48" s="201" t="s">
        <v>642</v>
      </c>
      <c r="I48" s="200">
        <v>4</v>
      </c>
      <c r="J48" s="44" t="s">
        <v>621</v>
      </c>
      <c r="K48" s="44" t="s">
        <v>15</v>
      </c>
      <c r="L48" s="202" t="s">
        <v>470</v>
      </c>
      <c r="M48" s="202" t="s">
        <v>623</v>
      </c>
      <c r="N48" s="202" t="s">
        <v>624</v>
      </c>
      <c r="O48" s="60">
        <v>27</v>
      </c>
      <c r="P48" s="44" t="s">
        <v>625</v>
      </c>
      <c r="Q48" s="45" t="s">
        <v>626</v>
      </c>
      <c r="R48" s="45" t="s">
        <v>625</v>
      </c>
      <c r="S48" s="46" t="s">
        <v>627</v>
      </c>
      <c r="T48" s="203">
        <v>94.810336989170125</v>
      </c>
      <c r="U48" s="45" t="s">
        <v>632</v>
      </c>
      <c r="V48" s="44">
        <v>360</v>
      </c>
      <c r="W48" s="45">
        <v>300</v>
      </c>
      <c r="X48" s="44">
        <v>1</v>
      </c>
      <c r="Y48" s="78">
        <v>360</v>
      </c>
      <c r="Z48" s="46" t="s">
        <v>629</v>
      </c>
      <c r="AA48" s="44" t="s">
        <v>630</v>
      </c>
      <c r="AB48" s="66" t="s">
        <v>632</v>
      </c>
      <c r="AC48" s="66" t="s">
        <v>632</v>
      </c>
      <c r="AD48" s="46" t="s">
        <v>656</v>
      </c>
      <c r="AE48" s="66" t="s">
        <v>634</v>
      </c>
      <c r="AF48" s="46" t="s">
        <v>631</v>
      </c>
      <c r="AG48" s="46" t="s">
        <v>635</v>
      </c>
      <c r="AH48" s="46"/>
    </row>
    <row r="49" spans="2:34">
      <c r="B49" s="45" t="s">
        <v>691</v>
      </c>
      <c r="C49" s="199" t="s">
        <v>438</v>
      </c>
      <c r="D49" s="199" t="s">
        <v>117</v>
      </c>
      <c r="E49" s="200" t="s">
        <v>356</v>
      </c>
      <c r="F49" s="199" t="s">
        <v>620</v>
      </c>
      <c r="G49" s="44" t="s">
        <v>621</v>
      </c>
      <c r="H49" s="201" t="s">
        <v>644</v>
      </c>
      <c r="I49" s="200">
        <v>13</v>
      </c>
      <c r="J49" s="44" t="s">
        <v>621</v>
      </c>
      <c r="K49" s="44" t="s">
        <v>15</v>
      </c>
      <c r="L49" s="202" t="s">
        <v>470</v>
      </c>
      <c r="M49" s="202" t="s">
        <v>623</v>
      </c>
      <c r="N49" s="202" t="s">
        <v>624</v>
      </c>
      <c r="O49" s="60">
        <v>19.384615384615383</v>
      </c>
      <c r="P49" s="44" t="s">
        <v>625</v>
      </c>
      <c r="Q49" s="45" t="s">
        <v>626</v>
      </c>
      <c r="R49" s="45" t="s">
        <v>625</v>
      </c>
      <c r="S49" s="46" t="s">
        <v>627</v>
      </c>
      <c r="T49" s="203">
        <v>111.28791488746656</v>
      </c>
      <c r="U49" s="45" t="s">
        <v>632</v>
      </c>
      <c r="V49" s="44">
        <v>360</v>
      </c>
      <c r="W49" s="45">
        <v>300</v>
      </c>
      <c r="X49" s="44">
        <v>1</v>
      </c>
      <c r="Y49" s="78">
        <v>360</v>
      </c>
      <c r="Z49" s="46" t="s">
        <v>629</v>
      </c>
      <c r="AA49" s="44" t="s">
        <v>630</v>
      </c>
      <c r="AB49" s="66" t="s">
        <v>631</v>
      </c>
      <c r="AC49" s="66" t="s">
        <v>632</v>
      </c>
      <c r="AD49" s="46" t="s">
        <v>656</v>
      </c>
      <c r="AE49" s="66" t="s">
        <v>634</v>
      </c>
      <c r="AF49" s="46" t="s">
        <v>631</v>
      </c>
      <c r="AG49" s="46" t="s">
        <v>635</v>
      </c>
      <c r="AH49" s="46"/>
    </row>
    <row r="50" spans="2:34">
      <c r="B50" s="45" t="s">
        <v>692</v>
      </c>
      <c r="C50" s="199" t="s">
        <v>438</v>
      </c>
      <c r="D50" s="199" t="s">
        <v>117</v>
      </c>
      <c r="E50" s="200" t="s">
        <v>356</v>
      </c>
      <c r="F50" s="199" t="s">
        <v>620</v>
      </c>
      <c r="G50" s="44" t="s">
        <v>621</v>
      </c>
      <c r="H50" s="201" t="s">
        <v>646</v>
      </c>
      <c r="I50" s="200">
        <v>9</v>
      </c>
      <c r="J50" s="44" t="s">
        <v>621</v>
      </c>
      <c r="K50" s="44" t="s">
        <v>15</v>
      </c>
      <c r="L50" s="202" t="s">
        <v>470</v>
      </c>
      <c r="M50" s="202" t="s">
        <v>623</v>
      </c>
      <c r="N50" s="202" t="s">
        <v>624</v>
      </c>
      <c r="O50" s="60">
        <v>5</v>
      </c>
      <c r="P50" s="44" t="s">
        <v>625</v>
      </c>
      <c r="Q50" s="45" t="s">
        <v>626</v>
      </c>
      <c r="R50" s="45" t="s">
        <v>625</v>
      </c>
      <c r="S50" s="46" t="s">
        <v>627</v>
      </c>
      <c r="T50" s="203">
        <v>28.17803284</v>
      </c>
      <c r="U50" s="45" t="s">
        <v>632</v>
      </c>
      <c r="V50" s="44">
        <v>360</v>
      </c>
      <c r="W50" s="45">
        <v>300</v>
      </c>
      <c r="X50" s="44">
        <v>1</v>
      </c>
      <c r="Y50" s="78">
        <v>360</v>
      </c>
      <c r="Z50" s="46" t="s">
        <v>629</v>
      </c>
      <c r="AA50" s="44" t="s">
        <v>630</v>
      </c>
      <c r="AB50" s="66" t="s">
        <v>631</v>
      </c>
      <c r="AC50" s="66" t="s">
        <v>632</v>
      </c>
      <c r="AD50" s="46" t="s">
        <v>656</v>
      </c>
      <c r="AE50" s="66" t="s">
        <v>634</v>
      </c>
      <c r="AF50" s="46" t="s">
        <v>631</v>
      </c>
      <c r="AG50" s="46" t="s">
        <v>635</v>
      </c>
      <c r="AH50" s="46"/>
    </row>
    <row r="51" spans="2:34">
      <c r="B51" s="45" t="s">
        <v>693</v>
      </c>
      <c r="C51" s="199" t="s">
        <v>438</v>
      </c>
      <c r="D51" s="199" t="s">
        <v>117</v>
      </c>
      <c r="E51" s="200" t="s">
        <v>356</v>
      </c>
      <c r="F51" s="199" t="s">
        <v>620</v>
      </c>
      <c r="G51" s="44" t="s">
        <v>621</v>
      </c>
      <c r="H51" s="201" t="s">
        <v>648</v>
      </c>
      <c r="I51" s="200">
        <v>9</v>
      </c>
      <c r="J51" s="44" t="s">
        <v>621</v>
      </c>
      <c r="K51" s="44" t="s">
        <v>15</v>
      </c>
      <c r="L51" s="202" t="s">
        <v>470</v>
      </c>
      <c r="M51" s="202" t="s">
        <v>623</v>
      </c>
      <c r="N51" s="202" t="s">
        <v>624</v>
      </c>
      <c r="O51" s="60">
        <v>12</v>
      </c>
      <c r="P51" s="44" t="s">
        <v>625</v>
      </c>
      <c r="Q51" s="45" t="s">
        <v>626</v>
      </c>
      <c r="R51" s="45" t="s">
        <v>625</v>
      </c>
      <c r="S51" s="46" t="s">
        <v>627</v>
      </c>
      <c r="T51" s="203">
        <v>146.8194068</v>
      </c>
      <c r="U51" s="45" t="s">
        <v>632</v>
      </c>
      <c r="V51" s="44">
        <v>360</v>
      </c>
      <c r="W51" s="45">
        <v>300</v>
      </c>
      <c r="X51" s="44">
        <v>1</v>
      </c>
      <c r="Y51" s="78">
        <v>360</v>
      </c>
      <c r="Z51" s="46" t="s">
        <v>629</v>
      </c>
      <c r="AA51" s="44" t="s">
        <v>630</v>
      </c>
      <c r="AB51" s="66" t="s">
        <v>631</v>
      </c>
      <c r="AC51" s="66" t="s">
        <v>632</v>
      </c>
      <c r="AD51" s="46" t="s">
        <v>656</v>
      </c>
      <c r="AE51" s="66" t="s">
        <v>634</v>
      </c>
      <c r="AF51" s="46" t="s">
        <v>631</v>
      </c>
      <c r="AG51" s="46" t="s">
        <v>635</v>
      </c>
      <c r="AH51" s="46"/>
    </row>
    <row r="52" spans="2:34">
      <c r="B52" s="45" t="s">
        <v>694</v>
      </c>
      <c r="C52" s="199" t="s">
        <v>438</v>
      </c>
      <c r="D52" s="199" t="s">
        <v>117</v>
      </c>
      <c r="E52" s="200" t="s">
        <v>356</v>
      </c>
      <c r="F52" s="199" t="s">
        <v>620</v>
      </c>
      <c r="G52" s="44" t="s">
        <v>621</v>
      </c>
      <c r="H52" s="201" t="s">
        <v>650</v>
      </c>
      <c r="I52" s="200">
        <v>10</v>
      </c>
      <c r="J52" s="44" t="s">
        <v>621</v>
      </c>
      <c r="K52" s="44" t="s">
        <v>15</v>
      </c>
      <c r="L52" s="202" t="s">
        <v>470</v>
      </c>
      <c r="M52" s="202" t="s">
        <v>623</v>
      </c>
      <c r="N52" s="202" t="s">
        <v>624</v>
      </c>
      <c r="O52" s="60">
        <v>21.600000000000005</v>
      </c>
      <c r="P52" s="44" t="s">
        <v>625</v>
      </c>
      <c r="Q52" s="45" t="s">
        <v>626</v>
      </c>
      <c r="R52" s="45" t="s">
        <v>625</v>
      </c>
      <c r="S52" s="46" t="s">
        <v>627</v>
      </c>
      <c r="T52" s="203">
        <v>174.39323381370048</v>
      </c>
      <c r="U52" s="45" t="s">
        <v>632</v>
      </c>
      <c r="V52" s="44">
        <v>360</v>
      </c>
      <c r="W52" s="45">
        <v>300</v>
      </c>
      <c r="X52" s="44">
        <v>1</v>
      </c>
      <c r="Y52" s="78">
        <v>360</v>
      </c>
      <c r="Z52" s="46" t="s">
        <v>629</v>
      </c>
      <c r="AA52" s="44" t="s">
        <v>630</v>
      </c>
      <c r="AB52" s="66" t="s">
        <v>632</v>
      </c>
      <c r="AC52" s="66" t="s">
        <v>632</v>
      </c>
      <c r="AD52" s="46" t="s">
        <v>656</v>
      </c>
      <c r="AE52" s="66" t="s">
        <v>634</v>
      </c>
      <c r="AF52" s="46" t="s">
        <v>631</v>
      </c>
      <c r="AG52" s="46" t="s">
        <v>635</v>
      </c>
      <c r="AH52" s="46"/>
    </row>
    <row r="53" spans="2:34">
      <c r="B53" s="45" t="s">
        <v>695</v>
      </c>
      <c r="C53" s="199" t="s">
        <v>438</v>
      </c>
      <c r="D53" s="199" t="s">
        <v>117</v>
      </c>
      <c r="E53" s="200" t="s">
        <v>356</v>
      </c>
      <c r="F53" s="199" t="s">
        <v>620</v>
      </c>
      <c r="G53" s="44" t="s">
        <v>621</v>
      </c>
      <c r="H53" s="201" t="s">
        <v>652</v>
      </c>
      <c r="I53" s="200">
        <v>7</v>
      </c>
      <c r="J53" s="44" t="s">
        <v>621</v>
      </c>
      <c r="K53" s="44" t="s">
        <v>15</v>
      </c>
      <c r="L53" s="202" t="s">
        <v>470</v>
      </c>
      <c r="M53" s="202" t="s">
        <v>623</v>
      </c>
      <c r="N53" s="202" t="s">
        <v>624</v>
      </c>
      <c r="O53" s="60">
        <v>30.857142857142858</v>
      </c>
      <c r="P53" s="44" t="s">
        <v>625</v>
      </c>
      <c r="Q53" s="45" t="s">
        <v>626</v>
      </c>
      <c r="R53" s="45" t="s">
        <v>625</v>
      </c>
      <c r="S53" s="46" t="s">
        <v>627</v>
      </c>
      <c r="T53" s="203">
        <v>196.84003657792792</v>
      </c>
      <c r="U53" s="45" t="s">
        <v>632</v>
      </c>
      <c r="V53" s="44">
        <v>360</v>
      </c>
      <c r="W53" s="45">
        <v>300</v>
      </c>
      <c r="X53" s="44">
        <v>1</v>
      </c>
      <c r="Y53" s="78">
        <v>360</v>
      </c>
      <c r="Z53" s="46" t="s">
        <v>629</v>
      </c>
      <c r="AA53" s="44" t="s">
        <v>630</v>
      </c>
      <c r="AB53" s="66" t="s">
        <v>632</v>
      </c>
      <c r="AC53" s="66" t="s">
        <v>632</v>
      </c>
      <c r="AD53" s="46" t="s">
        <v>656</v>
      </c>
      <c r="AE53" s="66" t="s">
        <v>634</v>
      </c>
      <c r="AF53" s="46" t="s">
        <v>631</v>
      </c>
      <c r="AG53" s="46" t="s">
        <v>635</v>
      </c>
      <c r="AH53" s="46"/>
    </row>
    <row r="54" spans="2:34">
      <c r="B54" s="45" t="s">
        <v>696</v>
      </c>
      <c r="C54" s="199" t="s">
        <v>438</v>
      </c>
      <c r="D54" s="199" t="s">
        <v>117</v>
      </c>
      <c r="E54" s="200" t="s">
        <v>356</v>
      </c>
      <c r="F54" s="199" t="s">
        <v>620</v>
      </c>
      <c r="G54" s="44" t="s">
        <v>621</v>
      </c>
      <c r="H54" s="201" t="s">
        <v>654</v>
      </c>
      <c r="I54" s="200">
        <v>4</v>
      </c>
      <c r="J54" s="44" t="s">
        <v>621</v>
      </c>
      <c r="K54" s="44" t="s">
        <v>15</v>
      </c>
      <c r="L54" s="202" t="s">
        <v>470</v>
      </c>
      <c r="M54" s="202" t="s">
        <v>623</v>
      </c>
      <c r="N54" s="202" t="s">
        <v>624</v>
      </c>
      <c r="O54" s="60">
        <v>27</v>
      </c>
      <c r="P54" s="44" t="s">
        <v>625</v>
      </c>
      <c r="Q54" s="45" t="s">
        <v>626</v>
      </c>
      <c r="R54" s="45" t="s">
        <v>625</v>
      </c>
      <c r="S54" s="46" t="s">
        <v>627</v>
      </c>
      <c r="T54" s="203">
        <v>266.60270066148991</v>
      </c>
      <c r="U54" s="45" t="s">
        <v>632</v>
      </c>
      <c r="V54" s="44">
        <v>360</v>
      </c>
      <c r="W54" s="45">
        <v>300</v>
      </c>
      <c r="X54" s="44">
        <v>1</v>
      </c>
      <c r="Y54" s="78">
        <v>360</v>
      </c>
      <c r="Z54" s="46" t="s">
        <v>629</v>
      </c>
      <c r="AA54" s="44" t="s">
        <v>630</v>
      </c>
      <c r="AB54" s="66" t="s">
        <v>632</v>
      </c>
      <c r="AC54" s="66" t="s">
        <v>632</v>
      </c>
      <c r="AD54" s="46" t="s">
        <v>656</v>
      </c>
      <c r="AE54" s="66" t="s">
        <v>634</v>
      </c>
      <c r="AF54" s="46" t="s">
        <v>631</v>
      </c>
      <c r="AG54" s="46" t="s">
        <v>635</v>
      </c>
      <c r="AH54" s="46"/>
    </row>
    <row r="55" spans="2:34">
      <c r="B55" s="45" t="s">
        <v>697</v>
      </c>
      <c r="C55" s="199" t="s">
        <v>438</v>
      </c>
      <c r="D55" s="199" t="s">
        <v>187</v>
      </c>
      <c r="E55" s="200" t="s">
        <v>345</v>
      </c>
      <c r="F55" s="199" t="s">
        <v>620</v>
      </c>
      <c r="G55" s="44" t="s">
        <v>621</v>
      </c>
      <c r="H55" s="201" t="s">
        <v>622</v>
      </c>
      <c r="I55" s="200">
        <v>10</v>
      </c>
      <c r="J55" s="44" t="s">
        <v>621</v>
      </c>
      <c r="K55" s="44" t="s">
        <v>15</v>
      </c>
      <c r="L55" s="202" t="s">
        <v>470</v>
      </c>
      <c r="M55" s="202" t="s">
        <v>623</v>
      </c>
      <c r="N55" s="202" t="s">
        <v>624</v>
      </c>
      <c r="O55" s="60">
        <v>4.333333333333333</v>
      </c>
      <c r="P55" s="44" t="s">
        <v>625</v>
      </c>
      <c r="Q55" s="45" t="s">
        <v>626</v>
      </c>
      <c r="R55" s="45" t="s">
        <v>625</v>
      </c>
      <c r="S55" s="46" t="s">
        <v>627</v>
      </c>
      <c r="T55" s="203">
        <v>337.76915193664445</v>
      </c>
      <c r="U55" s="45" t="s">
        <v>632</v>
      </c>
      <c r="V55" s="44">
        <v>1004</v>
      </c>
      <c r="W55" s="45">
        <v>300</v>
      </c>
      <c r="X55" s="44">
        <v>1</v>
      </c>
      <c r="Y55" s="78">
        <v>1004</v>
      </c>
      <c r="Z55" s="46" t="s">
        <v>629</v>
      </c>
      <c r="AA55" s="44" t="s">
        <v>630</v>
      </c>
      <c r="AB55" s="66" t="s">
        <v>628</v>
      </c>
      <c r="AC55" s="66" t="s">
        <v>632</v>
      </c>
      <c r="AD55" s="46" t="s">
        <v>656</v>
      </c>
      <c r="AE55" s="66" t="s">
        <v>634</v>
      </c>
      <c r="AF55" s="46" t="s">
        <v>633</v>
      </c>
      <c r="AG55" s="46" t="s">
        <v>635</v>
      </c>
      <c r="AH55" s="46"/>
    </row>
    <row r="56" spans="2:34">
      <c r="B56" s="45" t="s">
        <v>698</v>
      </c>
      <c r="C56" s="199" t="s">
        <v>438</v>
      </c>
      <c r="D56" s="199" t="s">
        <v>187</v>
      </c>
      <c r="E56" s="200" t="s">
        <v>345</v>
      </c>
      <c r="F56" s="199" t="s">
        <v>620</v>
      </c>
      <c r="G56" s="44" t="s">
        <v>621</v>
      </c>
      <c r="H56" s="201" t="s">
        <v>637</v>
      </c>
      <c r="I56" s="200">
        <v>6</v>
      </c>
      <c r="J56" s="44" t="s">
        <v>621</v>
      </c>
      <c r="K56" s="44" t="s">
        <v>15</v>
      </c>
      <c r="L56" s="202" t="s">
        <v>470</v>
      </c>
      <c r="M56" s="202" t="s">
        <v>623</v>
      </c>
      <c r="N56" s="202" t="s">
        <v>624</v>
      </c>
      <c r="O56" s="60">
        <v>7.2222222222222223</v>
      </c>
      <c r="P56" s="44" t="s">
        <v>625</v>
      </c>
      <c r="Q56" s="45" t="s">
        <v>626</v>
      </c>
      <c r="R56" s="45" t="s">
        <v>625</v>
      </c>
      <c r="S56" s="46" t="s">
        <v>627</v>
      </c>
      <c r="T56" s="203">
        <v>355.44057168533811</v>
      </c>
      <c r="U56" s="45" t="s">
        <v>632</v>
      </c>
      <c r="V56" s="44">
        <v>1004</v>
      </c>
      <c r="W56" s="45">
        <v>300</v>
      </c>
      <c r="X56" s="44">
        <v>1</v>
      </c>
      <c r="Y56" s="78">
        <v>1004</v>
      </c>
      <c r="Z56" s="46" t="s">
        <v>629</v>
      </c>
      <c r="AA56" s="44" t="s">
        <v>630</v>
      </c>
      <c r="AB56" s="66" t="s">
        <v>631</v>
      </c>
      <c r="AC56" s="66" t="s">
        <v>632</v>
      </c>
      <c r="AD56" s="46" t="s">
        <v>656</v>
      </c>
      <c r="AE56" s="66" t="s">
        <v>634</v>
      </c>
      <c r="AF56" s="46" t="s">
        <v>631</v>
      </c>
      <c r="AG56" s="46" t="s">
        <v>635</v>
      </c>
      <c r="AH56" s="46"/>
    </row>
    <row r="57" spans="2:34">
      <c r="B57" s="45" t="s">
        <v>699</v>
      </c>
      <c r="C57" s="199" t="s">
        <v>438</v>
      </c>
      <c r="D57" s="199" t="s">
        <v>187</v>
      </c>
      <c r="E57" s="200" t="s">
        <v>345</v>
      </c>
      <c r="F57" s="199" t="s">
        <v>620</v>
      </c>
      <c r="G57" s="44" t="s">
        <v>621</v>
      </c>
      <c r="H57" s="201" t="s">
        <v>639</v>
      </c>
      <c r="I57" s="200">
        <v>9</v>
      </c>
      <c r="J57" s="44" t="s">
        <v>621</v>
      </c>
      <c r="K57" s="44" t="s">
        <v>15</v>
      </c>
      <c r="L57" s="202" t="s">
        <v>470</v>
      </c>
      <c r="M57" s="202" t="s">
        <v>623</v>
      </c>
      <c r="N57" s="202" t="s">
        <v>624</v>
      </c>
      <c r="O57" s="60">
        <v>5.2777777777777786</v>
      </c>
      <c r="P57" s="44" t="s">
        <v>625</v>
      </c>
      <c r="Q57" s="45" t="s">
        <v>626</v>
      </c>
      <c r="R57" s="45" t="s">
        <v>625</v>
      </c>
      <c r="S57" s="46" t="s">
        <v>627</v>
      </c>
      <c r="T57" s="203">
        <v>345.50832117331123</v>
      </c>
      <c r="U57" s="45" t="s">
        <v>632</v>
      </c>
      <c r="V57" s="44">
        <v>1004</v>
      </c>
      <c r="W57" s="45">
        <v>300</v>
      </c>
      <c r="X57" s="44">
        <v>1</v>
      </c>
      <c r="Y57" s="78">
        <v>1004</v>
      </c>
      <c r="Z57" s="46" t="s">
        <v>629</v>
      </c>
      <c r="AA57" s="44" t="s">
        <v>630</v>
      </c>
      <c r="AB57" s="66" t="s">
        <v>631</v>
      </c>
      <c r="AC57" s="66" t="s">
        <v>632</v>
      </c>
      <c r="AD57" s="46" t="s">
        <v>656</v>
      </c>
      <c r="AE57" s="66" t="s">
        <v>634</v>
      </c>
      <c r="AF57" s="46" t="s">
        <v>631</v>
      </c>
      <c r="AG57" s="46" t="s">
        <v>635</v>
      </c>
      <c r="AH57" s="46"/>
    </row>
    <row r="58" spans="2:34">
      <c r="B58" s="45" t="s">
        <v>700</v>
      </c>
      <c r="C58" s="199" t="s">
        <v>438</v>
      </c>
      <c r="D58" s="199" t="s">
        <v>187</v>
      </c>
      <c r="E58" s="200" t="s">
        <v>345</v>
      </c>
      <c r="F58" s="199" t="s">
        <v>620</v>
      </c>
      <c r="G58" s="44" t="s">
        <v>621</v>
      </c>
      <c r="H58" s="201" t="s">
        <v>642</v>
      </c>
      <c r="I58" s="200">
        <v>16</v>
      </c>
      <c r="J58" s="44" t="s">
        <v>621</v>
      </c>
      <c r="K58" s="44" t="s">
        <v>15</v>
      </c>
      <c r="L58" s="202" t="s">
        <v>470</v>
      </c>
      <c r="M58" s="202" t="s">
        <v>623</v>
      </c>
      <c r="N58" s="202" t="s">
        <v>624</v>
      </c>
      <c r="O58" s="60">
        <v>2.7083333333333335</v>
      </c>
      <c r="P58" s="44" t="s">
        <v>625</v>
      </c>
      <c r="Q58" s="45" t="s">
        <v>626</v>
      </c>
      <c r="R58" s="45" t="s">
        <v>625</v>
      </c>
      <c r="S58" s="46" t="s">
        <v>627</v>
      </c>
      <c r="T58" s="203">
        <v>373.76061857825522</v>
      </c>
      <c r="U58" s="45" t="s">
        <v>632</v>
      </c>
      <c r="V58" s="44">
        <v>1004</v>
      </c>
      <c r="W58" s="45">
        <v>300</v>
      </c>
      <c r="X58" s="44">
        <v>1</v>
      </c>
      <c r="Y58" s="78">
        <v>1004</v>
      </c>
      <c r="Z58" s="46" t="s">
        <v>629</v>
      </c>
      <c r="AA58" s="44" t="s">
        <v>630</v>
      </c>
      <c r="AB58" s="66" t="s">
        <v>628</v>
      </c>
      <c r="AC58" s="66" t="s">
        <v>632</v>
      </c>
      <c r="AD58" s="46" t="s">
        <v>656</v>
      </c>
      <c r="AE58" s="66" t="s">
        <v>634</v>
      </c>
      <c r="AF58" s="46" t="s">
        <v>633</v>
      </c>
      <c r="AG58" s="46" t="s">
        <v>635</v>
      </c>
      <c r="AH58" s="46"/>
    </row>
    <row r="59" spans="2:34">
      <c r="B59" s="45" t="s">
        <v>701</v>
      </c>
      <c r="C59" s="199" t="s">
        <v>438</v>
      </c>
      <c r="D59" s="199" t="s">
        <v>187</v>
      </c>
      <c r="E59" s="200" t="s">
        <v>345</v>
      </c>
      <c r="F59" s="199" t="s">
        <v>620</v>
      </c>
      <c r="G59" s="44" t="s">
        <v>621</v>
      </c>
      <c r="H59" s="201" t="s">
        <v>644</v>
      </c>
      <c r="I59" s="200">
        <v>12</v>
      </c>
      <c r="J59" s="44" t="s">
        <v>621</v>
      </c>
      <c r="K59" s="44" t="s">
        <v>15</v>
      </c>
      <c r="L59" s="202" t="s">
        <v>470</v>
      </c>
      <c r="M59" s="202" t="s">
        <v>623</v>
      </c>
      <c r="N59" s="202" t="s">
        <v>624</v>
      </c>
      <c r="O59" s="60">
        <v>5</v>
      </c>
      <c r="P59" s="44" t="s">
        <v>625</v>
      </c>
      <c r="Q59" s="45" t="s">
        <v>626</v>
      </c>
      <c r="R59" s="45" t="s">
        <v>625</v>
      </c>
      <c r="S59" s="46" t="s">
        <v>627</v>
      </c>
      <c r="T59" s="203">
        <v>460.63543068244326</v>
      </c>
      <c r="U59" s="45" t="s">
        <v>632</v>
      </c>
      <c r="V59" s="44">
        <v>1004</v>
      </c>
      <c r="W59" s="45">
        <v>300</v>
      </c>
      <c r="X59" s="44">
        <v>1</v>
      </c>
      <c r="Y59" s="78">
        <v>1004</v>
      </c>
      <c r="Z59" s="46" t="s">
        <v>629</v>
      </c>
      <c r="AA59" s="44" t="s">
        <v>630</v>
      </c>
      <c r="AB59" s="66" t="s">
        <v>631</v>
      </c>
      <c r="AC59" s="66" t="s">
        <v>632</v>
      </c>
      <c r="AD59" s="46" t="s">
        <v>656</v>
      </c>
      <c r="AE59" s="66" t="s">
        <v>634</v>
      </c>
      <c r="AF59" s="46" t="s">
        <v>631</v>
      </c>
      <c r="AG59" s="46" t="s">
        <v>635</v>
      </c>
      <c r="AH59" s="46"/>
    </row>
    <row r="60" spans="2:34">
      <c r="B60" s="45" t="s">
        <v>702</v>
      </c>
      <c r="C60" s="199" t="s">
        <v>438</v>
      </c>
      <c r="D60" s="199" t="s">
        <v>187</v>
      </c>
      <c r="E60" s="200" t="s">
        <v>345</v>
      </c>
      <c r="F60" s="199" t="s">
        <v>620</v>
      </c>
      <c r="G60" s="44" t="s">
        <v>621</v>
      </c>
      <c r="H60" s="201" t="s">
        <v>646</v>
      </c>
      <c r="I60" s="200">
        <v>22</v>
      </c>
      <c r="J60" s="44" t="s">
        <v>621</v>
      </c>
      <c r="K60" s="44" t="s">
        <v>15</v>
      </c>
      <c r="L60" s="202" t="s">
        <v>470</v>
      </c>
      <c r="M60" s="202" t="s">
        <v>623</v>
      </c>
      <c r="N60" s="202" t="s">
        <v>624</v>
      </c>
      <c r="O60" s="60">
        <v>2.7272727272727271</v>
      </c>
      <c r="P60" s="44" t="s">
        <v>625</v>
      </c>
      <c r="Q60" s="45" t="s">
        <v>626</v>
      </c>
      <c r="R60" s="45" t="s">
        <v>625</v>
      </c>
      <c r="S60" s="46" t="s">
        <v>627</v>
      </c>
      <c r="T60" s="203">
        <v>439.1821945388952</v>
      </c>
      <c r="U60" s="45" t="s">
        <v>632</v>
      </c>
      <c r="V60" s="44">
        <v>1004</v>
      </c>
      <c r="W60" s="45">
        <v>300</v>
      </c>
      <c r="X60" s="44">
        <v>1</v>
      </c>
      <c r="Y60" s="78">
        <v>1004</v>
      </c>
      <c r="Z60" s="46" t="s">
        <v>629</v>
      </c>
      <c r="AA60" s="44" t="s">
        <v>630</v>
      </c>
      <c r="AB60" s="66" t="s">
        <v>628</v>
      </c>
      <c r="AC60" s="66" t="s">
        <v>632</v>
      </c>
      <c r="AD60" s="46" t="s">
        <v>656</v>
      </c>
      <c r="AE60" s="66" t="s">
        <v>634</v>
      </c>
      <c r="AF60" s="46" t="s">
        <v>633</v>
      </c>
      <c r="AG60" s="46" t="s">
        <v>635</v>
      </c>
      <c r="AH60" s="46"/>
    </row>
    <row r="61" spans="2:34">
      <c r="B61" s="45" t="s">
        <v>703</v>
      </c>
      <c r="C61" s="199" t="s">
        <v>438</v>
      </c>
      <c r="D61" s="199" t="s">
        <v>187</v>
      </c>
      <c r="E61" s="200" t="s">
        <v>345</v>
      </c>
      <c r="F61" s="199" t="s">
        <v>620</v>
      </c>
      <c r="G61" s="44" t="s">
        <v>621</v>
      </c>
      <c r="H61" s="201" t="s">
        <v>648</v>
      </c>
      <c r="I61" s="200">
        <v>12</v>
      </c>
      <c r="J61" s="44" t="s">
        <v>621</v>
      </c>
      <c r="K61" s="44" t="s">
        <v>15</v>
      </c>
      <c r="L61" s="202" t="s">
        <v>470</v>
      </c>
      <c r="M61" s="202" t="s">
        <v>623</v>
      </c>
      <c r="N61" s="202" t="s">
        <v>624</v>
      </c>
      <c r="O61" s="60">
        <v>5</v>
      </c>
      <c r="P61" s="44" t="s">
        <v>625</v>
      </c>
      <c r="Q61" s="45" t="s">
        <v>626</v>
      </c>
      <c r="R61" s="45" t="s">
        <v>625</v>
      </c>
      <c r="S61" s="46" t="s">
        <v>627</v>
      </c>
      <c r="T61" s="203">
        <v>480.03541536015859</v>
      </c>
      <c r="U61" s="45" t="s">
        <v>632</v>
      </c>
      <c r="V61" s="44">
        <v>1004</v>
      </c>
      <c r="W61" s="45">
        <v>300</v>
      </c>
      <c r="X61" s="44">
        <v>1</v>
      </c>
      <c r="Y61" s="78">
        <v>1004</v>
      </c>
      <c r="Z61" s="46" t="s">
        <v>629</v>
      </c>
      <c r="AA61" s="44" t="s">
        <v>630</v>
      </c>
      <c r="AB61" s="66" t="s">
        <v>631</v>
      </c>
      <c r="AC61" s="66" t="s">
        <v>632</v>
      </c>
      <c r="AD61" s="46" t="s">
        <v>656</v>
      </c>
      <c r="AE61" s="66" t="s">
        <v>634</v>
      </c>
      <c r="AF61" s="46" t="s">
        <v>631</v>
      </c>
      <c r="AG61" s="46" t="s">
        <v>635</v>
      </c>
      <c r="AH61" s="46"/>
    </row>
    <row r="62" spans="2:34">
      <c r="B62" s="45" t="s">
        <v>704</v>
      </c>
      <c r="C62" s="199" t="s">
        <v>438</v>
      </c>
      <c r="D62" s="199" t="s">
        <v>187</v>
      </c>
      <c r="E62" s="200" t="s">
        <v>345</v>
      </c>
      <c r="F62" s="199" t="s">
        <v>620</v>
      </c>
      <c r="G62" s="44" t="s">
        <v>621</v>
      </c>
      <c r="H62" s="201" t="s">
        <v>650</v>
      </c>
      <c r="I62" s="200">
        <v>9</v>
      </c>
      <c r="J62" s="44" t="s">
        <v>621</v>
      </c>
      <c r="K62" s="44" t="s">
        <v>15</v>
      </c>
      <c r="L62" s="202" t="s">
        <v>470</v>
      </c>
      <c r="M62" s="202" t="s">
        <v>623</v>
      </c>
      <c r="N62" s="202" t="s">
        <v>624</v>
      </c>
      <c r="O62" s="60">
        <v>6.666666666666667</v>
      </c>
      <c r="P62" s="44" t="s">
        <v>625</v>
      </c>
      <c r="Q62" s="45" t="s">
        <v>626</v>
      </c>
      <c r="R62" s="45" t="s">
        <v>625</v>
      </c>
      <c r="S62" s="46" t="s">
        <v>627</v>
      </c>
      <c r="T62" s="203">
        <v>345.48806057518107</v>
      </c>
      <c r="U62" s="45" t="s">
        <v>632</v>
      </c>
      <c r="V62" s="44">
        <v>1004</v>
      </c>
      <c r="W62" s="45">
        <v>300</v>
      </c>
      <c r="X62" s="44">
        <v>1</v>
      </c>
      <c r="Y62" s="78">
        <v>1004</v>
      </c>
      <c r="Z62" s="46" t="s">
        <v>629</v>
      </c>
      <c r="AA62" s="44" t="s">
        <v>630</v>
      </c>
      <c r="AB62" s="66" t="s">
        <v>631</v>
      </c>
      <c r="AC62" s="66" t="s">
        <v>632</v>
      </c>
      <c r="AD62" s="46" t="s">
        <v>656</v>
      </c>
      <c r="AE62" s="66" t="s">
        <v>634</v>
      </c>
      <c r="AF62" s="46" t="s">
        <v>631</v>
      </c>
      <c r="AG62" s="46" t="s">
        <v>635</v>
      </c>
      <c r="AH62" s="46"/>
    </row>
    <row r="63" spans="2:34">
      <c r="B63" s="45" t="s">
        <v>705</v>
      </c>
      <c r="C63" s="199" t="s">
        <v>438</v>
      </c>
      <c r="D63" s="199" t="s">
        <v>187</v>
      </c>
      <c r="E63" s="200" t="s">
        <v>345</v>
      </c>
      <c r="F63" s="199" t="s">
        <v>620</v>
      </c>
      <c r="G63" s="44" t="s">
        <v>621</v>
      </c>
      <c r="H63" s="201" t="s">
        <v>652</v>
      </c>
      <c r="I63" s="200">
        <v>5</v>
      </c>
      <c r="J63" s="44" t="s">
        <v>621</v>
      </c>
      <c r="K63" s="44" t="s">
        <v>15</v>
      </c>
      <c r="L63" s="202" t="s">
        <v>470</v>
      </c>
      <c r="M63" s="202" t="s">
        <v>623</v>
      </c>
      <c r="N63" s="202" t="s">
        <v>624</v>
      </c>
      <c r="O63" s="60">
        <v>12</v>
      </c>
      <c r="P63" s="44" t="s">
        <v>625</v>
      </c>
      <c r="Q63" s="45" t="s">
        <v>626</v>
      </c>
      <c r="R63" s="45" t="s">
        <v>625</v>
      </c>
      <c r="S63" s="46" t="s">
        <v>627</v>
      </c>
      <c r="T63" s="203">
        <v>311.44823004794875</v>
      </c>
      <c r="U63" s="45" t="s">
        <v>632</v>
      </c>
      <c r="V63" s="44">
        <v>1004</v>
      </c>
      <c r="W63" s="45">
        <v>300</v>
      </c>
      <c r="X63" s="44">
        <v>1</v>
      </c>
      <c r="Y63" s="78">
        <v>1004</v>
      </c>
      <c r="Z63" s="46" t="s">
        <v>629</v>
      </c>
      <c r="AA63" s="44" t="s">
        <v>630</v>
      </c>
      <c r="AB63" s="66" t="s">
        <v>631</v>
      </c>
      <c r="AC63" s="66" t="s">
        <v>632</v>
      </c>
      <c r="AD63" s="46" t="s">
        <v>656</v>
      </c>
      <c r="AE63" s="66" t="s">
        <v>634</v>
      </c>
      <c r="AF63" s="46" t="s">
        <v>631</v>
      </c>
      <c r="AG63" s="46" t="s">
        <v>635</v>
      </c>
      <c r="AH63" s="46"/>
    </row>
    <row r="64" spans="2:34">
      <c r="B64" s="45" t="s">
        <v>706</v>
      </c>
      <c r="C64" s="199" t="s">
        <v>438</v>
      </c>
      <c r="D64" s="199" t="s">
        <v>187</v>
      </c>
      <c r="E64" s="200" t="s">
        <v>345</v>
      </c>
      <c r="F64" s="199" t="s">
        <v>620</v>
      </c>
      <c r="G64" s="44" t="s">
        <v>621</v>
      </c>
      <c r="H64" s="201" t="s">
        <v>654</v>
      </c>
      <c r="I64" s="200">
        <v>6</v>
      </c>
      <c r="J64" s="44" t="s">
        <v>621</v>
      </c>
      <c r="K64" s="44" t="s">
        <v>15</v>
      </c>
      <c r="L64" s="202" t="s">
        <v>470</v>
      </c>
      <c r="M64" s="202" t="s">
        <v>623</v>
      </c>
      <c r="N64" s="202" t="s">
        <v>624</v>
      </c>
      <c r="O64" s="60">
        <v>10</v>
      </c>
      <c r="P64" s="44" t="s">
        <v>625</v>
      </c>
      <c r="Q64" s="45" t="s">
        <v>626</v>
      </c>
      <c r="R64" s="45" t="s">
        <v>625</v>
      </c>
      <c r="S64" s="46" t="s">
        <v>627</v>
      </c>
      <c r="T64" s="203">
        <v>306.89737698455491</v>
      </c>
      <c r="U64" s="45" t="s">
        <v>632</v>
      </c>
      <c r="V64" s="44">
        <v>1004</v>
      </c>
      <c r="W64" s="45">
        <v>300</v>
      </c>
      <c r="X64" s="44">
        <v>1</v>
      </c>
      <c r="Y64" s="78">
        <v>1004</v>
      </c>
      <c r="Z64" s="46" t="s">
        <v>629</v>
      </c>
      <c r="AA64" s="44" t="s">
        <v>630</v>
      </c>
      <c r="AB64" s="66" t="s">
        <v>631</v>
      </c>
      <c r="AC64" s="66" t="s">
        <v>632</v>
      </c>
      <c r="AD64" s="46" t="s">
        <v>656</v>
      </c>
      <c r="AE64" s="66" t="s">
        <v>634</v>
      </c>
      <c r="AF64" s="46" t="s">
        <v>631</v>
      </c>
      <c r="AG64" s="46" t="s">
        <v>635</v>
      </c>
      <c r="AH64" s="46"/>
    </row>
    <row r="65" spans="2:34">
      <c r="B65" s="45" t="s">
        <v>707</v>
      </c>
      <c r="C65" s="199" t="s">
        <v>438</v>
      </c>
      <c r="D65" s="199" t="s">
        <v>189</v>
      </c>
      <c r="E65" s="200" t="s">
        <v>350</v>
      </c>
      <c r="F65" s="199" t="s">
        <v>620</v>
      </c>
      <c r="G65" s="44" t="s">
        <v>621</v>
      </c>
      <c r="H65" s="201" t="s">
        <v>622</v>
      </c>
      <c r="I65" s="200">
        <v>7</v>
      </c>
      <c r="J65" s="44" t="s">
        <v>621</v>
      </c>
      <c r="K65" s="44" t="s">
        <v>15</v>
      </c>
      <c r="L65" s="202" t="s">
        <v>470</v>
      </c>
      <c r="M65" s="202" t="s">
        <v>623</v>
      </c>
      <c r="N65" s="202" t="s">
        <v>624</v>
      </c>
      <c r="O65" s="60">
        <v>53.035714285714285</v>
      </c>
      <c r="P65" s="44" t="s">
        <v>625</v>
      </c>
      <c r="Q65" s="45" t="s">
        <v>626</v>
      </c>
      <c r="R65" s="45" t="s">
        <v>625</v>
      </c>
      <c r="S65" s="46" t="s">
        <v>627</v>
      </c>
      <c r="T65" s="204">
        <v>254.39536159293471</v>
      </c>
      <c r="U65" s="45" t="s">
        <v>632</v>
      </c>
      <c r="V65" s="44">
        <v>238</v>
      </c>
      <c r="W65" s="45">
        <v>300</v>
      </c>
      <c r="X65" s="44">
        <v>1</v>
      </c>
      <c r="Y65" s="78">
        <v>238</v>
      </c>
      <c r="Z65" s="46" t="s">
        <v>708</v>
      </c>
      <c r="AA65" s="44" t="s">
        <v>630</v>
      </c>
      <c r="AB65" s="66" t="s">
        <v>640</v>
      </c>
      <c r="AC65" s="66" t="s">
        <v>632</v>
      </c>
      <c r="AD65" s="46" t="s">
        <v>632</v>
      </c>
      <c r="AE65" s="66" t="s">
        <v>634</v>
      </c>
      <c r="AF65" s="46" t="s">
        <v>632</v>
      </c>
      <c r="AG65" s="46" t="s">
        <v>635</v>
      </c>
      <c r="AH65" s="46"/>
    </row>
    <row r="66" spans="2:34">
      <c r="B66" s="45" t="s">
        <v>709</v>
      </c>
      <c r="C66" s="199" t="s">
        <v>438</v>
      </c>
      <c r="D66" s="199" t="s">
        <v>189</v>
      </c>
      <c r="E66" s="200" t="s">
        <v>350</v>
      </c>
      <c r="F66" s="199" t="s">
        <v>620</v>
      </c>
      <c r="G66" s="44" t="s">
        <v>621</v>
      </c>
      <c r="H66" s="201" t="s">
        <v>637</v>
      </c>
      <c r="I66" s="200">
        <v>9</v>
      </c>
      <c r="J66" s="44" t="s">
        <v>621</v>
      </c>
      <c r="K66" s="44" t="s">
        <v>15</v>
      </c>
      <c r="L66" s="202" t="s">
        <v>470</v>
      </c>
      <c r="M66" s="202" t="s">
        <v>623</v>
      </c>
      <c r="N66" s="202" t="s">
        <v>624</v>
      </c>
      <c r="O66" s="60">
        <v>41.25</v>
      </c>
      <c r="P66" s="44" t="s">
        <v>625</v>
      </c>
      <c r="Q66" s="45" t="s">
        <v>626</v>
      </c>
      <c r="R66" s="45" t="s">
        <v>625</v>
      </c>
      <c r="S66" s="46" t="s">
        <v>627</v>
      </c>
      <c r="T66" s="204">
        <v>226.15260334561705</v>
      </c>
      <c r="U66" s="45" t="s">
        <v>632</v>
      </c>
      <c r="V66" s="44">
        <v>238</v>
      </c>
      <c r="W66" s="45">
        <v>300</v>
      </c>
      <c r="X66" s="44">
        <v>1</v>
      </c>
      <c r="Y66" s="78">
        <v>238</v>
      </c>
      <c r="Z66" s="46" t="s">
        <v>708</v>
      </c>
      <c r="AA66" s="44" t="s">
        <v>630</v>
      </c>
      <c r="AB66" s="66" t="s">
        <v>640</v>
      </c>
      <c r="AC66" s="66" t="s">
        <v>632</v>
      </c>
      <c r="AD66" s="46" t="s">
        <v>632</v>
      </c>
      <c r="AE66" s="66" t="s">
        <v>634</v>
      </c>
      <c r="AF66" s="46" t="s">
        <v>632</v>
      </c>
      <c r="AG66" s="46" t="s">
        <v>635</v>
      </c>
      <c r="AH66" s="46"/>
    </row>
    <row r="67" spans="2:34">
      <c r="B67" s="45" t="s">
        <v>710</v>
      </c>
      <c r="C67" s="199" t="s">
        <v>438</v>
      </c>
      <c r="D67" s="199" t="s">
        <v>189</v>
      </c>
      <c r="E67" s="200" t="s">
        <v>350</v>
      </c>
      <c r="F67" s="199" t="s">
        <v>620</v>
      </c>
      <c r="G67" s="44" t="s">
        <v>621</v>
      </c>
      <c r="H67" s="201" t="s">
        <v>639</v>
      </c>
      <c r="I67" s="200">
        <v>9</v>
      </c>
      <c r="J67" s="44" t="s">
        <v>621</v>
      </c>
      <c r="K67" s="44" t="s">
        <v>15</v>
      </c>
      <c r="L67" s="202" t="s">
        <v>470</v>
      </c>
      <c r="M67" s="202" t="s">
        <v>623</v>
      </c>
      <c r="N67" s="202" t="s">
        <v>624</v>
      </c>
      <c r="O67" s="60">
        <v>34.714285714285715</v>
      </c>
      <c r="P67" s="44" t="s">
        <v>625</v>
      </c>
      <c r="Q67" s="45" t="s">
        <v>626</v>
      </c>
      <c r="R67" s="45" t="s">
        <v>625</v>
      </c>
      <c r="S67" s="46" t="s">
        <v>627</v>
      </c>
      <c r="T67" s="204">
        <v>180.27756377319946</v>
      </c>
      <c r="U67" s="45" t="s">
        <v>632</v>
      </c>
      <c r="V67" s="44">
        <v>238</v>
      </c>
      <c r="W67" s="45">
        <v>300</v>
      </c>
      <c r="X67" s="44">
        <v>1</v>
      </c>
      <c r="Y67" s="78">
        <v>238</v>
      </c>
      <c r="Z67" s="46" t="s">
        <v>708</v>
      </c>
      <c r="AA67" s="44" t="s">
        <v>630</v>
      </c>
      <c r="AB67" s="66" t="s">
        <v>632</v>
      </c>
      <c r="AC67" s="66" t="s">
        <v>632</v>
      </c>
      <c r="AD67" s="46" t="s">
        <v>632</v>
      </c>
      <c r="AE67" s="66" t="s">
        <v>634</v>
      </c>
      <c r="AF67" s="46" t="s">
        <v>632</v>
      </c>
      <c r="AG67" s="46" t="s">
        <v>635</v>
      </c>
      <c r="AH67" s="46"/>
    </row>
    <row r="68" spans="2:34">
      <c r="B68" s="45" t="s">
        <v>711</v>
      </c>
      <c r="C68" s="199" t="s">
        <v>438</v>
      </c>
      <c r="D68" s="199" t="s">
        <v>189</v>
      </c>
      <c r="E68" s="200" t="s">
        <v>350</v>
      </c>
      <c r="F68" s="199" t="s">
        <v>620</v>
      </c>
      <c r="G68" s="44" t="s">
        <v>621</v>
      </c>
      <c r="H68" s="201" t="s">
        <v>642</v>
      </c>
      <c r="I68" s="200">
        <v>2</v>
      </c>
      <c r="J68" s="44" t="s">
        <v>621</v>
      </c>
      <c r="K68" s="44" t="s">
        <v>15</v>
      </c>
      <c r="L68" s="202" t="s">
        <v>470</v>
      </c>
      <c r="M68" s="202" t="s">
        <v>623</v>
      </c>
      <c r="N68" s="202" t="s">
        <v>624</v>
      </c>
      <c r="O68" s="60">
        <v>58.5</v>
      </c>
      <c r="P68" s="44" t="s">
        <v>625</v>
      </c>
      <c r="Q68" s="45" t="s">
        <v>626</v>
      </c>
      <c r="R68" s="45" t="s">
        <v>625</v>
      </c>
      <c r="S68" s="46" t="s">
        <v>627</v>
      </c>
      <c r="T68" s="204">
        <v>261.58937287282907</v>
      </c>
      <c r="U68" s="45" t="s">
        <v>632</v>
      </c>
      <c r="V68" s="44">
        <v>238</v>
      </c>
      <c r="W68" s="45">
        <v>300</v>
      </c>
      <c r="X68" s="44">
        <v>1</v>
      </c>
      <c r="Y68" s="78">
        <v>238</v>
      </c>
      <c r="Z68" s="46" t="s">
        <v>708</v>
      </c>
      <c r="AA68" s="44" t="s">
        <v>630</v>
      </c>
      <c r="AB68" s="66" t="s">
        <v>640</v>
      </c>
      <c r="AC68" s="66" t="s">
        <v>632</v>
      </c>
      <c r="AD68" s="46" t="s">
        <v>632</v>
      </c>
      <c r="AE68" s="66" t="s">
        <v>634</v>
      </c>
      <c r="AF68" s="46" t="s">
        <v>632</v>
      </c>
      <c r="AG68" s="46" t="s">
        <v>635</v>
      </c>
      <c r="AH68" s="46"/>
    </row>
    <row r="69" spans="2:34">
      <c r="B69" s="45" t="s">
        <v>712</v>
      </c>
      <c r="C69" s="199" t="s">
        <v>438</v>
      </c>
      <c r="D69" s="199" t="s">
        <v>189</v>
      </c>
      <c r="E69" s="200" t="s">
        <v>350</v>
      </c>
      <c r="F69" s="199" t="s">
        <v>620</v>
      </c>
      <c r="G69" s="44" t="s">
        <v>621</v>
      </c>
      <c r="H69" s="201" t="s">
        <v>644</v>
      </c>
      <c r="I69" s="200">
        <v>6</v>
      </c>
      <c r="J69" s="44" t="s">
        <v>621</v>
      </c>
      <c r="K69" s="44" t="s">
        <v>15</v>
      </c>
      <c r="L69" s="202" t="s">
        <v>470</v>
      </c>
      <c r="M69" s="202" t="s">
        <v>623</v>
      </c>
      <c r="N69" s="202" t="s">
        <v>624</v>
      </c>
      <c r="O69" s="60">
        <v>37.75</v>
      </c>
      <c r="P69" s="44" t="s">
        <v>625</v>
      </c>
      <c r="Q69" s="45" t="s">
        <v>626</v>
      </c>
      <c r="R69" s="45" t="s">
        <v>625</v>
      </c>
      <c r="S69" s="46" t="s">
        <v>627</v>
      </c>
      <c r="T69" s="204">
        <v>232.81967270830015</v>
      </c>
      <c r="U69" s="45" t="s">
        <v>632</v>
      </c>
      <c r="V69" s="44">
        <v>238</v>
      </c>
      <c r="W69" s="45">
        <v>300</v>
      </c>
      <c r="X69" s="44">
        <v>1</v>
      </c>
      <c r="Y69" s="78">
        <v>238</v>
      </c>
      <c r="Z69" s="46" t="s">
        <v>708</v>
      </c>
      <c r="AA69" s="44" t="s">
        <v>630</v>
      </c>
      <c r="AB69" s="66" t="s">
        <v>632</v>
      </c>
      <c r="AC69" s="66" t="s">
        <v>632</v>
      </c>
      <c r="AD69" s="46" t="s">
        <v>632</v>
      </c>
      <c r="AE69" s="66" t="s">
        <v>634</v>
      </c>
      <c r="AF69" s="46" t="s">
        <v>632</v>
      </c>
      <c r="AG69" s="46" t="s">
        <v>635</v>
      </c>
      <c r="AH69" s="46"/>
    </row>
    <row r="70" spans="2:34">
      <c r="B70" s="45" t="s">
        <v>713</v>
      </c>
      <c r="C70" s="199" t="s">
        <v>438</v>
      </c>
      <c r="D70" s="199" t="s">
        <v>189</v>
      </c>
      <c r="E70" s="200" t="s">
        <v>350</v>
      </c>
      <c r="F70" s="199" t="s">
        <v>620</v>
      </c>
      <c r="G70" s="44" t="s">
        <v>621</v>
      </c>
      <c r="H70" s="201" t="s">
        <v>646</v>
      </c>
      <c r="I70" s="200">
        <v>13</v>
      </c>
      <c r="J70" s="44" t="s">
        <v>621</v>
      </c>
      <c r="K70" s="44" t="s">
        <v>15</v>
      </c>
      <c r="L70" s="202" t="s">
        <v>470</v>
      </c>
      <c r="M70" s="202" t="s">
        <v>623</v>
      </c>
      <c r="N70" s="202" t="s">
        <v>624</v>
      </c>
      <c r="O70" s="60">
        <v>50.538461538461547</v>
      </c>
      <c r="P70" s="44" t="s">
        <v>625</v>
      </c>
      <c r="Q70" s="45" t="s">
        <v>626</v>
      </c>
      <c r="R70" s="45" t="s">
        <v>625</v>
      </c>
      <c r="S70" s="46" t="s">
        <v>627</v>
      </c>
      <c r="T70" s="204">
        <v>150.37619492459569</v>
      </c>
      <c r="U70" s="45" t="s">
        <v>632</v>
      </c>
      <c r="V70" s="44">
        <v>238</v>
      </c>
      <c r="W70" s="45">
        <v>300</v>
      </c>
      <c r="X70" s="44">
        <v>1</v>
      </c>
      <c r="Y70" s="78">
        <v>238</v>
      </c>
      <c r="Z70" s="46" t="s">
        <v>708</v>
      </c>
      <c r="AA70" s="44" t="s">
        <v>630</v>
      </c>
      <c r="AB70" s="66" t="s">
        <v>640</v>
      </c>
      <c r="AC70" s="66" t="s">
        <v>632</v>
      </c>
      <c r="AD70" s="46" t="s">
        <v>632</v>
      </c>
      <c r="AE70" s="66" t="s">
        <v>634</v>
      </c>
      <c r="AF70" s="46" t="s">
        <v>632</v>
      </c>
      <c r="AG70" s="46" t="s">
        <v>635</v>
      </c>
      <c r="AH70" s="46"/>
    </row>
    <row r="71" spans="2:34">
      <c r="B71" s="45" t="s">
        <v>714</v>
      </c>
      <c r="C71" s="199" t="s">
        <v>438</v>
      </c>
      <c r="D71" s="199" t="s">
        <v>189</v>
      </c>
      <c r="E71" s="200" t="s">
        <v>350</v>
      </c>
      <c r="F71" s="199" t="s">
        <v>620</v>
      </c>
      <c r="G71" s="44" t="s">
        <v>621</v>
      </c>
      <c r="H71" s="201" t="s">
        <v>648</v>
      </c>
      <c r="I71" s="200">
        <v>6</v>
      </c>
      <c r="J71" s="44" t="s">
        <v>621</v>
      </c>
      <c r="K71" s="44" t="s">
        <v>15</v>
      </c>
      <c r="L71" s="202" t="s">
        <v>470</v>
      </c>
      <c r="M71" s="202" t="s">
        <v>623</v>
      </c>
      <c r="N71" s="202" t="s">
        <v>624</v>
      </c>
      <c r="O71" s="60">
        <v>29.25</v>
      </c>
      <c r="P71" s="44" t="s">
        <v>625</v>
      </c>
      <c r="Q71" s="45" t="s">
        <v>626</v>
      </c>
      <c r="R71" s="45" t="s">
        <v>625</v>
      </c>
      <c r="S71" s="46" t="s">
        <v>627</v>
      </c>
      <c r="T71" s="204">
        <v>130.36103712382777</v>
      </c>
      <c r="U71" s="45" t="s">
        <v>632</v>
      </c>
      <c r="V71" s="44">
        <v>238</v>
      </c>
      <c r="W71" s="45">
        <v>300</v>
      </c>
      <c r="X71" s="44">
        <v>1</v>
      </c>
      <c r="Y71" s="78">
        <v>238</v>
      </c>
      <c r="Z71" s="46" t="s">
        <v>708</v>
      </c>
      <c r="AA71" s="44" t="s">
        <v>630</v>
      </c>
      <c r="AB71" s="66" t="s">
        <v>632</v>
      </c>
      <c r="AC71" s="66" t="s">
        <v>632</v>
      </c>
      <c r="AD71" s="46" t="s">
        <v>632</v>
      </c>
      <c r="AE71" s="66" t="s">
        <v>634</v>
      </c>
      <c r="AF71" s="46" t="s">
        <v>632</v>
      </c>
      <c r="AG71" s="46" t="s">
        <v>635</v>
      </c>
      <c r="AH71" s="46"/>
    </row>
    <row r="72" spans="2:34">
      <c r="B72" s="45" t="s">
        <v>715</v>
      </c>
      <c r="C72" s="199" t="s">
        <v>438</v>
      </c>
      <c r="D72" s="199" t="s">
        <v>189</v>
      </c>
      <c r="E72" s="200" t="s">
        <v>350</v>
      </c>
      <c r="F72" s="199" t="s">
        <v>620</v>
      </c>
      <c r="G72" s="44" t="s">
        <v>621</v>
      </c>
      <c r="H72" s="201" t="s">
        <v>650</v>
      </c>
      <c r="I72" s="200">
        <v>5</v>
      </c>
      <c r="J72" s="44" t="s">
        <v>621</v>
      </c>
      <c r="K72" s="44" t="s">
        <v>15</v>
      </c>
      <c r="L72" s="202" t="s">
        <v>470</v>
      </c>
      <c r="M72" s="202" t="s">
        <v>623</v>
      </c>
      <c r="N72" s="202" t="s">
        <v>624</v>
      </c>
      <c r="O72" s="60">
        <v>49.04999999999999</v>
      </c>
      <c r="P72" s="44" t="s">
        <v>625</v>
      </c>
      <c r="Q72" s="45" t="s">
        <v>626</v>
      </c>
      <c r="R72" s="45" t="s">
        <v>625</v>
      </c>
      <c r="S72" s="46" t="s">
        <v>627</v>
      </c>
      <c r="T72" s="204">
        <v>172.18594600024707</v>
      </c>
      <c r="U72" s="45" t="s">
        <v>632</v>
      </c>
      <c r="V72" s="44">
        <v>238</v>
      </c>
      <c r="W72" s="45">
        <v>300</v>
      </c>
      <c r="X72" s="44">
        <v>1</v>
      </c>
      <c r="Y72" s="78">
        <v>238</v>
      </c>
      <c r="Z72" s="46" t="s">
        <v>708</v>
      </c>
      <c r="AA72" s="44" t="s">
        <v>630</v>
      </c>
      <c r="AB72" s="66" t="s">
        <v>640</v>
      </c>
      <c r="AC72" s="66" t="s">
        <v>632</v>
      </c>
      <c r="AD72" s="46" t="s">
        <v>632</v>
      </c>
      <c r="AE72" s="66" t="s">
        <v>634</v>
      </c>
      <c r="AF72" s="46" t="s">
        <v>632</v>
      </c>
      <c r="AG72" s="46" t="s">
        <v>635</v>
      </c>
      <c r="AH72" s="46"/>
    </row>
    <row r="73" spans="2:34">
      <c r="B73" s="45" t="s">
        <v>716</v>
      </c>
      <c r="C73" s="199" t="s">
        <v>438</v>
      </c>
      <c r="D73" s="199" t="s">
        <v>189</v>
      </c>
      <c r="E73" s="200" t="s">
        <v>350</v>
      </c>
      <c r="F73" s="199" t="s">
        <v>620</v>
      </c>
      <c r="G73" s="44" t="s">
        <v>621</v>
      </c>
      <c r="H73" s="201" t="s">
        <v>652</v>
      </c>
      <c r="I73" s="200">
        <v>6</v>
      </c>
      <c r="J73" s="44" t="s">
        <v>621</v>
      </c>
      <c r="K73" s="44" t="s">
        <v>15</v>
      </c>
      <c r="L73" s="202" t="s">
        <v>470</v>
      </c>
      <c r="M73" s="202" t="s">
        <v>623</v>
      </c>
      <c r="N73" s="202" t="s">
        <v>624</v>
      </c>
      <c r="O73" s="60">
        <v>39</v>
      </c>
      <c r="P73" s="44" t="s">
        <v>625</v>
      </c>
      <c r="Q73" s="45" t="s">
        <v>626</v>
      </c>
      <c r="R73" s="45" t="s">
        <v>625</v>
      </c>
      <c r="S73" s="46" t="s">
        <v>627</v>
      </c>
      <c r="T73" s="204">
        <v>130.13838787997952</v>
      </c>
      <c r="U73" s="45" t="s">
        <v>632</v>
      </c>
      <c r="V73" s="44">
        <v>238</v>
      </c>
      <c r="W73" s="45">
        <v>300</v>
      </c>
      <c r="X73" s="44">
        <v>1</v>
      </c>
      <c r="Y73" s="78">
        <v>238</v>
      </c>
      <c r="Z73" s="46" t="s">
        <v>708</v>
      </c>
      <c r="AA73" s="44" t="s">
        <v>630</v>
      </c>
      <c r="AB73" s="66" t="s">
        <v>632</v>
      </c>
      <c r="AC73" s="66" t="s">
        <v>632</v>
      </c>
      <c r="AD73" s="46" t="s">
        <v>632</v>
      </c>
      <c r="AE73" s="66" t="s">
        <v>634</v>
      </c>
      <c r="AF73" s="46" t="s">
        <v>632</v>
      </c>
      <c r="AG73" s="46" t="s">
        <v>635</v>
      </c>
      <c r="AH73" s="46"/>
    </row>
    <row r="74" spans="2:34">
      <c r="B74" s="45" t="s">
        <v>717</v>
      </c>
      <c r="C74" s="199" t="s">
        <v>438</v>
      </c>
      <c r="D74" s="199" t="s">
        <v>189</v>
      </c>
      <c r="E74" s="200" t="s">
        <v>350</v>
      </c>
      <c r="F74" s="199" t="s">
        <v>620</v>
      </c>
      <c r="G74" s="44" t="s">
        <v>621</v>
      </c>
      <c r="H74" s="201" t="s">
        <v>654</v>
      </c>
      <c r="I74" s="200">
        <v>12</v>
      </c>
      <c r="J74" s="44" t="s">
        <v>621</v>
      </c>
      <c r="K74" s="44" t="s">
        <v>15</v>
      </c>
      <c r="L74" s="202" t="s">
        <v>470</v>
      </c>
      <c r="M74" s="202" t="s">
        <v>623</v>
      </c>
      <c r="N74" s="202" t="s">
        <v>624</v>
      </c>
      <c r="O74" s="60">
        <v>53.4375</v>
      </c>
      <c r="P74" s="44" t="s">
        <v>625</v>
      </c>
      <c r="Q74" s="45" t="s">
        <v>626</v>
      </c>
      <c r="R74" s="45" t="s">
        <v>625</v>
      </c>
      <c r="S74" s="46" t="s">
        <v>627</v>
      </c>
      <c r="T74" s="204">
        <v>244.36857408431223</v>
      </c>
      <c r="U74" s="45" t="s">
        <v>632</v>
      </c>
      <c r="V74" s="44">
        <v>238</v>
      </c>
      <c r="W74" s="45">
        <v>300</v>
      </c>
      <c r="X74" s="44">
        <v>1</v>
      </c>
      <c r="Y74" s="78">
        <v>238</v>
      </c>
      <c r="Z74" s="46" t="s">
        <v>708</v>
      </c>
      <c r="AA74" s="44" t="s">
        <v>630</v>
      </c>
      <c r="AB74" s="66" t="s">
        <v>640</v>
      </c>
      <c r="AC74" s="66" t="s">
        <v>632</v>
      </c>
      <c r="AD74" s="46" t="s">
        <v>632</v>
      </c>
      <c r="AE74" s="66" t="s">
        <v>634</v>
      </c>
      <c r="AF74" s="46" t="s">
        <v>632</v>
      </c>
      <c r="AG74" s="46" t="s">
        <v>635</v>
      </c>
      <c r="AH74" s="46"/>
    </row>
    <row r="75" spans="2:34">
      <c r="B75" s="45" t="s">
        <v>718</v>
      </c>
      <c r="C75" s="199" t="s">
        <v>438</v>
      </c>
      <c r="D75" s="199" t="s">
        <v>189</v>
      </c>
      <c r="E75" s="200" t="s">
        <v>350</v>
      </c>
      <c r="F75" s="199" t="s">
        <v>620</v>
      </c>
      <c r="G75" s="44" t="s">
        <v>621</v>
      </c>
      <c r="H75" s="201" t="s">
        <v>719</v>
      </c>
      <c r="I75" s="200">
        <v>12</v>
      </c>
      <c r="J75" s="44" t="s">
        <v>621</v>
      </c>
      <c r="K75" s="44" t="s">
        <v>15</v>
      </c>
      <c r="L75" s="202" t="s">
        <v>470</v>
      </c>
      <c r="M75" s="202" t="s">
        <v>623</v>
      </c>
      <c r="N75" s="202" t="s">
        <v>624</v>
      </c>
      <c r="O75" s="60">
        <v>53.25</v>
      </c>
      <c r="P75" s="44" t="s">
        <v>625</v>
      </c>
      <c r="Q75" s="45" t="s">
        <v>626</v>
      </c>
      <c r="R75" s="45" t="s">
        <v>625</v>
      </c>
      <c r="S75" s="46" t="s">
        <v>627</v>
      </c>
      <c r="T75" s="204">
        <v>256.19523805098328</v>
      </c>
      <c r="U75" s="45" t="s">
        <v>632</v>
      </c>
      <c r="V75" s="44">
        <v>238</v>
      </c>
      <c r="W75" s="45">
        <v>300</v>
      </c>
      <c r="X75" s="44">
        <v>1</v>
      </c>
      <c r="Y75" s="78">
        <v>238</v>
      </c>
      <c r="Z75" s="46" t="s">
        <v>708</v>
      </c>
      <c r="AA75" s="44" t="s">
        <v>630</v>
      </c>
      <c r="AB75" s="66" t="s">
        <v>640</v>
      </c>
      <c r="AC75" s="66" t="s">
        <v>632</v>
      </c>
      <c r="AD75" s="46" t="s">
        <v>632</v>
      </c>
      <c r="AE75" s="66" t="s">
        <v>634</v>
      </c>
      <c r="AF75" s="46" t="s">
        <v>632</v>
      </c>
      <c r="AG75" s="46" t="s">
        <v>635</v>
      </c>
      <c r="AH75" s="46"/>
    </row>
    <row r="76" spans="2:34">
      <c r="B76" s="45" t="s">
        <v>720</v>
      </c>
      <c r="C76" s="199" t="s">
        <v>438</v>
      </c>
      <c r="D76" s="199" t="s">
        <v>114</v>
      </c>
      <c r="E76" s="200" t="s">
        <v>349</v>
      </c>
      <c r="F76" s="199" t="s">
        <v>620</v>
      </c>
      <c r="G76" s="44" t="s">
        <v>621</v>
      </c>
      <c r="H76" s="201" t="s">
        <v>622</v>
      </c>
      <c r="I76" s="200">
        <v>13</v>
      </c>
      <c r="J76" s="44" t="s">
        <v>621</v>
      </c>
      <c r="K76" s="44" t="s">
        <v>15</v>
      </c>
      <c r="L76" s="202" t="s">
        <v>470</v>
      </c>
      <c r="M76" s="202" t="s">
        <v>623</v>
      </c>
      <c r="N76" s="202" t="s">
        <v>624</v>
      </c>
      <c r="O76" s="60">
        <v>33.230769230769234</v>
      </c>
      <c r="P76" s="44" t="s">
        <v>625</v>
      </c>
      <c r="Q76" s="45" t="s">
        <v>626</v>
      </c>
      <c r="R76" s="45" t="s">
        <v>625</v>
      </c>
      <c r="S76" s="46" t="s">
        <v>627</v>
      </c>
      <c r="T76" s="204">
        <v>591.2097766444665</v>
      </c>
      <c r="U76" s="45" t="s">
        <v>631</v>
      </c>
      <c r="V76" s="44">
        <v>657</v>
      </c>
      <c r="W76" s="45">
        <v>300</v>
      </c>
      <c r="X76" s="44">
        <v>2</v>
      </c>
      <c r="Y76" s="78">
        <v>328.5</v>
      </c>
      <c r="Z76" s="46" t="s">
        <v>629</v>
      </c>
      <c r="AA76" s="44" t="s">
        <v>630</v>
      </c>
      <c r="AB76" s="66" t="s">
        <v>632</v>
      </c>
      <c r="AC76" s="66" t="s">
        <v>632</v>
      </c>
      <c r="AD76" s="46" t="s">
        <v>633</v>
      </c>
      <c r="AE76" s="66" t="s">
        <v>634</v>
      </c>
      <c r="AF76" s="46" t="s">
        <v>633</v>
      </c>
      <c r="AG76" s="46" t="s">
        <v>635</v>
      </c>
      <c r="AH76" s="46"/>
    </row>
    <row r="77" spans="2:34">
      <c r="B77" s="45" t="s">
        <v>721</v>
      </c>
      <c r="C77" s="199" t="s">
        <v>438</v>
      </c>
      <c r="D77" s="199" t="s">
        <v>114</v>
      </c>
      <c r="E77" s="200" t="s">
        <v>349</v>
      </c>
      <c r="F77" s="199" t="s">
        <v>620</v>
      </c>
      <c r="G77" s="44" t="s">
        <v>621</v>
      </c>
      <c r="H77" s="201" t="s">
        <v>637</v>
      </c>
      <c r="I77" s="200">
        <v>11</v>
      </c>
      <c r="J77" s="44" t="s">
        <v>621</v>
      </c>
      <c r="K77" s="44" t="s">
        <v>15</v>
      </c>
      <c r="L77" s="202" t="s">
        <v>470</v>
      </c>
      <c r="M77" s="202" t="s">
        <v>623</v>
      </c>
      <c r="N77" s="202" t="s">
        <v>624</v>
      </c>
      <c r="O77" s="60">
        <v>38.45454545454546</v>
      </c>
      <c r="P77" s="44" t="s">
        <v>625</v>
      </c>
      <c r="Q77" s="45" t="s">
        <v>626</v>
      </c>
      <c r="R77" s="45" t="s">
        <v>625</v>
      </c>
      <c r="S77" s="46" t="s">
        <v>627</v>
      </c>
      <c r="T77" s="204">
        <v>574.4153549479679</v>
      </c>
      <c r="U77" s="45" t="s">
        <v>631</v>
      </c>
      <c r="V77" s="44">
        <v>657</v>
      </c>
      <c r="W77" s="45">
        <v>300</v>
      </c>
      <c r="X77" s="44">
        <v>2</v>
      </c>
      <c r="Y77" s="78">
        <v>328.5</v>
      </c>
      <c r="Z77" s="46" t="s">
        <v>629</v>
      </c>
      <c r="AA77" s="44" t="s">
        <v>630</v>
      </c>
      <c r="AB77" s="66" t="s">
        <v>632</v>
      </c>
      <c r="AC77" s="66" t="s">
        <v>632</v>
      </c>
      <c r="AD77" s="46" t="s">
        <v>633</v>
      </c>
      <c r="AE77" s="66" t="s">
        <v>634</v>
      </c>
      <c r="AF77" s="46" t="s">
        <v>633</v>
      </c>
      <c r="AG77" s="46" t="s">
        <v>635</v>
      </c>
      <c r="AH77" s="46"/>
    </row>
    <row r="78" spans="2:34">
      <c r="B78" s="45" t="s">
        <v>722</v>
      </c>
      <c r="C78" s="199" t="s">
        <v>438</v>
      </c>
      <c r="D78" s="199" t="s">
        <v>114</v>
      </c>
      <c r="E78" s="200" t="s">
        <v>349</v>
      </c>
      <c r="F78" s="199" t="s">
        <v>620</v>
      </c>
      <c r="G78" s="44" t="s">
        <v>621</v>
      </c>
      <c r="H78" s="201" t="s">
        <v>639</v>
      </c>
      <c r="I78" s="200">
        <v>14</v>
      </c>
      <c r="J78" s="44" t="s">
        <v>621</v>
      </c>
      <c r="K78" s="44" t="s">
        <v>15</v>
      </c>
      <c r="L78" s="202" t="s">
        <v>470</v>
      </c>
      <c r="M78" s="202" t="s">
        <v>623</v>
      </c>
      <c r="N78" s="202" t="s">
        <v>624</v>
      </c>
      <c r="O78" s="60">
        <v>21.214285714285712</v>
      </c>
      <c r="P78" s="44" t="s">
        <v>625</v>
      </c>
      <c r="Q78" s="45" t="s">
        <v>626</v>
      </c>
      <c r="R78" s="45" t="s">
        <v>625</v>
      </c>
      <c r="S78" s="46" t="s">
        <v>627</v>
      </c>
      <c r="T78" s="204">
        <v>535.5977968587996</v>
      </c>
      <c r="U78" s="45" t="s">
        <v>631</v>
      </c>
      <c r="V78" s="44">
        <v>657</v>
      </c>
      <c r="W78" s="45">
        <v>300</v>
      </c>
      <c r="X78" s="44">
        <v>2</v>
      </c>
      <c r="Y78" s="78">
        <v>328.5</v>
      </c>
      <c r="Z78" s="46" t="s">
        <v>629</v>
      </c>
      <c r="AA78" s="44" t="s">
        <v>630</v>
      </c>
      <c r="AB78" s="66" t="s">
        <v>632</v>
      </c>
      <c r="AC78" s="66" t="s">
        <v>632</v>
      </c>
      <c r="AD78" s="46" t="s">
        <v>633</v>
      </c>
      <c r="AE78" s="66" t="s">
        <v>634</v>
      </c>
      <c r="AF78" s="46" t="s">
        <v>633</v>
      </c>
      <c r="AG78" s="46" t="s">
        <v>635</v>
      </c>
      <c r="AH78" s="46"/>
    </row>
    <row r="79" spans="2:34">
      <c r="B79" s="45" t="s">
        <v>723</v>
      </c>
      <c r="C79" s="199" t="s">
        <v>438</v>
      </c>
      <c r="D79" s="199" t="s">
        <v>114</v>
      </c>
      <c r="E79" s="200" t="s">
        <v>349</v>
      </c>
      <c r="F79" s="199" t="s">
        <v>620</v>
      </c>
      <c r="G79" s="44" t="s">
        <v>621</v>
      </c>
      <c r="H79" s="201" t="s">
        <v>642</v>
      </c>
      <c r="I79" s="200">
        <v>18</v>
      </c>
      <c r="J79" s="44" t="s">
        <v>621</v>
      </c>
      <c r="K79" s="44" t="s">
        <v>15</v>
      </c>
      <c r="L79" s="202" t="s">
        <v>470</v>
      </c>
      <c r="M79" s="202" t="s">
        <v>623</v>
      </c>
      <c r="N79" s="202" t="s">
        <v>624</v>
      </c>
      <c r="O79" s="60">
        <v>26</v>
      </c>
      <c r="P79" s="44" t="s">
        <v>625</v>
      </c>
      <c r="Q79" s="45" t="s">
        <v>626</v>
      </c>
      <c r="R79" s="45" t="s">
        <v>625</v>
      </c>
      <c r="S79" s="46" t="s">
        <v>627</v>
      </c>
      <c r="T79" s="204">
        <v>547.55912922715481</v>
      </c>
      <c r="U79" s="45" t="s">
        <v>631</v>
      </c>
      <c r="V79" s="44">
        <v>657</v>
      </c>
      <c r="W79" s="45">
        <v>300</v>
      </c>
      <c r="X79" s="44">
        <v>2</v>
      </c>
      <c r="Y79" s="78">
        <v>328.5</v>
      </c>
      <c r="Z79" s="46" t="s">
        <v>629</v>
      </c>
      <c r="AA79" s="44" t="s">
        <v>630</v>
      </c>
      <c r="AB79" s="66" t="s">
        <v>632</v>
      </c>
      <c r="AC79" s="66" t="s">
        <v>632</v>
      </c>
      <c r="AD79" s="46" t="s">
        <v>633</v>
      </c>
      <c r="AE79" s="66" t="s">
        <v>634</v>
      </c>
      <c r="AF79" s="46" t="s">
        <v>633</v>
      </c>
      <c r="AG79" s="46" t="s">
        <v>635</v>
      </c>
      <c r="AH79" s="46"/>
    </row>
    <row r="80" spans="2:34">
      <c r="B80" s="45" t="s">
        <v>724</v>
      </c>
      <c r="C80" s="199" t="s">
        <v>438</v>
      </c>
      <c r="D80" s="199" t="s">
        <v>114</v>
      </c>
      <c r="E80" s="200" t="s">
        <v>349</v>
      </c>
      <c r="F80" s="199" t="s">
        <v>620</v>
      </c>
      <c r="G80" s="44" t="s">
        <v>621</v>
      </c>
      <c r="H80" s="201" t="s">
        <v>644</v>
      </c>
      <c r="I80" s="200">
        <v>5</v>
      </c>
      <c r="J80" s="44" t="s">
        <v>621</v>
      </c>
      <c r="K80" s="44" t="s">
        <v>15</v>
      </c>
      <c r="L80" s="202" t="s">
        <v>470</v>
      </c>
      <c r="M80" s="202" t="s">
        <v>623</v>
      </c>
      <c r="N80" s="202" t="s">
        <v>624</v>
      </c>
      <c r="O80" s="91">
        <v>16.457100000000001</v>
      </c>
      <c r="P80" s="44" t="s">
        <v>625</v>
      </c>
      <c r="Q80" s="45" t="s">
        <v>626</v>
      </c>
      <c r="R80" s="45" t="s">
        <v>625</v>
      </c>
      <c r="S80" s="46" t="s">
        <v>627</v>
      </c>
      <c r="T80" s="205" t="s">
        <v>621</v>
      </c>
      <c r="U80" s="45" t="s">
        <v>621</v>
      </c>
      <c r="V80" s="44">
        <v>657</v>
      </c>
      <c r="W80" s="45">
        <v>300</v>
      </c>
      <c r="X80" s="44">
        <v>2</v>
      </c>
      <c r="Y80" s="78">
        <v>328.5</v>
      </c>
      <c r="Z80" s="46" t="s">
        <v>629</v>
      </c>
      <c r="AA80" s="44" t="s">
        <v>630</v>
      </c>
      <c r="AB80" s="66" t="s">
        <v>631</v>
      </c>
      <c r="AC80" s="66" t="s">
        <v>632</v>
      </c>
      <c r="AD80" s="46" t="s">
        <v>621</v>
      </c>
      <c r="AE80" s="66" t="s">
        <v>634</v>
      </c>
      <c r="AF80" s="46" t="s">
        <v>631</v>
      </c>
      <c r="AG80" s="46" t="s">
        <v>725</v>
      </c>
      <c r="AH80" s="46"/>
    </row>
    <row r="81" spans="2:34">
      <c r="B81" s="45" t="s">
        <v>726</v>
      </c>
      <c r="C81" s="199" t="s">
        <v>438</v>
      </c>
      <c r="D81" s="199" t="s">
        <v>114</v>
      </c>
      <c r="E81" s="200" t="s">
        <v>349</v>
      </c>
      <c r="F81" s="199" t="s">
        <v>620</v>
      </c>
      <c r="G81" s="44" t="s">
        <v>621</v>
      </c>
      <c r="H81" s="201" t="s">
        <v>646</v>
      </c>
      <c r="I81" s="200">
        <v>10</v>
      </c>
      <c r="J81" s="44" t="s">
        <v>621</v>
      </c>
      <c r="K81" s="44" t="s">
        <v>15</v>
      </c>
      <c r="L81" s="202" t="s">
        <v>470</v>
      </c>
      <c r="M81" s="202" t="s">
        <v>623</v>
      </c>
      <c r="N81" s="202" t="s">
        <v>624</v>
      </c>
      <c r="O81" s="60">
        <v>25.649999999999995</v>
      </c>
      <c r="P81" s="44" t="s">
        <v>625</v>
      </c>
      <c r="Q81" s="45" t="s">
        <v>626</v>
      </c>
      <c r="R81" s="45" t="s">
        <v>625</v>
      </c>
      <c r="S81" s="46" t="s">
        <v>627</v>
      </c>
      <c r="T81" s="204">
        <v>561.92882111527263</v>
      </c>
      <c r="U81" s="45" t="s">
        <v>631</v>
      </c>
      <c r="V81" s="44">
        <v>657</v>
      </c>
      <c r="W81" s="45">
        <v>300</v>
      </c>
      <c r="X81" s="44">
        <v>2</v>
      </c>
      <c r="Y81" s="78">
        <v>328.5</v>
      </c>
      <c r="Z81" s="46" t="s">
        <v>629</v>
      </c>
      <c r="AA81" s="44" t="s">
        <v>630</v>
      </c>
      <c r="AB81" s="66" t="s">
        <v>632</v>
      </c>
      <c r="AC81" s="66" t="s">
        <v>632</v>
      </c>
      <c r="AD81" s="46" t="s">
        <v>633</v>
      </c>
      <c r="AE81" s="66" t="s">
        <v>634</v>
      </c>
      <c r="AF81" s="46" t="s">
        <v>633</v>
      </c>
      <c r="AG81" s="46" t="s">
        <v>635</v>
      </c>
      <c r="AH81" s="46"/>
    </row>
    <row r="82" spans="2:34">
      <c r="B82" s="45" t="s">
        <v>727</v>
      </c>
      <c r="C82" s="199" t="s">
        <v>438</v>
      </c>
      <c r="D82" s="199" t="s">
        <v>114</v>
      </c>
      <c r="E82" s="200" t="s">
        <v>349</v>
      </c>
      <c r="F82" s="199" t="s">
        <v>620</v>
      </c>
      <c r="G82" s="44" t="s">
        <v>621</v>
      </c>
      <c r="H82" s="201" t="s">
        <v>648</v>
      </c>
      <c r="I82" s="200">
        <v>13</v>
      </c>
      <c r="J82" s="44" t="s">
        <v>621</v>
      </c>
      <c r="K82" s="44" t="s">
        <v>15</v>
      </c>
      <c r="L82" s="202" t="s">
        <v>470</v>
      </c>
      <c r="M82" s="202" t="s">
        <v>623</v>
      </c>
      <c r="N82" s="202" t="s">
        <v>624</v>
      </c>
      <c r="O82" s="60">
        <v>20.423076923076923</v>
      </c>
      <c r="P82" s="44" t="s">
        <v>625</v>
      </c>
      <c r="Q82" s="45" t="s">
        <v>626</v>
      </c>
      <c r="R82" s="45" t="s">
        <v>625</v>
      </c>
      <c r="S82" s="46" t="s">
        <v>627</v>
      </c>
      <c r="T82" s="204">
        <v>556.20230132569566</v>
      </c>
      <c r="U82" s="45" t="s">
        <v>631</v>
      </c>
      <c r="V82" s="44">
        <v>657</v>
      </c>
      <c r="W82" s="45">
        <v>300</v>
      </c>
      <c r="X82" s="44">
        <v>2</v>
      </c>
      <c r="Y82" s="78">
        <v>328.5</v>
      </c>
      <c r="Z82" s="46" t="s">
        <v>629</v>
      </c>
      <c r="AA82" s="44" t="s">
        <v>630</v>
      </c>
      <c r="AB82" s="66" t="s">
        <v>632</v>
      </c>
      <c r="AC82" s="66" t="s">
        <v>632</v>
      </c>
      <c r="AD82" s="46" t="s">
        <v>633</v>
      </c>
      <c r="AE82" s="66" t="s">
        <v>634</v>
      </c>
      <c r="AF82" s="46" t="s">
        <v>633</v>
      </c>
      <c r="AG82" s="46" t="s">
        <v>635</v>
      </c>
      <c r="AH82" s="46"/>
    </row>
    <row r="83" spans="2:34">
      <c r="B83" s="45" t="s">
        <v>728</v>
      </c>
      <c r="C83" s="199" t="s">
        <v>438</v>
      </c>
      <c r="D83" s="199" t="s">
        <v>114</v>
      </c>
      <c r="E83" s="200" t="s">
        <v>349</v>
      </c>
      <c r="F83" s="199" t="s">
        <v>620</v>
      </c>
      <c r="G83" s="44" t="s">
        <v>621</v>
      </c>
      <c r="H83" s="201" t="s">
        <v>650</v>
      </c>
      <c r="I83" s="200">
        <v>9</v>
      </c>
      <c r="J83" s="44" t="s">
        <v>621</v>
      </c>
      <c r="K83" s="44" t="s">
        <v>15</v>
      </c>
      <c r="L83" s="202" t="s">
        <v>470</v>
      </c>
      <c r="M83" s="202" t="s">
        <v>623</v>
      </c>
      <c r="N83" s="202" t="s">
        <v>624</v>
      </c>
      <c r="O83" s="60">
        <v>52</v>
      </c>
      <c r="P83" s="44" t="s">
        <v>625</v>
      </c>
      <c r="Q83" s="45" t="s">
        <v>626</v>
      </c>
      <c r="R83" s="45" t="s">
        <v>625</v>
      </c>
      <c r="S83" s="46" t="s">
        <v>627</v>
      </c>
      <c r="T83" s="204">
        <v>564.64590674156136</v>
      </c>
      <c r="U83" s="45" t="s">
        <v>631</v>
      </c>
      <c r="V83" s="44">
        <v>657</v>
      </c>
      <c r="W83" s="45">
        <v>300</v>
      </c>
      <c r="X83" s="44">
        <v>2</v>
      </c>
      <c r="Y83" s="78">
        <v>328.5</v>
      </c>
      <c r="Z83" s="46" t="s">
        <v>629</v>
      </c>
      <c r="AA83" s="44" t="s">
        <v>630</v>
      </c>
      <c r="AB83" s="66" t="s">
        <v>640</v>
      </c>
      <c r="AC83" s="66" t="s">
        <v>632</v>
      </c>
      <c r="AD83" s="46" t="s">
        <v>633</v>
      </c>
      <c r="AE83" s="66" t="s">
        <v>634</v>
      </c>
      <c r="AF83" s="46" t="s">
        <v>633</v>
      </c>
      <c r="AG83" s="46" t="s">
        <v>635</v>
      </c>
      <c r="AH83" s="46"/>
    </row>
    <row r="84" spans="2:34">
      <c r="B84" s="45" t="s">
        <v>729</v>
      </c>
      <c r="C84" s="199" t="s">
        <v>438</v>
      </c>
      <c r="D84" s="199" t="s">
        <v>114</v>
      </c>
      <c r="E84" s="200" t="s">
        <v>349</v>
      </c>
      <c r="F84" s="199" t="s">
        <v>620</v>
      </c>
      <c r="G84" s="44" t="s">
        <v>621</v>
      </c>
      <c r="H84" s="201" t="s">
        <v>652</v>
      </c>
      <c r="I84" s="200">
        <v>15</v>
      </c>
      <c r="J84" s="44" t="s">
        <v>621</v>
      </c>
      <c r="K84" s="44" t="s">
        <v>15</v>
      </c>
      <c r="L84" s="202" t="s">
        <v>470</v>
      </c>
      <c r="M84" s="202" t="s">
        <v>623</v>
      </c>
      <c r="N84" s="202" t="s">
        <v>624</v>
      </c>
      <c r="O84" s="60">
        <v>21.600000000000005</v>
      </c>
      <c r="P84" s="44" t="s">
        <v>625</v>
      </c>
      <c r="Q84" s="45" t="s">
        <v>626</v>
      </c>
      <c r="R84" s="45" t="s">
        <v>625</v>
      </c>
      <c r="S84" s="46" t="s">
        <v>627</v>
      </c>
      <c r="T84" s="204">
        <v>567.84857136388041</v>
      </c>
      <c r="U84" s="45" t="s">
        <v>631</v>
      </c>
      <c r="V84" s="44">
        <v>657</v>
      </c>
      <c r="W84" s="45">
        <v>300</v>
      </c>
      <c r="X84" s="44">
        <v>2</v>
      </c>
      <c r="Y84" s="78">
        <v>328.5</v>
      </c>
      <c r="Z84" s="46" t="s">
        <v>629</v>
      </c>
      <c r="AA84" s="44" t="s">
        <v>630</v>
      </c>
      <c r="AB84" s="66" t="s">
        <v>632</v>
      </c>
      <c r="AC84" s="66" t="s">
        <v>632</v>
      </c>
      <c r="AD84" s="46" t="s">
        <v>633</v>
      </c>
      <c r="AE84" s="66" t="s">
        <v>634</v>
      </c>
      <c r="AF84" s="46" t="s">
        <v>633</v>
      </c>
      <c r="AG84" s="46" t="s">
        <v>635</v>
      </c>
      <c r="AH84" s="46"/>
    </row>
    <row r="85" spans="2:34">
      <c r="B85" s="45" t="s">
        <v>730</v>
      </c>
      <c r="C85" s="199" t="s">
        <v>438</v>
      </c>
      <c r="D85" s="199" t="s">
        <v>114</v>
      </c>
      <c r="E85" s="200" t="s">
        <v>349</v>
      </c>
      <c r="F85" s="199" t="s">
        <v>620</v>
      </c>
      <c r="G85" s="44" t="s">
        <v>621</v>
      </c>
      <c r="H85" s="201" t="s">
        <v>654</v>
      </c>
      <c r="I85" s="200">
        <v>17</v>
      </c>
      <c r="J85" s="44" t="s">
        <v>621</v>
      </c>
      <c r="K85" s="44" t="s">
        <v>15</v>
      </c>
      <c r="L85" s="202" t="s">
        <v>470</v>
      </c>
      <c r="M85" s="202" t="s">
        <v>623</v>
      </c>
      <c r="N85" s="202" t="s">
        <v>624</v>
      </c>
      <c r="O85" s="60">
        <v>18.794117647058822</v>
      </c>
      <c r="P85" s="44" t="s">
        <v>625</v>
      </c>
      <c r="Q85" s="45" t="s">
        <v>626</v>
      </c>
      <c r="R85" s="45" t="s">
        <v>625</v>
      </c>
      <c r="S85" s="46" t="s">
        <v>627</v>
      </c>
      <c r="T85" s="204">
        <v>589.73383826943495</v>
      </c>
      <c r="U85" s="45" t="s">
        <v>631</v>
      </c>
      <c r="V85" s="44">
        <v>657</v>
      </c>
      <c r="W85" s="45">
        <v>300</v>
      </c>
      <c r="X85" s="44">
        <v>2</v>
      </c>
      <c r="Y85" s="78">
        <v>328.5</v>
      </c>
      <c r="Z85" s="46" t="s">
        <v>629</v>
      </c>
      <c r="AA85" s="44" t="s">
        <v>630</v>
      </c>
      <c r="AB85" s="66" t="s">
        <v>631</v>
      </c>
      <c r="AC85" s="66" t="s">
        <v>632</v>
      </c>
      <c r="AD85" s="46" t="s">
        <v>633</v>
      </c>
      <c r="AE85" s="66" t="s">
        <v>634</v>
      </c>
      <c r="AF85" s="46" t="s">
        <v>633</v>
      </c>
      <c r="AG85" s="46" t="s">
        <v>635</v>
      </c>
      <c r="AH85" s="46"/>
    </row>
    <row r="86" spans="2:34">
      <c r="B86" s="45" t="s">
        <v>731</v>
      </c>
      <c r="C86" s="199" t="s">
        <v>438</v>
      </c>
      <c r="D86" s="199" t="s">
        <v>140</v>
      </c>
      <c r="E86" s="200" t="s">
        <v>348</v>
      </c>
      <c r="F86" s="199" t="s">
        <v>620</v>
      </c>
      <c r="G86" s="44" t="s">
        <v>621</v>
      </c>
      <c r="H86" s="201" t="s">
        <v>622</v>
      </c>
      <c r="I86" s="200">
        <v>8</v>
      </c>
      <c r="J86" s="44" t="s">
        <v>621</v>
      </c>
      <c r="K86" s="44" t="s">
        <v>15</v>
      </c>
      <c r="L86" s="202" t="s">
        <v>470</v>
      </c>
      <c r="M86" s="202" t="s">
        <v>623</v>
      </c>
      <c r="N86" s="202" t="s">
        <v>624</v>
      </c>
      <c r="O86" s="60">
        <v>24.830357142857142</v>
      </c>
      <c r="P86" s="44" t="s">
        <v>625</v>
      </c>
      <c r="Q86" s="45" t="s">
        <v>626</v>
      </c>
      <c r="R86" s="45" t="s">
        <v>625</v>
      </c>
      <c r="S86" s="46" t="s">
        <v>627</v>
      </c>
      <c r="T86" s="204">
        <v>302.39378300487596</v>
      </c>
      <c r="U86" s="45" t="s">
        <v>632</v>
      </c>
      <c r="V86" s="44">
        <v>1812</v>
      </c>
      <c r="W86" s="45">
        <v>300</v>
      </c>
      <c r="X86" s="44">
        <v>1</v>
      </c>
      <c r="Y86" s="78">
        <v>1812</v>
      </c>
      <c r="Z86" s="46" t="s">
        <v>629</v>
      </c>
      <c r="AA86" s="44" t="s">
        <v>630</v>
      </c>
      <c r="AB86" s="66" t="s">
        <v>632</v>
      </c>
      <c r="AC86" s="66" t="s">
        <v>632</v>
      </c>
      <c r="AD86" s="46" t="s">
        <v>656</v>
      </c>
      <c r="AE86" s="66" t="s">
        <v>634</v>
      </c>
      <c r="AF86" s="46" t="s">
        <v>631</v>
      </c>
      <c r="AG86" s="46" t="s">
        <v>635</v>
      </c>
      <c r="AH86" s="46"/>
    </row>
    <row r="87" spans="2:34">
      <c r="B87" s="45" t="s">
        <v>732</v>
      </c>
      <c r="C87" s="199" t="s">
        <v>438</v>
      </c>
      <c r="D87" s="199" t="s">
        <v>140</v>
      </c>
      <c r="E87" s="200" t="s">
        <v>348</v>
      </c>
      <c r="F87" s="199" t="s">
        <v>620</v>
      </c>
      <c r="G87" s="44" t="s">
        <v>621</v>
      </c>
      <c r="H87" s="201" t="s">
        <v>637</v>
      </c>
      <c r="I87" s="200">
        <v>4</v>
      </c>
      <c r="J87" s="44" t="s">
        <v>621</v>
      </c>
      <c r="K87" s="44" t="s">
        <v>15</v>
      </c>
      <c r="L87" s="202" t="s">
        <v>470</v>
      </c>
      <c r="M87" s="202" t="s">
        <v>623</v>
      </c>
      <c r="N87" s="202" t="s">
        <v>624</v>
      </c>
      <c r="O87" s="60">
        <v>39.776785714285715</v>
      </c>
      <c r="P87" s="44" t="s">
        <v>625</v>
      </c>
      <c r="Q87" s="45" t="s">
        <v>626</v>
      </c>
      <c r="R87" s="45" t="s">
        <v>625</v>
      </c>
      <c r="S87" s="46" t="s">
        <v>627</v>
      </c>
      <c r="T87" s="204">
        <v>233.00214591286493</v>
      </c>
      <c r="U87" s="45" t="s">
        <v>632</v>
      </c>
      <c r="V87" s="44">
        <v>1812</v>
      </c>
      <c r="W87" s="45">
        <v>300</v>
      </c>
      <c r="X87" s="44">
        <v>1</v>
      </c>
      <c r="Y87" s="78">
        <v>1812</v>
      </c>
      <c r="Z87" s="46" t="s">
        <v>629</v>
      </c>
      <c r="AA87" s="44" t="s">
        <v>630</v>
      </c>
      <c r="AB87" s="66" t="s">
        <v>632</v>
      </c>
      <c r="AC87" s="66" t="s">
        <v>632</v>
      </c>
      <c r="AD87" s="46" t="s">
        <v>656</v>
      </c>
      <c r="AE87" s="66" t="s">
        <v>634</v>
      </c>
      <c r="AF87" s="46" t="s">
        <v>631</v>
      </c>
      <c r="AG87" s="46" t="s">
        <v>635</v>
      </c>
      <c r="AH87" s="46"/>
    </row>
    <row r="88" spans="2:34">
      <c r="B88" s="45" t="s">
        <v>733</v>
      </c>
      <c r="C88" s="199" t="s">
        <v>438</v>
      </c>
      <c r="D88" s="199" t="s">
        <v>140</v>
      </c>
      <c r="E88" s="200" t="s">
        <v>348</v>
      </c>
      <c r="F88" s="199" t="s">
        <v>620</v>
      </c>
      <c r="G88" s="44" t="s">
        <v>621</v>
      </c>
      <c r="H88" s="201" t="s">
        <v>639</v>
      </c>
      <c r="I88" s="200">
        <v>14</v>
      </c>
      <c r="J88" s="44" t="s">
        <v>621</v>
      </c>
      <c r="K88" s="44" t="s">
        <v>15</v>
      </c>
      <c r="L88" s="202" t="s">
        <v>470</v>
      </c>
      <c r="M88" s="202" t="s">
        <v>623</v>
      </c>
      <c r="N88" s="202" t="s">
        <v>624</v>
      </c>
      <c r="O88" s="60">
        <v>18.918367346938776</v>
      </c>
      <c r="P88" s="44" t="s">
        <v>625</v>
      </c>
      <c r="Q88" s="45" t="s">
        <v>626</v>
      </c>
      <c r="R88" s="45" t="s">
        <v>625</v>
      </c>
      <c r="S88" s="46" t="s">
        <v>627</v>
      </c>
      <c r="T88" s="204">
        <v>317.6476034853718</v>
      </c>
      <c r="U88" s="45" t="s">
        <v>632</v>
      </c>
      <c r="V88" s="44">
        <v>1812</v>
      </c>
      <c r="W88" s="45">
        <v>300</v>
      </c>
      <c r="X88" s="44">
        <v>1</v>
      </c>
      <c r="Y88" s="78">
        <v>1812</v>
      </c>
      <c r="Z88" s="46" t="s">
        <v>629</v>
      </c>
      <c r="AA88" s="44" t="s">
        <v>630</v>
      </c>
      <c r="AB88" s="66" t="s">
        <v>631</v>
      </c>
      <c r="AC88" s="66" t="s">
        <v>632</v>
      </c>
      <c r="AD88" s="46" t="s">
        <v>656</v>
      </c>
      <c r="AE88" s="66" t="s">
        <v>634</v>
      </c>
      <c r="AF88" s="46" t="s">
        <v>631</v>
      </c>
      <c r="AG88" s="46" t="s">
        <v>635</v>
      </c>
      <c r="AH88" s="46"/>
    </row>
    <row r="89" spans="2:34">
      <c r="B89" s="45" t="s">
        <v>734</v>
      </c>
      <c r="C89" s="199" t="s">
        <v>438</v>
      </c>
      <c r="D89" s="199" t="s">
        <v>140</v>
      </c>
      <c r="E89" s="200" t="s">
        <v>348</v>
      </c>
      <c r="F89" s="199" t="s">
        <v>620</v>
      </c>
      <c r="G89" s="44" t="s">
        <v>621</v>
      </c>
      <c r="H89" s="201" t="s">
        <v>642</v>
      </c>
      <c r="I89" s="200">
        <v>12</v>
      </c>
      <c r="J89" s="44" t="s">
        <v>621</v>
      </c>
      <c r="K89" s="44" t="s">
        <v>15</v>
      </c>
      <c r="L89" s="202" t="s">
        <v>470</v>
      </c>
      <c r="M89" s="202" t="s">
        <v>623</v>
      </c>
      <c r="N89" s="202" t="s">
        <v>624</v>
      </c>
      <c r="O89" s="60">
        <v>33.375</v>
      </c>
      <c r="P89" s="44" t="s">
        <v>625</v>
      </c>
      <c r="Q89" s="45" t="s">
        <v>626</v>
      </c>
      <c r="R89" s="45" t="s">
        <v>625</v>
      </c>
      <c r="S89" s="46" t="s">
        <v>627</v>
      </c>
      <c r="T89" s="204">
        <v>321.13704239779003</v>
      </c>
      <c r="U89" s="45" t="s">
        <v>632</v>
      </c>
      <c r="V89" s="44">
        <v>1812</v>
      </c>
      <c r="W89" s="45">
        <v>300</v>
      </c>
      <c r="X89" s="44">
        <v>1</v>
      </c>
      <c r="Y89" s="78">
        <v>1812</v>
      </c>
      <c r="Z89" s="46" t="s">
        <v>629</v>
      </c>
      <c r="AA89" s="44" t="s">
        <v>630</v>
      </c>
      <c r="AB89" s="66" t="s">
        <v>632</v>
      </c>
      <c r="AC89" s="66" t="s">
        <v>632</v>
      </c>
      <c r="AD89" s="46" t="s">
        <v>656</v>
      </c>
      <c r="AE89" s="66" t="s">
        <v>634</v>
      </c>
      <c r="AF89" s="46" t="s">
        <v>631</v>
      </c>
      <c r="AG89" s="46" t="s">
        <v>635</v>
      </c>
      <c r="AH89" s="46"/>
    </row>
    <row r="90" spans="2:34">
      <c r="B90" s="45" t="s">
        <v>735</v>
      </c>
      <c r="C90" s="199" t="s">
        <v>438</v>
      </c>
      <c r="D90" s="199" t="s">
        <v>140</v>
      </c>
      <c r="E90" s="200" t="s">
        <v>348</v>
      </c>
      <c r="F90" s="199" t="s">
        <v>620</v>
      </c>
      <c r="G90" s="44" t="s">
        <v>621</v>
      </c>
      <c r="H90" s="201" t="s">
        <v>644</v>
      </c>
      <c r="I90" s="200">
        <v>6</v>
      </c>
      <c r="J90" s="44" t="s">
        <v>621</v>
      </c>
      <c r="K90" s="44" t="s">
        <v>15</v>
      </c>
      <c r="L90" s="202" t="s">
        <v>470</v>
      </c>
      <c r="M90" s="202" t="s">
        <v>623</v>
      </c>
      <c r="N90" s="202" t="s">
        <v>624</v>
      </c>
      <c r="O90" s="60">
        <v>57</v>
      </c>
      <c r="P90" s="44" t="s">
        <v>625</v>
      </c>
      <c r="Q90" s="45" t="s">
        <v>626</v>
      </c>
      <c r="R90" s="45" t="s">
        <v>625</v>
      </c>
      <c r="S90" s="46" t="s">
        <v>627</v>
      </c>
      <c r="T90" s="204">
        <v>365.60771326655566</v>
      </c>
      <c r="U90" s="45" t="s">
        <v>632</v>
      </c>
      <c r="V90" s="44">
        <v>1812</v>
      </c>
      <c r="W90" s="45">
        <v>300</v>
      </c>
      <c r="X90" s="44">
        <v>1</v>
      </c>
      <c r="Y90" s="78">
        <v>1812</v>
      </c>
      <c r="Z90" s="46" t="s">
        <v>629</v>
      </c>
      <c r="AA90" s="44" t="s">
        <v>630</v>
      </c>
      <c r="AB90" s="66" t="s">
        <v>640</v>
      </c>
      <c r="AC90" s="66" t="s">
        <v>632</v>
      </c>
      <c r="AD90" s="46" t="s">
        <v>656</v>
      </c>
      <c r="AE90" s="66" t="s">
        <v>634</v>
      </c>
      <c r="AF90" s="46" t="s">
        <v>631</v>
      </c>
      <c r="AG90" s="46" t="s">
        <v>635</v>
      </c>
      <c r="AH90" s="46"/>
    </row>
    <row r="91" spans="2:34">
      <c r="B91" s="45" t="s">
        <v>736</v>
      </c>
      <c r="C91" s="199" t="s">
        <v>438</v>
      </c>
      <c r="D91" s="199" t="s">
        <v>140</v>
      </c>
      <c r="E91" s="200" t="s">
        <v>348</v>
      </c>
      <c r="F91" s="199" t="s">
        <v>620</v>
      </c>
      <c r="G91" s="44" t="s">
        <v>621</v>
      </c>
      <c r="H91" s="201" t="s">
        <v>646</v>
      </c>
      <c r="I91" s="200">
        <v>7</v>
      </c>
      <c r="J91" s="44" t="s">
        <v>621</v>
      </c>
      <c r="K91" s="44" t="s">
        <v>15</v>
      </c>
      <c r="L91" s="202" t="s">
        <v>470</v>
      </c>
      <c r="M91" s="202" t="s">
        <v>623</v>
      </c>
      <c r="N91" s="202" t="s">
        <v>624</v>
      </c>
      <c r="O91" s="60">
        <v>24.428571428571427</v>
      </c>
      <c r="P91" s="44" t="s">
        <v>625</v>
      </c>
      <c r="Q91" s="45" t="s">
        <v>626</v>
      </c>
      <c r="R91" s="45" t="s">
        <v>625</v>
      </c>
      <c r="S91" s="46" t="s">
        <v>627</v>
      </c>
      <c r="T91" s="204">
        <v>195.23319389898839</v>
      </c>
      <c r="U91" s="45" t="s">
        <v>632</v>
      </c>
      <c r="V91" s="44">
        <v>1812</v>
      </c>
      <c r="W91" s="45">
        <v>300</v>
      </c>
      <c r="X91" s="44">
        <v>1</v>
      </c>
      <c r="Y91" s="78">
        <v>1812</v>
      </c>
      <c r="Z91" s="46" t="s">
        <v>629</v>
      </c>
      <c r="AA91" s="44" t="s">
        <v>630</v>
      </c>
      <c r="AB91" s="66" t="s">
        <v>632</v>
      </c>
      <c r="AC91" s="66" t="s">
        <v>632</v>
      </c>
      <c r="AD91" s="46" t="s">
        <v>656</v>
      </c>
      <c r="AE91" s="66" t="s">
        <v>634</v>
      </c>
      <c r="AF91" s="46" t="s">
        <v>631</v>
      </c>
      <c r="AG91" s="46" t="s">
        <v>635</v>
      </c>
      <c r="AH91" s="46"/>
    </row>
    <row r="92" spans="2:34">
      <c r="B92" s="45" t="s">
        <v>737</v>
      </c>
      <c r="C92" s="199" t="s">
        <v>438</v>
      </c>
      <c r="D92" s="199" t="s">
        <v>140</v>
      </c>
      <c r="E92" s="200" t="s">
        <v>348</v>
      </c>
      <c r="F92" s="199" t="s">
        <v>620</v>
      </c>
      <c r="G92" s="44" t="s">
        <v>621</v>
      </c>
      <c r="H92" s="201" t="s">
        <v>648</v>
      </c>
      <c r="I92" s="200">
        <v>8</v>
      </c>
      <c r="J92" s="44" t="s">
        <v>621</v>
      </c>
      <c r="K92" s="44" t="s">
        <v>15</v>
      </c>
      <c r="L92" s="202" t="s">
        <v>470</v>
      </c>
      <c r="M92" s="202" t="s">
        <v>623</v>
      </c>
      <c r="N92" s="202" t="s">
        <v>624</v>
      </c>
      <c r="O92" s="60">
        <v>29.25</v>
      </c>
      <c r="P92" s="44" t="s">
        <v>625</v>
      </c>
      <c r="Q92" s="45" t="s">
        <v>626</v>
      </c>
      <c r="R92" s="45" t="s">
        <v>625</v>
      </c>
      <c r="S92" s="46" t="s">
        <v>627</v>
      </c>
      <c r="T92" s="204">
        <v>347.30102216952946</v>
      </c>
      <c r="U92" s="45" t="s">
        <v>632</v>
      </c>
      <c r="V92" s="44">
        <v>1812</v>
      </c>
      <c r="W92" s="45">
        <v>300</v>
      </c>
      <c r="X92" s="44">
        <v>1</v>
      </c>
      <c r="Y92" s="78">
        <v>1812</v>
      </c>
      <c r="Z92" s="46" t="s">
        <v>629</v>
      </c>
      <c r="AA92" s="44" t="s">
        <v>630</v>
      </c>
      <c r="AB92" s="66" t="s">
        <v>632</v>
      </c>
      <c r="AC92" s="66" t="s">
        <v>632</v>
      </c>
      <c r="AD92" s="46" t="s">
        <v>656</v>
      </c>
      <c r="AE92" s="66" t="s">
        <v>634</v>
      </c>
      <c r="AF92" s="46" t="s">
        <v>631</v>
      </c>
      <c r="AG92" s="46" t="s">
        <v>635</v>
      </c>
      <c r="AH92" s="46"/>
    </row>
    <row r="93" spans="2:34">
      <c r="B93" s="45" t="s">
        <v>738</v>
      </c>
      <c r="C93" s="199" t="s">
        <v>438</v>
      </c>
      <c r="D93" s="199" t="s">
        <v>140</v>
      </c>
      <c r="E93" s="200" t="s">
        <v>348</v>
      </c>
      <c r="F93" s="199" t="s">
        <v>620</v>
      </c>
      <c r="G93" s="44" t="s">
        <v>621</v>
      </c>
      <c r="H93" s="201" t="s">
        <v>650</v>
      </c>
      <c r="I93" s="200">
        <v>8</v>
      </c>
      <c r="J93" s="44" t="s">
        <v>621</v>
      </c>
      <c r="K93" s="44" t="s">
        <v>15</v>
      </c>
      <c r="L93" s="202" t="s">
        <v>470</v>
      </c>
      <c r="M93" s="202" t="s">
        <v>623</v>
      </c>
      <c r="N93" s="202" t="s">
        <v>624</v>
      </c>
      <c r="O93" s="60">
        <v>55.6875</v>
      </c>
      <c r="P93" s="44" t="s">
        <v>625</v>
      </c>
      <c r="Q93" s="45" t="s">
        <v>626</v>
      </c>
      <c r="R93" s="45" t="s">
        <v>625</v>
      </c>
      <c r="S93" s="46" t="s">
        <v>627</v>
      </c>
      <c r="T93" s="204">
        <v>226.85017081765665</v>
      </c>
      <c r="U93" s="45" t="s">
        <v>632</v>
      </c>
      <c r="V93" s="44">
        <v>1812</v>
      </c>
      <c r="W93" s="45">
        <v>300</v>
      </c>
      <c r="X93" s="44">
        <v>1</v>
      </c>
      <c r="Y93" s="78">
        <v>1812</v>
      </c>
      <c r="Z93" s="46" t="s">
        <v>629</v>
      </c>
      <c r="AA93" s="44" t="s">
        <v>630</v>
      </c>
      <c r="AB93" s="66" t="s">
        <v>640</v>
      </c>
      <c r="AC93" s="66" t="s">
        <v>632</v>
      </c>
      <c r="AD93" s="46" t="s">
        <v>656</v>
      </c>
      <c r="AE93" s="66" t="s">
        <v>634</v>
      </c>
      <c r="AF93" s="46" t="s">
        <v>631</v>
      </c>
      <c r="AG93" s="46" t="s">
        <v>635</v>
      </c>
      <c r="AH93" s="46"/>
    </row>
    <row r="94" spans="2:34">
      <c r="B94" s="45" t="s">
        <v>739</v>
      </c>
      <c r="C94" s="199" t="s">
        <v>438</v>
      </c>
      <c r="D94" s="199" t="s">
        <v>140</v>
      </c>
      <c r="E94" s="200" t="s">
        <v>348</v>
      </c>
      <c r="F94" s="199" t="s">
        <v>620</v>
      </c>
      <c r="G94" s="44" t="s">
        <v>621</v>
      </c>
      <c r="H94" s="201" t="s">
        <v>652</v>
      </c>
      <c r="I94" s="200">
        <v>5</v>
      </c>
      <c r="J94" s="44" t="s">
        <v>621</v>
      </c>
      <c r="K94" s="44" t="s">
        <v>15</v>
      </c>
      <c r="L94" s="202" t="s">
        <v>470</v>
      </c>
      <c r="M94" s="202" t="s">
        <v>623</v>
      </c>
      <c r="N94" s="202" t="s">
        <v>624</v>
      </c>
      <c r="O94" s="60">
        <v>23.399999999999995</v>
      </c>
      <c r="P94" s="44" t="s">
        <v>625</v>
      </c>
      <c r="Q94" s="45" t="s">
        <v>626</v>
      </c>
      <c r="R94" s="45" t="s">
        <v>625</v>
      </c>
      <c r="S94" s="46" t="s">
        <v>627</v>
      </c>
      <c r="T94" s="204">
        <v>168.04761230080004</v>
      </c>
      <c r="U94" s="45" t="s">
        <v>632</v>
      </c>
      <c r="V94" s="44">
        <v>1812</v>
      </c>
      <c r="W94" s="45">
        <v>300</v>
      </c>
      <c r="X94" s="44">
        <v>1</v>
      </c>
      <c r="Y94" s="78">
        <v>1812</v>
      </c>
      <c r="Z94" s="46" t="s">
        <v>629</v>
      </c>
      <c r="AA94" s="44" t="s">
        <v>630</v>
      </c>
      <c r="AB94" s="66" t="s">
        <v>632</v>
      </c>
      <c r="AC94" s="66" t="s">
        <v>632</v>
      </c>
      <c r="AD94" s="46" t="s">
        <v>656</v>
      </c>
      <c r="AE94" s="66" t="s">
        <v>634</v>
      </c>
      <c r="AF94" s="46" t="s">
        <v>631</v>
      </c>
      <c r="AG94" s="46" t="s">
        <v>635</v>
      </c>
      <c r="AH94" s="46"/>
    </row>
    <row r="95" spans="2:34">
      <c r="B95" s="45" t="s">
        <v>740</v>
      </c>
      <c r="C95" s="199" t="s">
        <v>438</v>
      </c>
      <c r="D95" s="199" t="s">
        <v>140</v>
      </c>
      <c r="E95" s="200" t="s">
        <v>348</v>
      </c>
      <c r="F95" s="199" t="s">
        <v>620</v>
      </c>
      <c r="G95" s="44" t="s">
        <v>621</v>
      </c>
      <c r="H95" s="201" t="s">
        <v>654</v>
      </c>
      <c r="I95" s="200">
        <v>7</v>
      </c>
      <c r="J95" s="44" t="s">
        <v>621</v>
      </c>
      <c r="K95" s="44" t="s">
        <v>15</v>
      </c>
      <c r="L95" s="202" t="s">
        <v>470</v>
      </c>
      <c r="M95" s="202" t="s">
        <v>623</v>
      </c>
      <c r="N95" s="202" t="s">
        <v>624</v>
      </c>
      <c r="O95" s="60">
        <v>27.094964285714283</v>
      </c>
      <c r="P95" s="44" t="s">
        <v>625</v>
      </c>
      <c r="Q95" s="45" t="s">
        <v>626</v>
      </c>
      <c r="R95" s="45" t="s">
        <v>625</v>
      </c>
      <c r="S95" s="46" t="s">
        <v>627</v>
      </c>
      <c r="T95" s="204">
        <v>400.19620188102738</v>
      </c>
      <c r="U95" s="45" t="s">
        <v>632</v>
      </c>
      <c r="V95" s="44">
        <v>1812</v>
      </c>
      <c r="W95" s="45">
        <v>300</v>
      </c>
      <c r="X95" s="44">
        <v>1</v>
      </c>
      <c r="Y95" s="78">
        <v>1812</v>
      </c>
      <c r="Z95" s="46" t="s">
        <v>629</v>
      </c>
      <c r="AA95" s="44" t="s">
        <v>630</v>
      </c>
      <c r="AB95" s="66" t="s">
        <v>632</v>
      </c>
      <c r="AC95" s="66" t="s">
        <v>632</v>
      </c>
      <c r="AD95" s="46" t="s">
        <v>656</v>
      </c>
      <c r="AE95" s="66" t="s">
        <v>634</v>
      </c>
      <c r="AF95" s="46" t="s">
        <v>631</v>
      </c>
      <c r="AG95" s="46" t="s">
        <v>635</v>
      </c>
      <c r="AH95" s="46"/>
    </row>
    <row r="96" spans="2:34">
      <c r="B96" s="45" t="s">
        <v>741</v>
      </c>
      <c r="C96" s="199" t="s">
        <v>438</v>
      </c>
      <c r="D96" s="199" t="s">
        <v>119</v>
      </c>
      <c r="E96" s="200" t="s">
        <v>353</v>
      </c>
      <c r="F96" s="199" t="s">
        <v>620</v>
      </c>
      <c r="G96" s="44" t="s">
        <v>621</v>
      </c>
      <c r="H96" s="201" t="s">
        <v>622</v>
      </c>
      <c r="I96" s="200">
        <v>10</v>
      </c>
      <c r="J96" s="44" t="s">
        <v>621</v>
      </c>
      <c r="K96" s="44" t="s">
        <v>15</v>
      </c>
      <c r="L96" s="202" t="s">
        <v>470</v>
      </c>
      <c r="M96" s="202" t="s">
        <v>623</v>
      </c>
      <c r="N96" s="202" t="s">
        <v>624</v>
      </c>
      <c r="O96" s="60">
        <v>21.792857142857141</v>
      </c>
      <c r="P96" s="44" t="s">
        <v>625</v>
      </c>
      <c r="Q96" s="45" t="s">
        <v>626</v>
      </c>
      <c r="R96" s="45" t="s">
        <v>625</v>
      </c>
      <c r="S96" s="46" t="s">
        <v>627</v>
      </c>
      <c r="T96" s="203">
        <v>410.46437117002006</v>
      </c>
      <c r="U96" s="45" t="s">
        <v>632</v>
      </c>
      <c r="V96" s="44">
        <v>25</v>
      </c>
      <c r="W96" s="45">
        <v>300</v>
      </c>
      <c r="X96" s="44">
        <v>1</v>
      </c>
      <c r="Y96" s="78">
        <v>25</v>
      </c>
      <c r="Z96" s="46" t="s">
        <v>708</v>
      </c>
      <c r="AA96" s="44" t="s">
        <v>630</v>
      </c>
      <c r="AB96" s="66" t="s">
        <v>632</v>
      </c>
      <c r="AC96" s="66" t="s">
        <v>632</v>
      </c>
      <c r="AD96" s="46" t="s">
        <v>632</v>
      </c>
      <c r="AE96" s="66" t="s">
        <v>634</v>
      </c>
      <c r="AF96" s="46" t="s">
        <v>632</v>
      </c>
      <c r="AG96" s="46" t="s">
        <v>635</v>
      </c>
      <c r="AH96" s="46"/>
    </row>
    <row r="97" spans="2:34">
      <c r="B97" s="45" t="s">
        <v>742</v>
      </c>
      <c r="C97" s="199" t="s">
        <v>438</v>
      </c>
      <c r="D97" s="199" t="s">
        <v>119</v>
      </c>
      <c r="E97" s="200" t="s">
        <v>353</v>
      </c>
      <c r="F97" s="199" t="s">
        <v>620</v>
      </c>
      <c r="G97" s="44" t="s">
        <v>621</v>
      </c>
      <c r="H97" s="201" t="s">
        <v>637</v>
      </c>
      <c r="I97" s="200">
        <v>16</v>
      </c>
      <c r="J97" s="44" t="s">
        <v>621</v>
      </c>
      <c r="K97" s="44" t="s">
        <v>15</v>
      </c>
      <c r="L97" s="202" t="s">
        <v>470</v>
      </c>
      <c r="M97" s="202" t="s">
        <v>623</v>
      </c>
      <c r="N97" s="202" t="s">
        <v>624</v>
      </c>
      <c r="O97" s="60">
        <v>16.03125</v>
      </c>
      <c r="P97" s="44" t="s">
        <v>625</v>
      </c>
      <c r="Q97" s="45" t="s">
        <v>626</v>
      </c>
      <c r="R97" s="45" t="s">
        <v>625</v>
      </c>
      <c r="S97" s="46" t="s">
        <v>627</v>
      </c>
      <c r="T97" s="203">
        <v>564.98230060772698</v>
      </c>
      <c r="U97" s="45" t="s">
        <v>631</v>
      </c>
      <c r="V97" s="44">
        <v>25</v>
      </c>
      <c r="W97" s="45">
        <v>300</v>
      </c>
      <c r="X97" s="44">
        <v>1</v>
      </c>
      <c r="Y97" s="78">
        <v>25</v>
      </c>
      <c r="Z97" s="46" t="s">
        <v>708</v>
      </c>
      <c r="AA97" s="44" t="s">
        <v>630</v>
      </c>
      <c r="AB97" s="66" t="s">
        <v>631</v>
      </c>
      <c r="AC97" s="66" t="s">
        <v>632</v>
      </c>
      <c r="AD97" s="46" t="s">
        <v>656</v>
      </c>
      <c r="AE97" s="66" t="s">
        <v>634</v>
      </c>
      <c r="AF97" s="46" t="s">
        <v>631</v>
      </c>
      <c r="AG97" s="46" t="s">
        <v>635</v>
      </c>
      <c r="AH97" s="46"/>
    </row>
    <row r="98" spans="2:34">
      <c r="B98" s="45" t="s">
        <v>743</v>
      </c>
      <c r="C98" s="199" t="s">
        <v>438</v>
      </c>
      <c r="D98" s="199" t="s">
        <v>119</v>
      </c>
      <c r="E98" s="200" t="s">
        <v>353</v>
      </c>
      <c r="F98" s="199" t="s">
        <v>620</v>
      </c>
      <c r="G98" s="44" t="s">
        <v>621</v>
      </c>
      <c r="H98" s="201" t="s">
        <v>639</v>
      </c>
      <c r="I98" s="200">
        <v>9</v>
      </c>
      <c r="J98" s="44" t="s">
        <v>621</v>
      </c>
      <c r="K98" s="44" t="s">
        <v>15</v>
      </c>
      <c r="L98" s="202" t="s">
        <v>470</v>
      </c>
      <c r="M98" s="202" t="s">
        <v>623</v>
      </c>
      <c r="N98" s="202" t="s">
        <v>624</v>
      </c>
      <c r="O98" s="60">
        <v>31</v>
      </c>
      <c r="P98" s="44" t="s">
        <v>625</v>
      </c>
      <c r="Q98" s="45" t="s">
        <v>626</v>
      </c>
      <c r="R98" s="45" t="s">
        <v>625</v>
      </c>
      <c r="S98" s="46" t="s">
        <v>627</v>
      </c>
      <c r="T98" s="203">
        <v>392.68944472700053</v>
      </c>
      <c r="U98" s="45" t="s">
        <v>632</v>
      </c>
      <c r="V98" s="44">
        <v>25</v>
      </c>
      <c r="W98" s="45">
        <v>300</v>
      </c>
      <c r="X98" s="44">
        <v>1</v>
      </c>
      <c r="Y98" s="78">
        <v>25</v>
      </c>
      <c r="Z98" s="46" t="s">
        <v>708</v>
      </c>
      <c r="AA98" s="44" t="s">
        <v>630</v>
      </c>
      <c r="AB98" s="66" t="s">
        <v>632</v>
      </c>
      <c r="AC98" s="66" t="s">
        <v>632</v>
      </c>
      <c r="AD98" s="46" t="s">
        <v>632</v>
      </c>
      <c r="AE98" s="66" t="s">
        <v>634</v>
      </c>
      <c r="AF98" s="46" t="s">
        <v>632</v>
      </c>
      <c r="AG98" s="46" t="s">
        <v>635</v>
      </c>
      <c r="AH98" s="46"/>
    </row>
    <row r="99" spans="2:34">
      <c r="B99" s="45" t="s">
        <v>744</v>
      </c>
      <c r="C99" s="199" t="s">
        <v>438</v>
      </c>
      <c r="D99" s="199" t="s">
        <v>119</v>
      </c>
      <c r="E99" s="200" t="s">
        <v>353</v>
      </c>
      <c r="F99" s="199" t="s">
        <v>620</v>
      </c>
      <c r="G99" s="44" t="s">
        <v>621</v>
      </c>
      <c r="H99" s="201" t="s">
        <v>642</v>
      </c>
      <c r="I99" s="200">
        <v>6</v>
      </c>
      <c r="J99" s="44" t="s">
        <v>621</v>
      </c>
      <c r="K99" s="44" t="s">
        <v>15</v>
      </c>
      <c r="L99" s="202" t="s">
        <v>470</v>
      </c>
      <c r="M99" s="202" t="s">
        <v>623</v>
      </c>
      <c r="N99" s="202" t="s">
        <v>624</v>
      </c>
      <c r="O99" s="60">
        <v>32.25</v>
      </c>
      <c r="P99" s="44" t="s">
        <v>625</v>
      </c>
      <c r="Q99" s="45" t="s">
        <v>626</v>
      </c>
      <c r="R99" s="45" t="s">
        <v>625</v>
      </c>
      <c r="S99" s="46" t="s">
        <v>627</v>
      </c>
      <c r="T99" s="203">
        <v>508.34338787870547</v>
      </c>
      <c r="U99" s="45" t="s">
        <v>631</v>
      </c>
      <c r="V99" s="44">
        <v>25</v>
      </c>
      <c r="W99" s="45">
        <v>300</v>
      </c>
      <c r="X99" s="44">
        <v>1</v>
      </c>
      <c r="Y99" s="78">
        <v>25</v>
      </c>
      <c r="Z99" s="46" t="s">
        <v>708</v>
      </c>
      <c r="AA99" s="44" t="s">
        <v>630</v>
      </c>
      <c r="AB99" s="66" t="s">
        <v>632</v>
      </c>
      <c r="AC99" s="66" t="s">
        <v>632</v>
      </c>
      <c r="AD99" s="46" t="s">
        <v>656</v>
      </c>
      <c r="AE99" s="66" t="s">
        <v>634</v>
      </c>
      <c r="AF99" s="46" t="s">
        <v>631</v>
      </c>
      <c r="AG99" s="46" t="s">
        <v>635</v>
      </c>
      <c r="AH99" s="46"/>
    </row>
    <row r="100" spans="2:34">
      <c r="B100" s="45" t="s">
        <v>745</v>
      </c>
      <c r="C100" s="199" t="s">
        <v>438</v>
      </c>
      <c r="D100" s="199" t="s">
        <v>119</v>
      </c>
      <c r="E100" s="200" t="s">
        <v>353</v>
      </c>
      <c r="F100" s="199" t="s">
        <v>620</v>
      </c>
      <c r="G100" s="44" t="s">
        <v>621</v>
      </c>
      <c r="H100" s="201" t="s">
        <v>646</v>
      </c>
      <c r="I100" s="200">
        <v>13</v>
      </c>
      <c r="J100" s="44" t="s">
        <v>621</v>
      </c>
      <c r="K100" s="44" t="s">
        <v>15</v>
      </c>
      <c r="L100" s="202" t="s">
        <v>470</v>
      </c>
      <c r="M100" s="202" t="s">
        <v>623</v>
      </c>
      <c r="N100" s="202" t="s">
        <v>624</v>
      </c>
      <c r="O100" s="60">
        <v>21.461538461538463</v>
      </c>
      <c r="P100" s="44" t="s">
        <v>625</v>
      </c>
      <c r="Q100" s="45" t="s">
        <v>626</v>
      </c>
      <c r="R100" s="45" t="s">
        <v>625</v>
      </c>
      <c r="S100" s="46" t="s">
        <v>627</v>
      </c>
      <c r="T100" s="203">
        <v>585.85407739470418</v>
      </c>
      <c r="U100" s="45" t="s">
        <v>631</v>
      </c>
      <c r="V100" s="44">
        <v>25</v>
      </c>
      <c r="W100" s="45">
        <v>300</v>
      </c>
      <c r="X100" s="44">
        <v>1</v>
      </c>
      <c r="Y100" s="78">
        <v>25</v>
      </c>
      <c r="Z100" s="46" t="s">
        <v>708</v>
      </c>
      <c r="AA100" s="44" t="s">
        <v>630</v>
      </c>
      <c r="AB100" s="66" t="s">
        <v>632</v>
      </c>
      <c r="AC100" s="66" t="s">
        <v>632</v>
      </c>
      <c r="AD100" s="46" t="s">
        <v>656</v>
      </c>
      <c r="AE100" s="66" t="s">
        <v>634</v>
      </c>
      <c r="AF100" s="46" t="s">
        <v>631</v>
      </c>
      <c r="AG100" s="46" t="s">
        <v>635</v>
      </c>
      <c r="AH100" s="46"/>
    </row>
    <row r="101" spans="2:34">
      <c r="B101" s="45" t="s">
        <v>746</v>
      </c>
      <c r="C101" s="199" t="s">
        <v>438</v>
      </c>
      <c r="D101" s="199" t="s">
        <v>119</v>
      </c>
      <c r="E101" s="200" t="s">
        <v>353</v>
      </c>
      <c r="F101" s="199" t="s">
        <v>620</v>
      </c>
      <c r="G101" s="44" t="s">
        <v>621</v>
      </c>
      <c r="H101" s="201" t="s">
        <v>648</v>
      </c>
      <c r="I101" s="200">
        <v>13</v>
      </c>
      <c r="J101" s="44" t="s">
        <v>621</v>
      </c>
      <c r="K101" s="44" t="s">
        <v>15</v>
      </c>
      <c r="L101" s="202" t="s">
        <v>470</v>
      </c>
      <c r="M101" s="202" t="s">
        <v>623</v>
      </c>
      <c r="N101" s="202" t="s">
        <v>624</v>
      </c>
      <c r="O101" s="60">
        <v>15.576923076923078</v>
      </c>
      <c r="P101" s="44" t="s">
        <v>625</v>
      </c>
      <c r="Q101" s="45" t="s">
        <v>626</v>
      </c>
      <c r="R101" s="45" t="s">
        <v>625</v>
      </c>
      <c r="S101" s="46" t="s">
        <v>627</v>
      </c>
      <c r="T101" s="203">
        <v>442.89953714132508</v>
      </c>
      <c r="U101" s="45" t="s">
        <v>632</v>
      </c>
      <c r="V101" s="44">
        <v>25</v>
      </c>
      <c r="W101" s="45">
        <v>300</v>
      </c>
      <c r="X101" s="44">
        <v>1</v>
      </c>
      <c r="Y101" s="78">
        <v>25</v>
      </c>
      <c r="Z101" s="46" t="s">
        <v>708</v>
      </c>
      <c r="AA101" s="44" t="s">
        <v>630</v>
      </c>
      <c r="AB101" s="66" t="s">
        <v>631</v>
      </c>
      <c r="AC101" s="66" t="s">
        <v>632</v>
      </c>
      <c r="AD101" s="46" t="s">
        <v>632</v>
      </c>
      <c r="AE101" s="66" t="s">
        <v>634</v>
      </c>
      <c r="AF101" s="46" t="s">
        <v>631</v>
      </c>
      <c r="AG101" s="46" t="s">
        <v>635</v>
      </c>
      <c r="AH101" s="46"/>
    </row>
    <row r="102" spans="2:34">
      <c r="B102" s="45" t="s">
        <v>747</v>
      </c>
      <c r="C102" s="199" t="s">
        <v>438</v>
      </c>
      <c r="D102" s="199" t="s">
        <v>119</v>
      </c>
      <c r="E102" s="200" t="s">
        <v>353</v>
      </c>
      <c r="F102" s="199" t="s">
        <v>620</v>
      </c>
      <c r="G102" s="44" t="s">
        <v>621</v>
      </c>
      <c r="H102" s="201" t="s">
        <v>650</v>
      </c>
      <c r="I102" s="200">
        <v>7</v>
      </c>
      <c r="J102" s="44" t="s">
        <v>621</v>
      </c>
      <c r="K102" s="44" t="s">
        <v>15</v>
      </c>
      <c r="L102" s="202" t="s">
        <v>470</v>
      </c>
      <c r="M102" s="202" t="s">
        <v>623</v>
      </c>
      <c r="N102" s="202" t="s">
        <v>624</v>
      </c>
      <c r="O102" s="60">
        <v>32.142857142857146</v>
      </c>
      <c r="P102" s="44" t="s">
        <v>625</v>
      </c>
      <c r="Q102" s="45" t="s">
        <v>626</v>
      </c>
      <c r="R102" s="45" t="s">
        <v>625</v>
      </c>
      <c r="S102" s="46" t="s">
        <v>627</v>
      </c>
      <c r="T102" s="203">
        <v>400.10623589241897</v>
      </c>
      <c r="U102" s="45" t="s">
        <v>632</v>
      </c>
      <c r="V102" s="44">
        <v>25</v>
      </c>
      <c r="W102" s="45">
        <v>300</v>
      </c>
      <c r="X102" s="44">
        <v>1</v>
      </c>
      <c r="Y102" s="78">
        <v>25</v>
      </c>
      <c r="Z102" s="46" t="s">
        <v>708</v>
      </c>
      <c r="AA102" s="44" t="s">
        <v>630</v>
      </c>
      <c r="AB102" s="66" t="s">
        <v>632</v>
      </c>
      <c r="AC102" s="66" t="s">
        <v>632</v>
      </c>
      <c r="AD102" s="46" t="s">
        <v>632</v>
      </c>
      <c r="AE102" s="66" t="s">
        <v>634</v>
      </c>
      <c r="AF102" s="46" t="s">
        <v>632</v>
      </c>
      <c r="AG102" s="46" t="s">
        <v>635</v>
      </c>
      <c r="AH102" s="46"/>
    </row>
    <row r="103" spans="2:34">
      <c r="B103" s="45" t="s">
        <v>748</v>
      </c>
      <c r="C103" s="199" t="s">
        <v>438</v>
      </c>
      <c r="D103" s="199" t="s">
        <v>119</v>
      </c>
      <c r="E103" s="200" t="s">
        <v>353</v>
      </c>
      <c r="F103" s="199" t="s">
        <v>620</v>
      </c>
      <c r="G103" s="44" t="s">
        <v>621</v>
      </c>
      <c r="H103" s="201" t="s">
        <v>652</v>
      </c>
      <c r="I103" s="200">
        <v>4</v>
      </c>
      <c r="J103" s="44" t="s">
        <v>621</v>
      </c>
      <c r="K103" s="44" t="s">
        <v>15</v>
      </c>
      <c r="L103" s="202" t="s">
        <v>470</v>
      </c>
      <c r="M103" s="202" t="s">
        <v>623</v>
      </c>
      <c r="N103" s="202" t="s">
        <v>624</v>
      </c>
      <c r="O103" s="60">
        <v>39.9375</v>
      </c>
      <c r="P103" s="44" t="s">
        <v>625</v>
      </c>
      <c r="Q103" s="45" t="s">
        <v>626</v>
      </c>
      <c r="R103" s="45" t="s">
        <v>625</v>
      </c>
      <c r="S103" s="46" t="s">
        <v>627</v>
      </c>
      <c r="T103" s="203">
        <v>364.58469523555152</v>
      </c>
      <c r="U103" s="45" t="s">
        <v>632</v>
      </c>
      <c r="V103" s="44">
        <v>25</v>
      </c>
      <c r="W103" s="45">
        <v>300</v>
      </c>
      <c r="X103" s="44">
        <v>1</v>
      </c>
      <c r="Y103" s="78">
        <v>25</v>
      </c>
      <c r="Z103" s="46" t="s">
        <v>708</v>
      </c>
      <c r="AA103" s="44" t="s">
        <v>630</v>
      </c>
      <c r="AB103" s="66" t="s">
        <v>632</v>
      </c>
      <c r="AC103" s="66" t="s">
        <v>632</v>
      </c>
      <c r="AD103" s="46" t="s">
        <v>632</v>
      </c>
      <c r="AE103" s="66" t="s">
        <v>634</v>
      </c>
      <c r="AF103" s="46" t="s">
        <v>632</v>
      </c>
      <c r="AG103" s="46" t="s">
        <v>635</v>
      </c>
      <c r="AH103" s="46"/>
    </row>
    <row r="104" spans="2:34">
      <c r="B104" s="45" t="s">
        <v>749</v>
      </c>
      <c r="C104" s="199" t="s">
        <v>438</v>
      </c>
      <c r="D104" s="199" t="s">
        <v>119</v>
      </c>
      <c r="E104" s="200" t="s">
        <v>353</v>
      </c>
      <c r="F104" s="199" t="s">
        <v>620</v>
      </c>
      <c r="G104" s="44" t="s">
        <v>621</v>
      </c>
      <c r="H104" s="201" t="s">
        <v>654</v>
      </c>
      <c r="I104" s="200">
        <v>1</v>
      </c>
      <c r="J104" s="44" t="s">
        <v>621</v>
      </c>
      <c r="K104" s="44" t="s">
        <v>15</v>
      </c>
      <c r="L104" s="202" t="s">
        <v>470</v>
      </c>
      <c r="M104" s="202" t="s">
        <v>623</v>
      </c>
      <c r="N104" s="202" t="s">
        <v>624</v>
      </c>
      <c r="O104" s="60">
        <v>279</v>
      </c>
      <c r="P104" s="44" t="s">
        <v>625</v>
      </c>
      <c r="Q104" s="45" t="s">
        <v>626</v>
      </c>
      <c r="R104" s="45" t="s">
        <v>625</v>
      </c>
      <c r="S104" s="46" t="s">
        <v>627</v>
      </c>
      <c r="T104" s="203">
        <v>526.20338273333061</v>
      </c>
      <c r="U104" s="45" t="s">
        <v>631</v>
      </c>
      <c r="V104" s="44">
        <v>25</v>
      </c>
      <c r="W104" s="45">
        <v>300</v>
      </c>
      <c r="X104" s="44">
        <v>1</v>
      </c>
      <c r="Y104" s="78">
        <v>25</v>
      </c>
      <c r="Z104" s="46" t="s">
        <v>708</v>
      </c>
      <c r="AA104" s="44" t="s">
        <v>630</v>
      </c>
      <c r="AB104" s="66" t="s">
        <v>634</v>
      </c>
      <c r="AC104" s="66" t="s">
        <v>632</v>
      </c>
      <c r="AD104" s="46" t="s">
        <v>656</v>
      </c>
      <c r="AE104" s="66" t="s">
        <v>634</v>
      </c>
      <c r="AF104" s="46" t="s">
        <v>631</v>
      </c>
      <c r="AG104" s="46" t="s">
        <v>635</v>
      </c>
      <c r="AH104" s="46"/>
    </row>
    <row r="105" spans="2:34">
      <c r="B105" s="45" t="s">
        <v>750</v>
      </c>
      <c r="C105" s="199" t="s">
        <v>438</v>
      </c>
      <c r="D105" s="199" t="s">
        <v>178</v>
      </c>
      <c r="E105" s="200" t="s">
        <v>344</v>
      </c>
      <c r="F105" s="199" t="s">
        <v>620</v>
      </c>
      <c r="G105" s="44" t="s">
        <v>621</v>
      </c>
      <c r="H105" s="201" t="s">
        <v>622</v>
      </c>
      <c r="I105" s="200">
        <v>15</v>
      </c>
      <c r="J105" s="44" t="s">
        <v>621</v>
      </c>
      <c r="K105" s="44" t="s">
        <v>15</v>
      </c>
      <c r="L105" s="202" t="s">
        <v>470</v>
      </c>
      <c r="M105" s="202" t="s">
        <v>623</v>
      </c>
      <c r="N105" s="202" t="s">
        <v>624</v>
      </c>
      <c r="O105" s="60">
        <v>27.5</v>
      </c>
      <c r="P105" s="44" t="s">
        <v>625</v>
      </c>
      <c r="Q105" s="45" t="s">
        <v>626</v>
      </c>
      <c r="R105" s="45" t="s">
        <v>625</v>
      </c>
      <c r="S105" s="46" t="s">
        <v>627</v>
      </c>
      <c r="T105" s="204">
        <v>962.95067371075663</v>
      </c>
      <c r="U105" s="45" t="s">
        <v>631</v>
      </c>
      <c r="V105" s="44">
        <v>530</v>
      </c>
      <c r="W105" s="45">
        <v>300</v>
      </c>
      <c r="X105" s="44">
        <v>5</v>
      </c>
      <c r="Y105" s="78">
        <v>106</v>
      </c>
      <c r="Z105" s="46" t="s">
        <v>708</v>
      </c>
      <c r="AA105" s="44" t="s">
        <v>630</v>
      </c>
      <c r="AB105" s="66" t="s">
        <v>632</v>
      </c>
      <c r="AC105" s="66" t="s">
        <v>632</v>
      </c>
      <c r="AD105" s="46" t="s">
        <v>656</v>
      </c>
      <c r="AE105" s="66" t="s">
        <v>634</v>
      </c>
      <c r="AF105" s="46" t="s">
        <v>631</v>
      </c>
      <c r="AG105" s="46" t="s">
        <v>635</v>
      </c>
      <c r="AH105" s="46"/>
    </row>
    <row r="106" spans="2:34">
      <c r="B106" s="45" t="s">
        <v>751</v>
      </c>
      <c r="C106" s="199" t="s">
        <v>438</v>
      </c>
      <c r="D106" s="199" t="s">
        <v>178</v>
      </c>
      <c r="E106" s="200" t="s">
        <v>344</v>
      </c>
      <c r="F106" s="199" t="s">
        <v>620</v>
      </c>
      <c r="G106" s="44" t="s">
        <v>621</v>
      </c>
      <c r="H106" s="201" t="s">
        <v>637</v>
      </c>
      <c r="I106" s="200">
        <v>24</v>
      </c>
      <c r="J106" s="44" t="s">
        <v>621</v>
      </c>
      <c r="K106" s="44" t="s">
        <v>15</v>
      </c>
      <c r="L106" s="202" t="s">
        <v>470</v>
      </c>
      <c r="M106" s="202" t="s">
        <v>623</v>
      </c>
      <c r="N106" s="202" t="s">
        <v>624</v>
      </c>
      <c r="O106" s="60">
        <v>23.4375</v>
      </c>
      <c r="P106" s="44" t="s">
        <v>625</v>
      </c>
      <c r="Q106" s="45" t="s">
        <v>626</v>
      </c>
      <c r="R106" s="45" t="s">
        <v>625</v>
      </c>
      <c r="S106" s="46" t="s">
        <v>627</v>
      </c>
      <c r="T106" s="204">
        <v>968.49780588290446</v>
      </c>
      <c r="U106" s="45" t="s">
        <v>631</v>
      </c>
      <c r="V106" s="44">
        <v>530</v>
      </c>
      <c r="W106" s="45">
        <v>300</v>
      </c>
      <c r="X106" s="44">
        <v>5</v>
      </c>
      <c r="Y106" s="78">
        <v>106</v>
      </c>
      <c r="Z106" s="46" t="s">
        <v>708</v>
      </c>
      <c r="AA106" s="44" t="s">
        <v>630</v>
      </c>
      <c r="AB106" s="66" t="s">
        <v>632</v>
      </c>
      <c r="AC106" s="66" t="s">
        <v>632</v>
      </c>
      <c r="AD106" s="46" t="s">
        <v>656</v>
      </c>
      <c r="AE106" s="66" t="s">
        <v>634</v>
      </c>
      <c r="AF106" s="46" t="s">
        <v>631</v>
      </c>
      <c r="AG106" s="46" t="s">
        <v>635</v>
      </c>
      <c r="AH106" s="46"/>
    </row>
    <row r="107" spans="2:34">
      <c r="B107" s="45" t="s">
        <v>752</v>
      </c>
      <c r="C107" s="199" t="s">
        <v>438</v>
      </c>
      <c r="D107" s="199" t="s">
        <v>178</v>
      </c>
      <c r="E107" s="200" t="s">
        <v>344</v>
      </c>
      <c r="F107" s="199" t="s">
        <v>620</v>
      </c>
      <c r="G107" s="44" t="s">
        <v>621</v>
      </c>
      <c r="H107" s="201" t="s">
        <v>639</v>
      </c>
      <c r="I107" s="200">
        <v>10</v>
      </c>
      <c r="J107" s="44" t="s">
        <v>621</v>
      </c>
      <c r="K107" s="44" t="s">
        <v>15</v>
      </c>
      <c r="L107" s="202" t="s">
        <v>470</v>
      </c>
      <c r="M107" s="202" t="s">
        <v>623</v>
      </c>
      <c r="N107" s="202" t="s">
        <v>624</v>
      </c>
      <c r="O107" s="60">
        <v>23.25</v>
      </c>
      <c r="P107" s="44" t="s">
        <v>625</v>
      </c>
      <c r="Q107" s="45" t="s">
        <v>626</v>
      </c>
      <c r="R107" s="45" t="s">
        <v>625</v>
      </c>
      <c r="S107" s="46" t="s">
        <v>627</v>
      </c>
      <c r="T107" s="204">
        <v>899.78219586742216</v>
      </c>
      <c r="U107" s="45" t="s">
        <v>631</v>
      </c>
      <c r="V107" s="44">
        <v>530</v>
      </c>
      <c r="W107" s="45">
        <v>300</v>
      </c>
      <c r="X107" s="44">
        <v>5</v>
      </c>
      <c r="Y107" s="78">
        <v>106</v>
      </c>
      <c r="Z107" s="46" t="s">
        <v>708</v>
      </c>
      <c r="AA107" s="44" t="s">
        <v>630</v>
      </c>
      <c r="AB107" s="66" t="s">
        <v>632</v>
      </c>
      <c r="AC107" s="66" t="s">
        <v>632</v>
      </c>
      <c r="AD107" s="46" t="s">
        <v>656</v>
      </c>
      <c r="AE107" s="66" t="s">
        <v>634</v>
      </c>
      <c r="AF107" s="46" t="s">
        <v>631</v>
      </c>
      <c r="AG107" s="46" t="s">
        <v>635</v>
      </c>
      <c r="AH107" s="46"/>
    </row>
    <row r="108" spans="2:34">
      <c r="B108" s="45" t="s">
        <v>753</v>
      </c>
      <c r="C108" s="199" t="s">
        <v>438</v>
      </c>
      <c r="D108" s="199" t="s">
        <v>178</v>
      </c>
      <c r="E108" s="200" t="s">
        <v>344</v>
      </c>
      <c r="F108" s="199" t="s">
        <v>620</v>
      </c>
      <c r="G108" s="44" t="s">
        <v>621</v>
      </c>
      <c r="H108" s="201" t="s">
        <v>642</v>
      </c>
      <c r="I108" s="200">
        <v>26</v>
      </c>
      <c r="J108" s="44" t="s">
        <v>621</v>
      </c>
      <c r="K108" s="44" t="s">
        <v>15</v>
      </c>
      <c r="L108" s="202" t="s">
        <v>470</v>
      </c>
      <c r="M108" s="202" t="s">
        <v>623</v>
      </c>
      <c r="N108" s="202" t="s">
        <v>624</v>
      </c>
      <c r="O108" s="60">
        <v>13.557692307692307</v>
      </c>
      <c r="P108" s="44" t="s">
        <v>625</v>
      </c>
      <c r="Q108" s="45" t="s">
        <v>626</v>
      </c>
      <c r="R108" s="45" t="s">
        <v>625</v>
      </c>
      <c r="S108" s="46" t="s">
        <v>627</v>
      </c>
      <c r="T108" s="204">
        <v>989.99494948206677</v>
      </c>
      <c r="U108" s="45" t="s">
        <v>631</v>
      </c>
      <c r="V108" s="44">
        <v>530</v>
      </c>
      <c r="W108" s="45">
        <v>300</v>
      </c>
      <c r="X108" s="44">
        <v>5</v>
      </c>
      <c r="Y108" s="78">
        <v>106</v>
      </c>
      <c r="Z108" s="46" t="s">
        <v>708</v>
      </c>
      <c r="AA108" s="44" t="s">
        <v>630</v>
      </c>
      <c r="AB108" s="66" t="s">
        <v>631</v>
      </c>
      <c r="AC108" s="66" t="s">
        <v>632</v>
      </c>
      <c r="AD108" s="46" t="s">
        <v>656</v>
      </c>
      <c r="AE108" s="66" t="s">
        <v>634</v>
      </c>
      <c r="AF108" s="46" t="s">
        <v>631</v>
      </c>
      <c r="AG108" s="46" t="s">
        <v>635</v>
      </c>
      <c r="AH108" s="46"/>
    </row>
    <row r="109" spans="2:34">
      <c r="B109" s="45" t="s">
        <v>754</v>
      </c>
      <c r="C109" s="199" t="s">
        <v>438</v>
      </c>
      <c r="D109" s="199" t="s">
        <v>178</v>
      </c>
      <c r="E109" s="200" t="s">
        <v>344</v>
      </c>
      <c r="F109" s="199" t="s">
        <v>620</v>
      </c>
      <c r="G109" s="44" t="s">
        <v>621</v>
      </c>
      <c r="H109" s="201" t="s">
        <v>644</v>
      </c>
      <c r="I109" s="200">
        <v>5</v>
      </c>
      <c r="J109" s="44" t="s">
        <v>621</v>
      </c>
      <c r="K109" s="44" t="s">
        <v>15</v>
      </c>
      <c r="L109" s="202" t="s">
        <v>470</v>
      </c>
      <c r="M109" s="202" t="s">
        <v>623</v>
      </c>
      <c r="N109" s="202" t="s">
        <v>624</v>
      </c>
      <c r="O109" s="60">
        <v>33.5</v>
      </c>
      <c r="P109" s="44" t="s">
        <v>625</v>
      </c>
      <c r="Q109" s="45" t="s">
        <v>626</v>
      </c>
      <c r="R109" s="45" t="s">
        <v>625</v>
      </c>
      <c r="S109" s="46" t="s">
        <v>627</v>
      </c>
      <c r="T109" s="204">
        <v>1139.3375470000001</v>
      </c>
      <c r="U109" s="45" t="s">
        <v>628</v>
      </c>
      <c r="V109" s="44">
        <v>530</v>
      </c>
      <c r="W109" s="45">
        <v>300</v>
      </c>
      <c r="X109" s="44">
        <v>5</v>
      </c>
      <c r="Y109" s="78">
        <v>106</v>
      </c>
      <c r="Z109" s="46" t="s">
        <v>708</v>
      </c>
      <c r="AA109" s="44" t="s">
        <v>630</v>
      </c>
      <c r="AB109" s="66" t="s">
        <v>632</v>
      </c>
      <c r="AC109" s="66" t="s">
        <v>632</v>
      </c>
      <c r="AD109" s="46" t="s">
        <v>633</v>
      </c>
      <c r="AE109" s="66" t="s">
        <v>634</v>
      </c>
      <c r="AF109" s="46" t="s">
        <v>633</v>
      </c>
      <c r="AG109" s="46" t="s">
        <v>635</v>
      </c>
      <c r="AH109" s="46"/>
    </row>
    <row r="110" spans="2:34">
      <c r="B110" s="45" t="s">
        <v>755</v>
      </c>
      <c r="C110" s="199" t="s">
        <v>438</v>
      </c>
      <c r="D110" s="199" t="s">
        <v>178</v>
      </c>
      <c r="E110" s="200" t="s">
        <v>344</v>
      </c>
      <c r="F110" s="199" t="s">
        <v>620</v>
      </c>
      <c r="G110" s="44" t="s">
        <v>621</v>
      </c>
      <c r="H110" s="201" t="s">
        <v>646</v>
      </c>
      <c r="I110" s="200">
        <v>12</v>
      </c>
      <c r="J110" s="44" t="s">
        <v>621</v>
      </c>
      <c r="K110" s="44" t="s">
        <v>15</v>
      </c>
      <c r="L110" s="202" t="s">
        <v>470</v>
      </c>
      <c r="M110" s="202" t="s">
        <v>623</v>
      </c>
      <c r="N110" s="202" t="s">
        <v>624</v>
      </c>
      <c r="O110" s="60">
        <v>46.25</v>
      </c>
      <c r="P110" s="44" t="s">
        <v>625</v>
      </c>
      <c r="Q110" s="45" t="s">
        <v>626</v>
      </c>
      <c r="R110" s="45" t="s">
        <v>625</v>
      </c>
      <c r="S110" s="46" t="s">
        <v>627</v>
      </c>
      <c r="T110" s="204">
        <v>916.12772035344506</v>
      </c>
      <c r="U110" s="45" t="s">
        <v>631</v>
      </c>
      <c r="V110" s="44">
        <v>530</v>
      </c>
      <c r="W110" s="45">
        <v>300</v>
      </c>
      <c r="X110" s="44">
        <v>5</v>
      </c>
      <c r="Y110" s="78">
        <v>106</v>
      </c>
      <c r="Z110" s="46" t="s">
        <v>708</v>
      </c>
      <c r="AA110" s="44" t="s">
        <v>630</v>
      </c>
      <c r="AB110" s="66" t="s">
        <v>640</v>
      </c>
      <c r="AC110" s="66" t="s">
        <v>632</v>
      </c>
      <c r="AD110" s="46" t="s">
        <v>656</v>
      </c>
      <c r="AE110" s="66" t="s">
        <v>634</v>
      </c>
      <c r="AF110" s="46" t="s">
        <v>631</v>
      </c>
      <c r="AG110" s="46" t="s">
        <v>635</v>
      </c>
      <c r="AH110" s="46"/>
    </row>
    <row r="111" spans="2:34">
      <c r="B111" s="45" t="s">
        <v>756</v>
      </c>
      <c r="C111" s="199" t="s">
        <v>438</v>
      </c>
      <c r="D111" s="199" t="s">
        <v>178</v>
      </c>
      <c r="E111" s="200" t="s">
        <v>344</v>
      </c>
      <c r="F111" s="199" t="s">
        <v>620</v>
      </c>
      <c r="G111" s="44" t="s">
        <v>621</v>
      </c>
      <c r="H111" s="201" t="s">
        <v>648</v>
      </c>
      <c r="I111" s="200">
        <v>16</v>
      </c>
      <c r="J111" s="44" t="s">
        <v>621</v>
      </c>
      <c r="K111" s="44" t="s">
        <v>15</v>
      </c>
      <c r="L111" s="202" t="s">
        <v>470</v>
      </c>
      <c r="M111" s="202" t="s">
        <v>623</v>
      </c>
      <c r="N111" s="202" t="s">
        <v>624</v>
      </c>
      <c r="O111" s="60">
        <v>23.4375</v>
      </c>
      <c r="P111" s="44" t="s">
        <v>625</v>
      </c>
      <c r="Q111" s="45" t="s">
        <v>626</v>
      </c>
      <c r="R111" s="45" t="s">
        <v>625</v>
      </c>
      <c r="S111" s="46" t="s">
        <v>627</v>
      </c>
      <c r="T111" s="204">
        <v>877.81660954894221</v>
      </c>
      <c r="U111" s="45" t="s">
        <v>631</v>
      </c>
      <c r="V111" s="44">
        <v>530</v>
      </c>
      <c r="W111" s="45">
        <v>300</v>
      </c>
      <c r="X111" s="44">
        <v>5</v>
      </c>
      <c r="Y111" s="78">
        <v>106</v>
      </c>
      <c r="Z111" s="46" t="s">
        <v>708</v>
      </c>
      <c r="AA111" s="44" t="s">
        <v>630</v>
      </c>
      <c r="AB111" s="66" t="s">
        <v>632</v>
      </c>
      <c r="AC111" s="66" t="s">
        <v>632</v>
      </c>
      <c r="AD111" s="46" t="s">
        <v>656</v>
      </c>
      <c r="AE111" s="66" t="s">
        <v>634</v>
      </c>
      <c r="AF111" s="46" t="s">
        <v>631</v>
      </c>
      <c r="AG111" s="46" t="s">
        <v>635</v>
      </c>
      <c r="AH111" s="46"/>
    </row>
    <row r="112" spans="2:34">
      <c r="B112" s="45" t="s">
        <v>757</v>
      </c>
      <c r="C112" s="199" t="s">
        <v>438</v>
      </c>
      <c r="D112" s="199" t="s">
        <v>178</v>
      </c>
      <c r="E112" s="200" t="s">
        <v>344</v>
      </c>
      <c r="F112" s="199" t="s">
        <v>620</v>
      </c>
      <c r="G112" s="44" t="s">
        <v>621</v>
      </c>
      <c r="H112" s="201" t="s">
        <v>650</v>
      </c>
      <c r="I112" s="200">
        <v>5</v>
      </c>
      <c r="J112" s="44" t="s">
        <v>621</v>
      </c>
      <c r="K112" s="44" t="s">
        <v>15</v>
      </c>
      <c r="L112" s="202" t="s">
        <v>470</v>
      </c>
      <c r="M112" s="202" t="s">
        <v>623</v>
      </c>
      <c r="N112" s="202" t="s">
        <v>624</v>
      </c>
      <c r="O112" s="60">
        <v>76</v>
      </c>
      <c r="P112" s="44" t="s">
        <v>625</v>
      </c>
      <c r="Q112" s="45" t="s">
        <v>626</v>
      </c>
      <c r="R112" s="45" t="s">
        <v>625</v>
      </c>
      <c r="S112" s="46" t="s">
        <v>627</v>
      </c>
      <c r="T112" s="204">
        <v>960.70234724393174</v>
      </c>
      <c r="U112" s="45" t="s">
        <v>631</v>
      </c>
      <c r="V112" s="44">
        <v>530</v>
      </c>
      <c r="W112" s="45">
        <v>300</v>
      </c>
      <c r="X112" s="44">
        <v>5</v>
      </c>
      <c r="Y112" s="78">
        <v>106</v>
      </c>
      <c r="Z112" s="46" t="s">
        <v>708</v>
      </c>
      <c r="AA112" s="44" t="s">
        <v>630</v>
      </c>
      <c r="AB112" s="66" t="s">
        <v>634</v>
      </c>
      <c r="AC112" s="66" t="s">
        <v>632</v>
      </c>
      <c r="AD112" s="46" t="s">
        <v>656</v>
      </c>
      <c r="AE112" s="66" t="s">
        <v>634</v>
      </c>
      <c r="AF112" s="46" t="s">
        <v>631</v>
      </c>
      <c r="AG112" s="46" t="s">
        <v>635</v>
      </c>
      <c r="AH112" s="46"/>
    </row>
    <row r="113" spans="2:34">
      <c r="B113" s="45" t="s">
        <v>758</v>
      </c>
      <c r="C113" s="199" t="s">
        <v>438</v>
      </c>
      <c r="D113" s="199" t="s">
        <v>178</v>
      </c>
      <c r="E113" s="200" t="s">
        <v>344</v>
      </c>
      <c r="F113" s="199" t="s">
        <v>620</v>
      </c>
      <c r="G113" s="44" t="s">
        <v>621</v>
      </c>
      <c r="H113" s="201" t="s">
        <v>652</v>
      </c>
      <c r="I113" s="200">
        <v>15</v>
      </c>
      <c r="J113" s="44" t="s">
        <v>621</v>
      </c>
      <c r="K113" s="44" t="s">
        <v>15</v>
      </c>
      <c r="L113" s="202" t="s">
        <v>470</v>
      </c>
      <c r="M113" s="202" t="s">
        <v>623</v>
      </c>
      <c r="N113" s="202" t="s">
        <v>624</v>
      </c>
      <c r="O113" s="60">
        <v>50</v>
      </c>
      <c r="P113" s="44" t="s">
        <v>625</v>
      </c>
      <c r="Q113" s="45" t="s">
        <v>626</v>
      </c>
      <c r="R113" s="45" t="s">
        <v>625</v>
      </c>
      <c r="S113" s="46" t="s">
        <v>627</v>
      </c>
      <c r="T113" s="204">
        <v>1043.931511163448</v>
      </c>
      <c r="U113" s="45" t="s">
        <v>628</v>
      </c>
      <c r="V113" s="44">
        <v>530</v>
      </c>
      <c r="W113" s="45">
        <v>300</v>
      </c>
      <c r="X113" s="44">
        <v>5</v>
      </c>
      <c r="Y113" s="78">
        <v>106</v>
      </c>
      <c r="Z113" s="46" t="s">
        <v>708</v>
      </c>
      <c r="AA113" s="44" t="s">
        <v>630</v>
      </c>
      <c r="AB113" s="66" t="s">
        <v>640</v>
      </c>
      <c r="AC113" s="66" t="s">
        <v>632</v>
      </c>
      <c r="AD113" s="46" t="s">
        <v>633</v>
      </c>
      <c r="AE113" s="66" t="s">
        <v>634</v>
      </c>
      <c r="AF113" s="46" t="s">
        <v>633</v>
      </c>
      <c r="AG113" s="46" t="s">
        <v>635</v>
      </c>
      <c r="AH113" s="46"/>
    </row>
    <row r="114" spans="2:34">
      <c r="B114" s="45" t="s">
        <v>759</v>
      </c>
      <c r="C114" s="199" t="s">
        <v>438</v>
      </c>
      <c r="D114" s="199" t="s">
        <v>178</v>
      </c>
      <c r="E114" s="200" t="s">
        <v>344</v>
      </c>
      <c r="F114" s="199" t="s">
        <v>620</v>
      </c>
      <c r="G114" s="44" t="s">
        <v>621</v>
      </c>
      <c r="H114" s="201" t="s">
        <v>654</v>
      </c>
      <c r="I114" s="200">
        <v>5</v>
      </c>
      <c r="J114" s="44" t="s">
        <v>621</v>
      </c>
      <c r="K114" s="44" t="s">
        <v>15</v>
      </c>
      <c r="L114" s="202" t="s">
        <v>470</v>
      </c>
      <c r="M114" s="202" t="s">
        <v>623</v>
      </c>
      <c r="N114" s="202" t="s">
        <v>624</v>
      </c>
      <c r="O114" s="60">
        <v>52</v>
      </c>
      <c r="P114" s="44" t="s">
        <v>625</v>
      </c>
      <c r="Q114" s="45" t="s">
        <v>626</v>
      </c>
      <c r="R114" s="45" t="s">
        <v>625</v>
      </c>
      <c r="S114" s="46" t="s">
        <v>627</v>
      </c>
      <c r="T114" s="204">
        <v>1244.5931061997733</v>
      </c>
      <c r="U114" s="45" t="s">
        <v>628</v>
      </c>
      <c r="V114" s="44">
        <v>530</v>
      </c>
      <c r="W114" s="45">
        <v>300</v>
      </c>
      <c r="X114" s="44">
        <v>5</v>
      </c>
      <c r="Y114" s="78">
        <v>106</v>
      </c>
      <c r="Z114" s="46" t="s">
        <v>708</v>
      </c>
      <c r="AA114" s="44" t="s">
        <v>630</v>
      </c>
      <c r="AB114" s="66" t="s">
        <v>640</v>
      </c>
      <c r="AC114" s="66" t="s">
        <v>632</v>
      </c>
      <c r="AD114" s="46" t="s">
        <v>633</v>
      </c>
      <c r="AE114" s="66" t="s">
        <v>634</v>
      </c>
      <c r="AF114" s="46" t="s">
        <v>633</v>
      </c>
      <c r="AG114" s="46" t="s">
        <v>635</v>
      </c>
      <c r="AH114" s="46"/>
    </row>
    <row r="115" spans="2:34">
      <c r="B115" s="45" t="s">
        <v>760</v>
      </c>
      <c r="C115" s="199" t="s">
        <v>438</v>
      </c>
      <c r="D115" s="199" t="s">
        <v>121</v>
      </c>
      <c r="E115" s="200" t="s">
        <v>352</v>
      </c>
      <c r="F115" s="199" t="s">
        <v>620</v>
      </c>
      <c r="G115" s="44" t="s">
        <v>621</v>
      </c>
      <c r="H115" s="201" t="s">
        <v>622</v>
      </c>
      <c r="I115" s="200">
        <v>10</v>
      </c>
      <c r="J115" s="44" t="s">
        <v>621</v>
      </c>
      <c r="K115" s="44" t="s">
        <v>15</v>
      </c>
      <c r="L115" s="202" t="s">
        <v>470</v>
      </c>
      <c r="M115" s="202" t="s">
        <v>623</v>
      </c>
      <c r="N115" s="202" t="s">
        <v>624</v>
      </c>
      <c r="O115" s="60">
        <v>37.35</v>
      </c>
      <c r="P115" s="44" t="s">
        <v>625</v>
      </c>
      <c r="Q115" s="45" t="s">
        <v>626</v>
      </c>
      <c r="R115" s="45" t="s">
        <v>625</v>
      </c>
      <c r="S115" s="46" t="s">
        <v>627</v>
      </c>
      <c r="T115" s="204">
        <v>262.61188091935219</v>
      </c>
      <c r="U115" s="45" t="s">
        <v>632</v>
      </c>
      <c r="V115" s="44">
        <v>338</v>
      </c>
      <c r="W115" s="45">
        <v>300</v>
      </c>
      <c r="X115" s="44">
        <v>1</v>
      </c>
      <c r="Y115" s="78">
        <v>338</v>
      </c>
      <c r="Z115" s="46" t="s">
        <v>629</v>
      </c>
      <c r="AA115" s="44" t="s">
        <v>630</v>
      </c>
      <c r="AB115" s="66" t="s">
        <v>632</v>
      </c>
      <c r="AC115" s="66" t="s">
        <v>632</v>
      </c>
      <c r="AD115" s="46" t="s">
        <v>656</v>
      </c>
      <c r="AE115" s="66" t="s">
        <v>634</v>
      </c>
      <c r="AF115" s="46" t="s">
        <v>631</v>
      </c>
      <c r="AG115" s="46" t="s">
        <v>635</v>
      </c>
      <c r="AH115" s="46"/>
    </row>
    <row r="116" spans="2:34">
      <c r="B116" s="45" t="s">
        <v>761</v>
      </c>
      <c r="C116" s="199" t="s">
        <v>438</v>
      </c>
      <c r="D116" s="199" t="s">
        <v>121</v>
      </c>
      <c r="E116" s="200" t="s">
        <v>352</v>
      </c>
      <c r="F116" s="199" t="s">
        <v>620</v>
      </c>
      <c r="G116" s="44" t="s">
        <v>621</v>
      </c>
      <c r="H116" s="201" t="s">
        <v>637</v>
      </c>
      <c r="I116" s="200">
        <v>11</v>
      </c>
      <c r="J116" s="44" t="s">
        <v>621</v>
      </c>
      <c r="K116" s="44" t="s">
        <v>15</v>
      </c>
      <c r="L116" s="202" t="s">
        <v>470</v>
      </c>
      <c r="M116" s="202" t="s">
        <v>623</v>
      </c>
      <c r="N116" s="202" t="s">
        <v>624</v>
      </c>
      <c r="O116" s="60">
        <v>18.40909090909091</v>
      </c>
      <c r="P116" s="44" t="s">
        <v>625</v>
      </c>
      <c r="Q116" s="45" t="s">
        <v>626</v>
      </c>
      <c r="R116" s="45" t="s">
        <v>625</v>
      </c>
      <c r="S116" s="46" t="s">
        <v>627</v>
      </c>
      <c r="T116" s="204">
        <v>156.46405337968207</v>
      </c>
      <c r="U116" s="45" t="s">
        <v>632</v>
      </c>
      <c r="V116" s="44">
        <v>338</v>
      </c>
      <c r="W116" s="45">
        <v>300</v>
      </c>
      <c r="X116" s="44">
        <v>1</v>
      </c>
      <c r="Y116" s="78">
        <v>338</v>
      </c>
      <c r="Z116" s="46" t="s">
        <v>629</v>
      </c>
      <c r="AA116" s="44" t="s">
        <v>630</v>
      </c>
      <c r="AB116" s="66" t="s">
        <v>631</v>
      </c>
      <c r="AC116" s="66" t="s">
        <v>632</v>
      </c>
      <c r="AD116" s="46" t="s">
        <v>656</v>
      </c>
      <c r="AE116" s="66" t="s">
        <v>634</v>
      </c>
      <c r="AF116" s="46" t="s">
        <v>631</v>
      </c>
      <c r="AG116" s="46" t="s">
        <v>635</v>
      </c>
      <c r="AH116" s="46"/>
    </row>
    <row r="117" spans="2:34">
      <c r="B117" s="45" t="s">
        <v>762</v>
      </c>
      <c r="C117" s="199" t="s">
        <v>438</v>
      </c>
      <c r="D117" s="199" t="s">
        <v>121</v>
      </c>
      <c r="E117" s="200" t="s">
        <v>352</v>
      </c>
      <c r="F117" s="199" t="s">
        <v>620</v>
      </c>
      <c r="G117" s="44" t="s">
        <v>621</v>
      </c>
      <c r="H117" s="201" t="s">
        <v>639</v>
      </c>
      <c r="I117" s="200">
        <v>8</v>
      </c>
      <c r="J117" s="44" t="s">
        <v>621</v>
      </c>
      <c r="K117" s="44" t="s">
        <v>15</v>
      </c>
      <c r="L117" s="202" t="s">
        <v>470</v>
      </c>
      <c r="M117" s="202" t="s">
        <v>623</v>
      </c>
      <c r="N117" s="202" t="s">
        <v>624</v>
      </c>
      <c r="O117" s="60">
        <v>29.25</v>
      </c>
      <c r="P117" s="44" t="s">
        <v>625</v>
      </c>
      <c r="Q117" s="45" t="s">
        <v>626</v>
      </c>
      <c r="R117" s="45" t="s">
        <v>625</v>
      </c>
      <c r="S117" s="46" t="s">
        <v>627</v>
      </c>
      <c r="T117" s="204">
        <v>142.24275025462634</v>
      </c>
      <c r="U117" s="45" t="s">
        <v>632</v>
      </c>
      <c r="V117" s="44">
        <v>338</v>
      </c>
      <c r="W117" s="45">
        <v>300</v>
      </c>
      <c r="X117" s="44">
        <v>1</v>
      </c>
      <c r="Y117" s="78">
        <v>338</v>
      </c>
      <c r="Z117" s="46" t="s">
        <v>629</v>
      </c>
      <c r="AA117" s="44" t="s">
        <v>630</v>
      </c>
      <c r="AB117" s="66" t="s">
        <v>632</v>
      </c>
      <c r="AC117" s="66" t="s">
        <v>632</v>
      </c>
      <c r="AD117" s="46" t="s">
        <v>656</v>
      </c>
      <c r="AE117" s="66" t="s">
        <v>634</v>
      </c>
      <c r="AF117" s="46" t="s">
        <v>631</v>
      </c>
      <c r="AG117" s="46" t="s">
        <v>635</v>
      </c>
      <c r="AH117" s="46"/>
    </row>
    <row r="118" spans="2:34">
      <c r="B118" s="45" t="s">
        <v>763</v>
      </c>
      <c r="C118" s="199" t="s">
        <v>438</v>
      </c>
      <c r="D118" s="199" t="s">
        <v>121</v>
      </c>
      <c r="E118" s="200" t="s">
        <v>352</v>
      </c>
      <c r="F118" s="199" t="s">
        <v>620</v>
      </c>
      <c r="G118" s="44" t="s">
        <v>621</v>
      </c>
      <c r="H118" s="201" t="s">
        <v>642</v>
      </c>
      <c r="I118" s="200">
        <v>5</v>
      </c>
      <c r="J118" s="44" t="s">
        <v>621</v>
      </c>
      <c r="K118" s="44" t="s">
        <v>15</v>
      </c>
      <c r="L118" s="202" t="s">
        <v>470</v>
      </c>
      <c r="M118" s="202" t="s">
        <v>623</v>
      </c>
      <c r="N118" s="202" t="s">
        <v>624</v>
      </c>
      <c r="O118" s="60">
        <v>36</v>
      </c>
      <c r="P118" s="44" t="s">
        <v>625</v>
      </c>
      <c r="Q118" s="45" t="s">
        <v>626</v>
      </c>
      <c r="R118" s="45" t="s">
        <v>625</v>
      </c>
      <c r="S118" s="46" t="s">
        <v>627</v>
      </c>
      <c r="T118" s="204">
        <v>149.00051780000001</v>
      </c>
      <c r="U118" s="45" t="s">
        <v>632</v>
      </c>
      <c r="V118" s="44">
        <v>338</v>
      </c>
      <c r="W118" s="45">
        <v>300</v>
      </c>
      <c r="X118" s="44">
        <v>1</v>
      </c>
      <c r="Y118" s="78">
        <v>338</v>
      </c>
      <c r="Z118" s="46" t="s">
        <v>629</v>
      </c>
      <c r="AA118" s="44" t="s">
        <v>630</v>
      </c>
      <c r="AB118" s="66" t="s">
        <v>632</v>
      </c>
      <c r="AC118" s="66" t="s">
        <v>632</v>
      </c>
      <c r="AD118" s="46" t="s">
        <v>656</v>
      </c>
      <c r="AE118" s="66" t="s">
        <v>634</v>
      </c>
      <c r="AF118" s="46" t="s">
        <v>631</v>
      </c>
      <c r="AG118" s="46" t="s">
        <v>635</v>
      </c>
      <c r="AH118" s="46"/>
    </row>
    <row r="119" spans="2:34">
      <c r="B119" s="45" t="s">
        <v>764</v>
      </c>
      <c r="C119" s="199" t="s">
        <v>438</v>
      </c>
      <c r="D119" s="199" t="s">
        <v>121</v>
      </c>
      <c r="E119" s="200" t="s">
        <v>352</v>
      </c>
      <c r="F119" s="199" t="s">
        <v>620</v>
      </c>
      <c r="G119" s="44" t="s">
        <v>621</v>
      </c>
      <c r="H119" s="201" t="s">
        <v>644</v>
      </c>
      <c r="I119" s="200">
        <v>10</v>
      </c>
      <c r="J119" s="44" t="s">
        <v>621</v>
      </c>
      <c r="K119" s="44" t="s">
        <v>15</v>
      </c>
      <c r="L119" s="202" t="s">
        <v>470</v>
      </c>
      <c r="M119" s="202" t="s">
        <v>623</v>
      </c>
      <c r="N119" s="202" t="s">
        <v>624</v>
      </c>
      <c r="O119" s="60">
        <v>36</v>
      </c>
      <c r="P119" s="44" t="s">
        <v>625</v>
      </c>
      <c r="Q119" s="45" t="s">
        <v>626</v>
      </c>
      <c r="R119" s="45" t="s">
        <v>625</v>
      </c>
      <c r="S119" s="46" t="s">
        <v>627</v>
      </c>
      <c r="T119" s="204">
        <v>167.58579892103029</v>
      </c>
      <c r="U119" s="45" t="s">
        <v>632</v>
      </c>
      <c r="V119" s="44">
        <v>338</v>
      </c>
      <c r="W119" s="45">
        <v>300</v>
      </c>
      <c r="X119" s="44">
        <v>1</v>
      </c>
      <c r="Y119" s="78">
        <v>338</v>
      </c>
      <c r="Z119" s="46" t="s">
        <v>629</v>
      </c>
      <c r="AA119" s="44" t="s">
        <v>630</v>
      </c>
      <c r="AB119" s="66" t="s">
        <v>632</v>
      </c>
      <c r="AC119" s="66" t="s">
        <v>632</v>
      </c>
      <c r="AD119" s="46" t="s">
        <v>656</v>
      </c>
      <c r="AE119" s="66" t="s">
        <v>634</v>
      </c>
      <c r="AF119" s="46" t="s">
        <v>631</v>
      </c>
      <c r="AG119" s="46" t="s">
        <v>635</v>
      </c>
      <c r="AH119" s="46"/>
    </row>
    <row r="120" spans="2:34">
      <c r="B120" s="45" t="s">
        <v>765</v>
      </c>
      <c r="C120" s="199" t="s">
        <v>438</v>
      </c>
      <c r="D120" s="199" t="s">
        <v>121</v>
      </c>
      <c r="E120" s="200" t="s">
        <v>352</v>
      </c>
      <c r="F120" s="199" t="s">
        <v>620</v>
      </c>
      <c r="G120" s="44" t="s">
        <v>621</v>
      </c>
      <c r="H120" s="201" t="s">
        <v>646</v>
      </c>
      <c r="I120" s="200">
        <v>10</v>
      </c>
      <c r="J120" s="44" t="s">
        <v>621</v>
      </c>
      <c r="K120" s="44" t="s">
        <v>15</v>
      </c>
      <c r="L120" s="202" t="s">
        <v>470</v>
      </c>
      <c r="M120" s="202" t="s">
        <v>623</v>
      </c>
      <c r="N120" s="202" t="s">
        <v>624</v>
      </c>
      <c r="O120" s="60">
        <v>34.200000000000003</v>
      </c>
      <c r="P120" s="44" t="s">
        <v>625</v>
      </c>
      <c r="Q120" s="45" t="s">
        <v>626</v>
      </c>
      <c r="R120" s="45" t="s">
        <v>625</v>
      </c>
      <c r="S120" s="46" t="s">
        <v>627</v>
      </c>
      <c r="T120" s="204">
        <v>191.00261778310789</v>
      </c>
      <c r="U120" s="45" t="s">
        <v>632</v>
      </c>
      <c r="V120" s="44">
        <v>338</v>
      </c>
      <c r="W120" s="45">
        <v>300</v>
      </c>
      <c r="X120" s="44">
        <v>1</v>
      </c>
      <c r="Y120" s="78">
        <v>338</v>
      </c>
      <c r="Z120" s="46" t="s">
        <v>629</v>
      </c>
      <c r="AA120" s="44" t="s">
        <v>630</v>
      </c>
      <c r="AB120" s="66" t="s">
        <v>632</v>
      </c>
      <c r="AC120" s="66" t="s">
        <v>632</v>
      </c>
      <c r="AD120" s="46" t="s">
        <v>656</v>
      </c>
      <c r="AE120" s="66" t="s">
        <v>634</v>
      </c>
      <c r="AF120" s="46" t="s">
        <v>631</v>
      </c>
      <c r="AG120" s="46" t="s">
        <v>635</v>
      </c>
      <c r="AH120" s="46"/>
    </row>
    <row r="121" spans="2:34">
      <c r="B121" s="45" t="s">
        <v>766</v>
      </c>
      <c r="C121" s="199" t="s">
        <v>438</v>
      </c>
      <c r="D121" s="199" t="s">
        <v>121</v>
      </c>
      <c r="E121" s="200" t="s">
        <v>352</v>
      </c>
      <c r="F121" s="199" t="s">
        <v>620</v>
      </c>
      <c r="G121" s="44" t="s">
        <v>621</v>
      </c>
      <c r="H121" s="201" t="s">
        <v>648</v>
      </c>
      <c r="I121" s="200">
        <v>4</v>
      </c>
      <c r="J121" s="44" t="s">
        <v>621</v>
      </c>
      <c r="K121" s="44" t="s">
        <v>15</v>
      </c>
      <c r="L121" s="202" t="s">
        <v>470</v>
      </c>
      <c r="M121" s="202" t="s">
        <v>623</v>
      </c>
      <c r="N121" s="202" t="s">
        <v>624</v>
      </c>
      <c r="O121" s="60">
        <v>29.25</v>
      </c>
      <c r="P121" s="44" t="s">
        <v>625</v>
      </c>
      <c r="Q121" s="45" t="s">
        <v>626</v>
      </c>
      <c r="R121" s="45" t="s">
        <v>625</v>
      </c>
      <c r="S121" s="46" t="s">
        <v>627</v>
      </c>
      <c r="T121" s="204">
        <v>217.6235281397671</v>
      </c>
      <c r="U121" s="45" t="s">
        <v>632</v>
      </c>
      <c r="V121" s="44">
        <v>338</v>
      </c>
      <c r="W121" s="45">
        <v>300</v>
      </c>
      <c r="X121" s="44">
        <v>1</v>
      </c>
      <c r="Y121" s="78">
        <v>338</v>
      </c>
      <c r="Z121" s="46" t="s">
        <v>629</v>
      </c>
      <c r="AA121" s="44" t="s">
        <v>630</v>
      </c>
      <c r="AB121" s="66" t="s">
        <v>632</v>
      </c>
      <c r="AC121" s="66" t="s">
        <v>632</v>
      </c>
      <c r="AD121" s="46" t="s">
        <v>656</v>
      </c>
      <c r="AE121" s="66" t="s">
        <v>634</v>
      </c>
      <c r="AF121" s="46" t="s">
        <v>631</v>
      </c>
      <c r="AG121" s="46" t="s">
        <v>635</v>
      </c>
      <c r="AH121" s="46"/>
    </row>
    <row r="122" spans="2:34">
      <c r="B122" s="45" t="s">
        <v>767</v>
      </c>
      <c r="C122" s="199" t="s">
        <v>438</v>
      </c>
      <c r="D122" s="199" t="s">
        <v>121</v>
      </c>
      <c r="E122" s="200" t="s">
        <v>352</v>
      </c>
      <c r="F122" s="199" t="s">
        <v>620</v>
      </c>
      <c r="G122" s="44" t="s">
        <v>621</v>
      </c>
      <c r="H122" s="201" t="s">
        <v>650</v>
      </c>
      <c r="I122" s="200">
        <v>7</v>
      </c>
      <c r="J122" s="44" t="s">
        <v>621</v>
      </c>
      <c r="K122" s="44" t="s">
        <v>15</v>
      </c>
      <c r="L122" s="202" t="s">
        <v>470</v>
      </c>
      <c r="M122" s="202" t="s">
        <v>623</v>
      </c>
      <c r="N122" s="202" t="s">
        <v>624</v>
      </c>
      <c r="O122" s="60">
        <v>24.428571428571427</v>
      </c>
      <c r="P122" s="44" t="s">
        <v>625</v>
      </c>
      <c r="Q122" s="45" t="s">
        <v>626</v>
      </c>
      <c r="R122" s="45" t="s">
        <v>625</v>
      </c>
      <c r="S122" s="46" t="s">
        <v>627</v>
      </c>
      <c r="T122" s="204">
        <v>105.55093557141026</v>
      </c>
      <c r="U122" s="45" t="s">
        <v>632</v>
      </c>
      <c r="V122" s="44">
        <v>338</v>
      </c>
      <c r="W122" s="45">
        <v>300</v>
      </c>
      <c r="X122" s="44">
        <v>1</v>
      </c>
      <c r="Y122" s="78">
        <v>338</v>
      </c>
      <c r="Z122" s="46" t="s">
        <v>629</v>
      </c>
      <c r="AA122" s="44" t="s">
        <v>630</v>
      </c>
      <c r="AB122" s="66" t="s">
        <v>632</v>
      </c>
      <c r="AC122" s="66" t="s">
        <v>632</v>
      </c>
      <c r="AD122" s="46" t="s">
        <v>656</v>
      </c>
      <c r="AE122" s="66" t="s">
        <v>634</v>
      </c>
      <c r="AF122" s="46" t="s">
        <v>631</v>
      </c>
      <c r="AG122" s="46" t="s">
        <v>635</v>
      </c>
      <c r="AH122" s="46"/>
    </row>
    <row r="123" spans="2:34">
      <c r="B123" s="45" t="s">
        <v>768</v>
      </c>
      <c r="C123" s="199" t="s">
        <v>438</v>
      </c>
      <c r="D123" s="199" t="s">
        <v>121</v>
      </c>
      <c r="E123" s="200" t="s">
        <v>352</v>
      </c>
      <c r="F123" s="199" t="s">
        <v>620</v>
      </c>
      <c r="G123" s="44" t="s">
        <v>621</v>
      </c>
      <c r="H123" s="201" t="s">
        <v>652</v>
      </c>
      <c r="I123" s="200">
        <v>8</v>
      </c>
      <c r="J123" s="44" t="s">
        <v>621</v>
      </c>
      <c r="K123" s="44" t="s">
        <v>15</v>
      </c>
      <c r="L123" s="202" t="s">
        <v>470</v>
      </c>
      <c r="M123" s="202" t="s">
        <v>623</v>
      </c>
      <c r="N123" s="202" t="s">
        <v>624</v>
      </c>
      <c r="O123" s="60">
        <v>23.25</v>
      </c>
      <c r="P123" s="44" t="s">
        <v>625</v>
      </c>
      <c r="Q123" s="45" t="s">
        <v>626</v>
      </c>
      <c r="R123" s="45" t="s">
        <v>625</v>
      </c>
      <c r="S123" s="46" t="s">
        <v>627</v>
      </c>
      <c r="T123" s="204">
        <v>72.201108024738787</v>
      </c>
      <c r="U123" s="45" t="s">
        <v>632</v>
      </c>
      <c r="V123" s="44">
        <v>338</v>
      </c>
      <c r="W123" s="45">
        <v>300</v>
      </c>
      <c r="X123" s="44">
        <v>1</v>
      </c>
      <c r="Y123" s="78">
        <v>338</v>
      </c>
      <c r="Z123" s="46" t="s">
        <v>629</v>
      </c>
      <c r="AA123" s="44" t="s">
        <v>630</v>
      </c>
      <c r="AB123" s="66" t="s">
        <v>632</v>
      </c>
      <c r="AC123" s="66" t="s">
        <v>632</v>
      </c>
      <c r="AD123" s="46" t="s">
        <v>656</v>
      </c>
      <c r="AE123" s="66" t="s">
        <v>634</v>
      </c>
      <c r="AF123" s="46" t="s">
        <v>631</v>
      </c>
      <c r="AG123" s="46" t="s">
        <v>635</v>
      </c>
      <c r="AH123" s="46"/>
    </row>
    <row r="124" spans="2:34">
      <c r="B124" s="45" t="s">
        <v>769</v>
      </c>
      <c r="C124" s="199" t="s">
        <v>438</v>
      </c>
      <c r="D124" s="199" t="s">
        <v>121</v>
      </c>
      <c r="E124" s="200" t="s">
        <v>352</v>
      </c>
      <c r="F124" s="199" t="s">
        <v>620</v>
      </c>
      <c r="G124" s="44" t="s">
        <v>621</v>
      </c>
      <c r="H124" s="201" t="s">
        <v>654</v>
      </c>
      <c r="I124" s="200">
        <v>7</v>
      </c>
      <c r="J124" s="44" t="s">
        <v>621</v>
      </c>
      <c r="K124" s="44" t="s">
        <v>15</v>
      </c>
      <c r="L124" s="202" t="s">
        <v>470</v>
      </c>
      <c r="M124" s="202" t="s">
        <v>623</v>
      </c>
      <c r="N124" s="202" t="s">
        <v>624</v>
      </c>
      <c r="O124" s="60">
        <v>16.607142857142858</v>
      </c>
      <c r="P124" s="44" t="s">
        <v>625</v>
      </c>
      <c r="Q124" s="45" t="s">
        <v>626</v>
      </c>
      <c r="R124" s="45" t="s">
        <v>625</v>
      </c>
      <c r="S124" s="46" t="s">
        <v>627</v>
      </c>
      <c r="T124" s="204">
        <v>140.356688476182</v>
      </c>
      <c r="U124" s="45" t="s">
        <v>632</v>
      </c>
      <c r="V124" s="44">
        <v>338</v>
      </c>
      <c r="W124" s="45">
        <v>300</v>
      </c>
      <c r="X124" s="44">
        <v>1</v>
      </c>
      <c r="Y124" s="78">
        <v>338</v>
      </c>
      <c r="Z124" s="46" t="s">
        <v>629</v>
      </c>
      <c r="AA124" s="44" t="s">
        <v>630</v>
      </c>
      <c r="AB124" s="66" t="s">
        <v>631</v>
      </c>
      <c r="AC124" s="66" t="s">
        <v>632</v>
      </c>
      <c r="AD124" s="46" t="s">
        <v>656</v>
      </c>
      <c r="AE124" s="66" t="s">
        <v>634</v>
      </c>
      <c r="AF124" s="46" t="s">
        <v>631</v>
      </c>
      <c r="AG124" s="46" t="s">
        <v>635</v>
      </c>
      <c r="AH124" s="46"/>
    </row>
    <row r="125" spans="2:34">
      <c r="B125" s="45" t="s">
        <v>770</v>
      </c>
      <c r="C125" s="199" t="s">
        <v>438</v>
      </c>
      <c r="D125" s="199" t="s">
        <v>175</v>
      </c>
      <c r="E125" s="200" t="s">
        <v>417</v>
      </c>
      <c r="F125" s="199" t="s">
        <v>620</v>
      </c>
      <c r="G125" s="44" t="s">
        <v>621</v>
      </c>
      <c r="H125" s="201" t="s">
        <v>622</v>
      </c>
      <c r="I125" s="200">
        <v>10</v>
      </c>
      <c r="J125" s="44" t="s">
        <v>621</v>
      </c>
      <c r="K125" s="44" t="s">
        <v>15</v>
      </c>
      <c r="L125" s="202" t="s">
        <v>470</v>
      </c>
      <c r="M125" s="202" t="s">
        <v>623</v>
      </c>
      <c r="N125" s="202" t="s">
        <v>624</v>
      </c>
      <c r="O125" s="60">
        <v>0</v>
      </c>
      <c r="P125" s="44" t="s">
        <v>621</v>
      </c>
      <c r="Q125" s="45" t="s">
        <v>771</v>
      </c>
      <c r="R125" s="45" t="s">
        <v>621</v>
      </c>
      <c r="S125" s="46" t="s">
        <v>621</v>
      </c>
      <c r="T125" s="204">
        <v>160.11246047700348</v>
      </c>
      <c r="U125" s="45" t="s">
        <v>621</v>
      </c>
      <c r="V125" s="44">
        <v>382</v>
      </c>
      <c r="W125" s="45">
        <v>300</v>
      </c>
      <c r="X125" s="44">
        <v>0</v>
      </c>
      <c r="Y125" s="78" t="s">
        <v>621</v>
      </c>
      <c r="Z125" s="46" t="s">
        <v>629</v>
      </c>
      <c r="AA125" s="44" t="s">
        <v>667</v>
      </c>
      <c r="AB125" s="66" t="s">
        <v>628</v>
      </c>
      <c r="AC125" s="66" t="s">
        <v>628</v>
      </c>
      <c r="AD125" s="46" t="s">
        <v>628</v>
      </c>
      <c r="AE125" s="66" t="s">
        <v>628</v>
      </c>
      <c r="AF125" s="46" t="s">
        <v>633</v>
      </c>
      <c r="AG125" s="46" t="s">
        <v>635</v>
      </c>
      <c r="AH125" s="46"/>
    </row>
    <row r="126" spans="2:34">
      <c r="B126" s="45" t="s">
        <v>772</v>
      </c>
      <c r="C126" s="199" t="s">
        <v>438</v>
      </c>
      <c r="D126" s="199" t="s">
        <v>175</v>
      </c>
      <c r="E126" s="200" t="s">
        <v>417</v>
      </c>
      <c r="F126" s="199" t="s">
        <v>620</v>
      </c>
      <c r="G126" s="44" t="s">
        <v>621</v>
      </c>
      <c r="H126" s="201" t="s">
        <v>637</v>
      </c>
      <c r="I126" s="200">
        <v>19</v>
      </c>
      <c r="J126" s="44" t="s">
        <v>621</v>
      </c>
      <c r="K126" s="44" t="s">
        <v>15</v>
      </c>
      <c r="L126" s="202" t="s">
        <v>470</v>
      </c>
      <c r="M126" s="202" t="s">
        <v>623</v>
      </c>
      <c r="N126" s="202" t="s">
        <v>624</v>
      </c>
      <c r="O126" s="60">
        <v>63.473684210526322</v>
      </c>
      <c r="P126" s="44" t="s">
        <v>625</v>
      </c>
      <c r="Q126" s="45" t="s">
        <v>626</v>
      </c>
      <c r="R126" s="45" t="s">
        <v>625</v>
      </c>
      <c r="S126" s="46" t="s">
        <v>627</v>
      </c>
      <c r="T126" s="204">
        <v>87.692645073575008</v>
      </c>
      <c r="U126" s="45" t="s">
        <v>632</v>
      </c>
      <c r="V126" s="44">
        <v>382</v>
      </c>
      <c r="W126" s="45">
        <v>300</v>
      </c>
      <c r="X126" s="44">
        <v>0</v>
      </c>
      <c r="Y126" s="78" t="s">
        <v>621</v>
      </c>
      <c r="Z126" s="46" t="s">
        <v>629</v>
      </c>
      <c r="AA126" s="44" t="s">
        <v>667</v>
      </c>
      <c r="AB126" s="66" t="s">
        <v>634</v>
      </c>
      <c r="AC126" s="66" t="s">
        <v>632</v>
      </c>
      <c r="AD126" s="46" t="s">
        <v>628</v>
      </c>
      <c r="AE126" s="66" t="s">
        <v>628</v>
      </c>
      <c r="AF126" s="46" t="s">
        <v>633</v>
      </c>
      <c r="AG126" s="46" t="s">
        <v>635</v>
      </c>
      <c r="AH126" s="46"/>
    </row>
    <row r="127" spans="2:34">
      <c r="B127" s="45" t="s">
        <v>773</v>
      </c>
      <c r="C127" s="199" t="s">
        <v>438</v>
      </c>
      <c r="D127" s="199" t="s">
        <v>175</v>
      </c>
      <c r="E127" s="200" t="s">
        <v>417</v>
      </c>
      <c r="F127" s="199" t="s">
        <v>620</v>
      </c>
      <c r="G127" s="44" t="s">
        <v>621</v>
      </c>
      <c r="H127" s="201" t="s">
        <v>639</v>
      </c>
      <c r="I127" s="200">
        <v>2</v>
      </c>
      <c r="J127" s="44" t="s">
        <v>621</v>
      </c>
      <c r="K127" s="44" t="s">
        <v>15</v>
      </c>
      <c r="L127" s="202" t="s">
        <v>470</v>
      </c>
      <c r="M127" s="202" t="s">
        <v>623</v>
      </c>
      <c r="N127" s="202" t="s">
        <v>624</v>
      </c>
      <c r="O127" s="60">
        <v>43.916666666666664</v>
      </c>
      <c r="P127" s="44" t="s">
        <v>625</v>
      </c>
      <c r="Q127" s="45" t="s">
        <v>626</v>
      </c>
      <c r="R127" s="45" t="s">
        <v>625</v>
      </c>
      <c r="S127" s="46" t="s">
        <v>627</v>
      </c>
      <c r="T127" s="204">
        <v>193.70596273734063</v>
      </c>
      <c r="U127" s="45" t="s">
        <v>632</v>
      </c>
      <c r="V127" s="44">
        <v>382</v>
      </c>
      <c r="W127" s="45">
        <v>300</v>
      </c>
      <c r="X127" s="44">
        <v>0</v>
      </c>
      <c r="Y127" s="78" t="s">
        <v>621</v>
      </c>
      <c r="Z127" s="46" t="s">
        <v>629</v>
      </c>
      <c r="AA127" s="44" t="s">
        <v>667</v>
      </c>
      <c r="AB127" s="66" t="s">
        <v>640</v>
      </c>
      <c r="AC127" s="66" t="s">
        <v>632</v>
      </c>
      <c r="AD127" s="46" t="s">
        <v>628</v>
      </c>
      <c r="AE127" s="66" t="s">
        <v>628</v>
      </c>
      <c r="AF127" s="46" t="s">
        <v>633</v>
      </c>
      <c r="AG127" s="46" t="s">
        <v>635</v>
      </c>
      <c r="AH127" s="46"/>
    </row>
    <row r="128" spans="2:34">
      <c r="B128" s="45" t="s">
        <v>774</v>
      </c>
      <c r="C128" s="199" t="s">
        <v>438</v>
      </c>
      <c r="D128" s="199" t="s">
        <v>175</v>
      </c>
      <c r="E128" s="200" t="s">
        <v>417</v>
      </c>
      <c r="F128" s="199" t="s">
        <v>620</v>
      </c>
      <c r="G128" s="44" t="s">
        <v>621</v>
      </c>
      <c r="H128" s="201" t="s">
        <v>642</v>
      </c>
      <c r="I128" s="200">
        <v>5</v>
      </c>
      <c r="J128" s="44" t="s">
        <v>621</v>
      </c>
      <c r="K128" s="44" t="s">
        <v>15</v>
      </c>
      <c r="L128" s="202" t="s">
        <v>470</v>
      </c>
      <c r="M128" s="202" t="s">
        <v>623</v>
      </c>
      <c r="N128" s="202" t="s">
        <v>624</v>
      </c>
      <c r="O128" s="60">
        <v>38.700000000000003</v>
      </c>
      <c r="P128" s="44" t="s">
        <v>625</v>
      </c>
      <c r="Q128" s="45" t="s">
        <v>626</v>
      </c>
      <c r="R128" s="45" t="s">
        <v>625</v>
      </c>
      <c r="S128" s="46" t="s">
        <v>627</v>
      </c>
      <c r="T128" s="204">
        <v>197.43606560099397</v>
      </c>
      <c r="U128" s="45" t="s">
        <v>632</v>
      </c>
      <c r="V128" s="44">
        <v>382</v>
      </c>
      <c r="W128" s="45">
        <v>300</v>
      </c>
      <c r="X128" s="44">
        <v>0</v>
      </c>
      <c r="Y128" s="78" t="s">
        <v>621</v>
      </c>
      <c r="Z128" s="46" t="s">
        <v>629</v>
      </c>
      <c r="AA128" s="44" t="s">
        <v>667</v>
      </c>
      <c r="AB128" s="66" t="s">
        <v>632</v>
      </c>
      <c r="AC128" s="66" t="s">
        <v>632</v>
      </c>
      <c r="AD128" s="46" t="s">
        <v>628</v>
      </c>
      <c r="AE128" s="66" t="s">
        <v>628</v>
      </c>
      <c r="AF128" s="46" t="s">
        <v>633</v>
      </c>
      <c r="AG128" s="46" t="s">
        <v>635</v>
      </c>
      <c r="AH128" s="46"/>
    </row>
    <row r="129" spans="2:34">
      <c r="B129" s="45" t="s">
        <v>775</v>
      </c>
      <c r="C129" s="199" t="s">
        <v>438</v>
      </c>
      <c r="D129" s="199" t="s">
        <v>175</v>
      </c>
      <c r="E129" s="200" t="s">
        <v>417</v>
      </c>
      <c r="F129" s="199" t="s">
        <v>620</v>
      </c>
      <c r="G129" s="44" t="s">
        <v>621</v>
      </c>
      <c r="H129" s="201" t="s">
        <v>644</v>
      </c>
      <c r="I129" s="200">
        <v>3</v>
      </c>
      <c r="J129" s="44" t="s">
        <v>621</v>
      </c>
      <c r="K129" s="44" t="s">
        <v>15</v>
      </c>
      <c r="L129" s="202" t="s">
        <v>470</v>
      </c>
      <c r="M129" s="202" t="s">
        <v>623</v>
      </c>
      <c r="N129" s="202" t="s">
        <v>624</v>
      </c>
      <c r="O129" s="60">
        <v>51.944444444444436</v>
      </c>
      <c r="P129" s="44" t="s">
        <v>625</v>
      </c>
      <c r="Q129" s="45" t="s">
        <v>626</v>
      </c>
      <c r="R129" s="45" t="s">
        <v>625</v>
      </c>
      <c r="S129" s="46" t="s">
        <v>627</v>
      </c>
      <c r="T129" s="204">
        <v>199.40160480798542</v>
      </c>
      <c r="U129" s="45" t="s">
        <v>632</v>
      </c>
      <c r="V129" s="44">
        <v>382</v>
      </c>
      <c r="W129" s="45">
        <v>300</v>
      </c>
      <c r="X129" s="44">
        <v>0</v>
      </c>
      <c r="Y129" s="78" t="s">
        <v>621</v>
      </c>
      <c r="Z129" s="46" t="s">
        <v>629</v>
      </c>
      <c r="AA129" s="44" t="s">
        <v>667</v>
      </c>
      <c r="AB129" s="66" t="s">
        <v>640</v>
      </c>
      <c r="AC129" s="66" t="s">
        <v>632</v>
      </c>
      <c r="AD129" s="46" t="s">
        <v>628</v>
      </c>
      <c r="AE129" s="66" t="s">
        <v>628</v>
      </c>
      <c r="AF129" s="46" t="s">
        <v>633</v>
      </c>
      <c r="AG129" s="46" t="s">
        <v>635</v>
      </c>
      <c r="AH129" s="46"/>
    </row>
    <row r="130" spans="2:34">
      <c r="B130" s="45" t="s">
        <v>776</v>
      </c>
      <c r="C130" s="199" t="s">
        <v>438</v>
      </c>
      <c r="D130" s="199" t="s">
        <v>175</v>
      </c>
      <c r="E130" s="200" t="s">
        <v>417</v>
      </c>
      <c r="F130" s="199" t="s">
        <v>620</v>
      </c>
      <c r="G130" s="44" t="s">
        <v>621</v>
      </c>
      <c r="H130" s="201" t="s">
        <v>646</v>
      </c>
      <c r="I130" s="200">
        <v>10</v>
      </c>
      <c r="J130" s="44" t="s">
        <v>621</v>
      </c>
      <c r="K130" s="44" t="s">
        <v>15</v>
      </c>
      <c r="L130" s="202" t="s">
        <v>470</v>
      </c>
      <c r="M130" s="202" t="s">
        <v>623</v>
      </c>
      <c r="N130" s="202" t="s">
        <v>624</v>
      </c>
      <c r="O130" s="60">
        <v>34.56666666666667</v>
      </c>
      <c r="P130" s="44" t="s">
        <v>625</v>
      </c>
      <c r="Q130" s="45" t="s">
        <v>626</v>
      </c>
      <c r="R130" s="45" t="s">
        <v>625</v>
      </c>
      <c r="S130" s="46" t="s">
        <v>627</v>
      </c>
      <c r="T130" s="204">
        <v>178.33115263464205</v>
      </c>
      <c r="U130" s="45" t="s">
        <v>632</v>
      </c>
      <c r="V130" s="44">
        <v>382</v>
      </c>
      <c r="W130" s="45">
        <v>300</v>
      </c>
      <c r="X130" s="44">
        <v>0</v>
      </c>
      <c r="Y130" s="78" t="s">
        <v>621</v>
      </c>
      <c r="Z130" s="46" t="s">
        <v>629</v>
      </c>
      <c r="AA130" s="44" t="s">
        <v>667</v>
      </c>
      <c r="AB130" s="66" t="s">
        <v>632</v>
      </c>
      <c r="AC130" s="66" t="s">
        <v>632</v>
      </c>
      <c r="AD130" s="46" t="s">
        <v>628</v>
      </c>
      <c r="AE130" s="66" t="s">
        <v>628</v>
      </c>
      <c r="AF130" s="46" t="s">
        <v>633</v>
      </c>
      <c r="AG130" s="46" t="s">
        <v>635</v>
      </c>
      <c r="AH130" s="46"/>
    </row>
    <row r="131" spans="2:34">
      <c r="B131" s="45" t="s">
        <v>777</v>
      </c>
      <c r="C131" s="199" t="s">
        <v>438</v>
      </c>
      <c r="D131" s="199" t="s">
        <v>175</v>
      </c>
      <c r="E131" s="200" t="s">
        <v>417</v>
      </c>
      <c r="F131" s="199" t="s">
        <v>620</v>
      </c>
      <c r="G131" s="44" t="s">
        <v>621</v>
      </c>
      <c r="H131" s="201" t="s">
        <v>648</v>
      </c>
      <c r="I131" s="200">
        <v>3</v>
      </c>
      <c r="J131" s="44" t="s">
        <v>621</v>
      </c>
      <c r="K131" s="44" t="s">
        <v>15</v>
      </c>
      <c r="L131" s="202" t="s">
        <v>470</v>
      </c>
      <c r="M131" s="202" t="s">
        <v>623</v>
      </c>
      <c r="N131" s="202" t="s">
        <v>624</v>
      </c>
      <c r="O131" s="60">
        <v>89.722222222222214</v>
      </c>
      <c r="P131" s="44" t="s">
        <v>625</v>
      </c>
      <c r="Q131" s="45" t="s">
        <v>626</v>
      </c>
      <c r="R131" s="45" t="s">
        <v>625</v>
      </c>
      <c r="S131" s="46" t="s">
        <v>627</v>
      </c>
      <c r="T131" s="204">
        <v>198.75864761061342</v>
      </c>
      <c r="U131" s="45" t="s">
        <v>632</v>
      </c>
      <c r="V131" s="44">
        <v>382</v>
      </c>
      <c r="W131" s="45">
        <v>300</v>
      </c>
      <c r="X131" s="44">
        <v>0</v>
      </c>
      <c r="Y131" s="78" t="s">
        <v>621</v>
      </c>
      <c r="Z131" s="46" t="s">
        <v>629</v>
      </c>
      <c r="AA131" s="44" t="s">
        <v>667</v>
      </c>
      <c r="AB131" s="66" t="s">
        <v>634</v>
      </c>
      <c r="AC131" s="66" t="s">
        <v>632</v>
      </c>
      <c r="AD131" s="46" t="s">
        <v>628</v>
      </c>
      <c r="AE131" s="66" t="s">
        <v>628</v>
      </c>
      <c r="AF131" s="46" t="s">
        <v>633</v>
      </c>
      <c r="AG131" s="46" t="s">
        <v>635</v>
      </c>
      <c r="AH131" s="46"/>
    </row>
    <row r="132" spans="2:34">
      <c r="B132" s="45" t="s">
        <v>778</v>
      </c>
      <c r="C132" s="199" t="s">
        <v>438</v>
      </c>
      <c r="D132" s="199" t="s">
        <v>175</v>
      </c>
      <c r="E132" s="200" t="s">
        <v>417</v>
      </c>
      <c r="F132" s="199" t="s">
        <v>620</v>
      </c>
      <c r="G132" s="44" t="s">
        <v>621</v>
      </c>
      <c r="H132" s="201" t="s">
        <v>650</v>
      </c>
      <c r="I132" s="200">
        <v>5</v>
      </c>
      <c r="J132" s="44" t="s">
        <v>621</v>
      </c>
      <c r="K132" s="44" t="s">
        <v>15</v>
      </c>
      <c r="L132" s="202" t="s">
        <v>470</v>
      </c>
      <c r="M132" s="202" t="s">
        <v>623</v>
      </c>
      <c r="N132" s="202" t="s">
        <v>624</v>
      </c>
      <c r="O132" s="60">
        <v>42.75</v>
      </c>
      <c r="P132" s="44" t="s">
        <v>625</v>
      </c>
      <c r="Q132" s="45" t="s">
        <v>626</v>
      </c>
      <c r="R132" s="45" t="s">
        <v>625</v>
      </c>
      <c r="S132" s="46" t="s">
        <v>627</v>
      </c>
      <c r="T132" s="204">
        <v>130.26895255585654</v>
      </c>
      <c r="U132" s="45" t="s">
        <v>632</v>
      </c>
      <c r="V132" s="44">
        <v>382</v>
      </c>
      <c r="W132" s="45">
        <v>300</v>
      </c>
      <c r="X132" s="44">
        <v>0</v>
      </c>
      <c r="Y132" s="78" t="s">
        <v>621</v>
      </c>
      <c r="Z132" s="46" t="s">
        <v>629</v>
      </c>
      <c r="AA132" s="44" t="s">
        <v>667</v>
      </c>
      <c r="AB132" s="66" t="s">
        <v>640</v>
      </c>
      <c r="AC132" s="66" t="s">
        <v>632</v>
      </c>
      <c r="AD132" s="46" t="s">
        <v>628</v>
      </c>
      <c r="AE132" s="66" t="s">
        <v>628</v>
      </c>
      <c r="AF132" s="46" t="s">
        <v>633</v>
      </c>
      <c r="AG132" s="46" t="s">
        <v>635</v>
      </c>
      <c r="AH132" s="46"/>
    </row>
    <row r="133" spans="2:34">
      <c r="B133" s="45" t="s">
        <v>779</v>
      </c>
      <c r="C133" s="199" t="s">
        <v>438</v>
      </c>
      <c r="D133" s="199" t="s">
        <v>175</v>
      </c>
      <c r="E133" s="200" t="s">
        <v>417</v>
      </c>
      <c r="F133" s="199" t="s">
        <v>620</v>
      </c>
      <c r="G133" s="44" t="s">
        <v>621</v>
      </c>
      <c r="H133" s="201" t="s">
        <v>652</v>
      </c>
      <c r="I133" s="200">
        <v>6</v>
      </c>
      <c r="J133" s="44" t="s">
        <v>621</v>
      </c>
      <c r="K133" s="44" t="s">
        <v>15</v>
      </c>
      <c r="L133" s="202" t="s">
        <v>470</v>
      </c>
      <c r="M133" s="202" t="s">
        <v>623</v>
      </c>
      <c r="N133" s="202" t="s">
        <v>624</v>
      </c>
      <c r="O133" s="60">
        <v>20.305555555555557</v>
      </c>
      <c r="P133" s="44" t="s">
        <v>625</v>
      </c>
      <c r="Q133" s="45" t="s">
        <v>626</v>
      </c>
      <c r="R133" s="45" t="s">
        <v>625</v>
      </c>
      <c r="S133" s="46" t="s">
        <v>627</v>
      </c>
      <c r="T133" s="204">
        <v>114.0175425099138</v>
      </c>
      <c r="U133" s="45" t="s">
        <v>632</v>
      </c>
      <c r="V133" s="44">
        <v>382</v>
      </c>
      <c r="W133" s="45">
        <v>300</v>
      </c>
      <c r="X133" s="44">
        <v>0</v>
      </c>
      <c r="Y133" s="78" t="s">
        <v>621</v>
      </c>
      <c r="Z133" s="46" t="s">
        <v>629</v>
      </c>
      <c r="AA133" s="44" t="s">
        <v>667</v>
      </c>
      <c r="AB133" s="66" t="s">
        <v>632</v>
      </c>
      <c r="AC133" s="66" t="s">
        <v>632</v>
      </c>
      <c r="AD133" s="46" t="s">
        <v>628</v>
      </c>
      <c r="AE133" s="66" t="s">
        <v>628</v>
      </c>
      <c r="AF133" s="46" t="s">
        <v>633</v>
      </c>
      <c r="AG133" s="46" t="s">
        <v>635</v>
      </c>
      <c r="AH133" s="46"/>
    </row>
    <row r="134" spans="2:34">
      <c r="B134" s="45" t="s">
        <v>780</v>
      </c>
      <c r="C134" s="199" t="s">
        <v>438</v>
      </c>
      <c r="D134" s="199" t="s">
        <v>175</v>
      </c>
      <c r="E134" s="200" t="s">
        <v>417</v>
      </c>
      <c r="F134" s="199" t="s">
        <v>620</v>
      </c>
      <c r="G134" s="44" t="s">
        <v>621</v>
      </c>
      <c r="H134" s="201" t="s">
        <v>654</v>
      </c>
      <c r="I134" s="200">
        <v>3</v>
      </c>
      <c r="J134" s="44" t="s">
        <v>621</v>
      </c>
      <c r="K134" s="44" t="s">
        <v>15</v>
      </c>
      <c r="L134" s="202" t="s">
        <v>470</v>
      </c>
      <c r="M134" s="202" t="s">
        <v>623</v>
      </c>
      <c r="N134" s="202" t="s">
        <v>624</v>
      </c>
      <c r="O134" s="60">
        <v>54</v>
      </c>
      <c r="P134" s="44" t="s">
        <v>625</v>
      </c>
      <c r="Q134" s="45" t="s">
        <v>626</v>
      </c>
      <c r="R134" s="45" t="s">
        <v>625</v>
      </c>
      <c r="S134" s="46" t="s">
        <v>627</v>
      </c>
      <c r="T134" s="204">
        <v>89.894382471876412</v>
      </c>
      <c r="U134" s="45" t="s">
        <v>632</v>
      </c>
      <c r="V134" s="44">
        <v>382</v>
      </c>
      <c r="W134" s="45">
        <v>300</v>
      </c>
      <c r="X134" s="44">
        <v>0</v>
      </c>
      <c r="Y134" s="78" t="s">
        <v>621</v>
      </c>
      <c r="Z134" s="46" t="s">
        <v>629</v>
      </c>
      <c r="AA134" s="44" t="s">
        <v>667</v>
      </c>
      <c r="AB134" s="66" t="s">
        <v>640</v>
      </c>
      <c r="AC134" s="66" t="s">
        <v>632</v>
      </c>
      <c r="AD134" s="46" t="s">
        <v>628</v>
      </c>
      <c r="AE134" s="66" t="s">
        <v>628</v>
      </c>
      <c r="AF134" s="46" t="s">
        <v>633</v>
      </c>
      <c r="AG134" s="46" t="s">
        <v>635</v>
      </c>
      <c r="AH134" s="46"/>
    </row>
    <row r="135" spans="2:34">
      <c r="B135" s="45" t="s">
        <v>781</v>
      </c>
      <c r="C135" s="199" t="s">
        <v>438</v>
      </c>
      <c r="D135" s="199" t="s">
        <v>782</v>
      </c>
      <c r="E135" s="200" t="s">
        <v>621</v>
      </c>
      <c r="F135" s="199" t="s">
        <v>620</v>
      </c>
      <c r="G135" s="44" t="s">
        <v>621</v>
      </c>
      <c r="H135" s="201" t="s">
        <v>622</v>
      </c>
      <c r="I135" s="200">
        <v>5</v>
      </c>
      <c r="J135" s="44" t="s">
        <v>621</v>
      </c>
      <c r="K135" s="44" t="s">
        <v>15</v>
      </c>
      <c r="L135" s="202" t="s">
        <v>470</v>
      </c>
      <c r="M135" s="202" t="s">
        <v>623</v>
      </c>
      <c r="N135" s="202" t="s">
        <v>624</v>
      </c>
      <c r="O135" s="60">
        <v>11.899999999999999</v>
      </c>
      <c r="P135" s="44" t="s">
        <v>625</v>
      </c>
      <c r="Q135" s="45" t="s">
        <v>626</v>
      </c>
      <c r="R135" s="45" t="s">
        <v>625</v>
      </c>
      <c r="S135" s="46" t="s">
        <v>627</v>
      </c>
      <c r="T135" s="204">
        <v>351.54814857282048</v>
      </c>
      <c r="U135" s="45" t="s">
        <v>632</v>
      </c>
      <c r="V135" s="44">
        <v>2430</v>
      </c>
      <c r="W135" s="45">
        <v>300</v>
      </c>
      <c r="X135" s="44">
        <v>3</v>
      </c>
      <c r="Y135" s="78">
        <v>810</v>
      </c>
      <c r="Z135" s="46" t="s">
        <v>629</v>
      </c>
      <c r="AA135" s="44" t="s">
        <v>630</v>
      </c>
      <c r="AB135" s="66" t="s">
        <v>631</v>
      </c>
      <c r="AC135" s="66" t="s">
        <v>632</v>
      </c>
      <c r="AD135" s="46" t="s">
        <v>656</v>
      </c>
      <c r="AE135" s="66" t="s">
        <v>634</v>
      </c>
      <c r="AF135" s="46" t="s">
        <v>631</v>
      </c>
      <c r="AG135" s="46" t="s">
        <v>635</v>
      </c>
      <c r="AH135" s="46"/>
    </row>
    <row r="136" spans="2:34">
      <c r="B136" s="45" t="s">
        <v>783</v>
      </c>
      <c r="C136" s="199" t="s">
        <v>438</v>
      </c>
      <c r="D136" s="199" t="s">
        <v>782</v>
      </c>
      <c r="E136" s="200" t="s">
        <v>621</v>
      </c>
      <c r="F136" s="199" t="s">
        <v>620</v>
      </c>
      <c r="G136" s="44" t="s">
        <v>621</v>
      </c>
      <c r="H136" s="201" t="s">
        <v>637</v>
      </c>
      <c r="I136" s="200">
        <v>25</v>
      </c>
      <c r="J136" s="44" t="s">
        <v>621</v>
      </c>
      <c r="K136" s="44" t="s">
        <v>15</v>
      </c>
      <c r="L136" s="202" t="s">
        <v>470</v>
      </c>
      <c r="M136" s="202" t="s">
        <v>623</v>
      </c>
      <c r="N136" s="202" t="s">
        <v>624</v>
      </c>
      <c r="O136" s="60">
        <v>11.899999999999999</v>
      </c>
      <c r="P136" s="44" t="s">
        <v>625</v>
      </c>
      <c r="Q136" s="45" t="s">
        <v>626</v>
      </c>
      <c r="R136" s="45" t="s">
        <v>625</v>
      </c>
      <c r="S136" s="46" t="s">
        <v>627</v>
      </c>
      <c r="T136" s="204">
        <v>339.72113087791149</v>
      </c>
      <c r="U136" s="45" t="s">
        <v>632</v>
      </c>
      <c r="V136" s="44">
        <v>2430</v>
      </c>
      <c r="W136" s="45">
        <v>300</v>
      </c>
      <c r="X136" s="44">
        <v>3</v>
      </c>
      <c r="Y136" s="78">
        <v>810</v>
      </c>
      <c r="Z136" s="46" t="s">
        <v>629</v>
      </c>
      <c r="AA136" s="44" t="s">
        <v>630</v>
      </c>
      <c r="AB136" s="66" t="s">
        <v>631</v>
      </c>
      <c r="AC136" s="66" t="s">
        <v>632</v>
      </c>
      <c r="AD136" s="46" t="s">
        <v>656</v>
      </c>
      <c r="AE136" s="66" t="s">
        <v>634</v>
      </c>
      <c r="AF136" s="46" t="s">
        <v>631</v>
      </c>
      <c r="AG136" s="46" t="s">
        <v>635</v>
      </c>
      <c r="AH136" s="46"/>
    </row>
    <row r="137" spans="2:34">
      <c r="B137" s="45" t="s">
        <v>784</v>
      </c>
      <c r="C137" s="199" t="s">
        <v>438</v>
      </c>
      <c r="D137" s="199" t="s">
        <v>782</v>
      </c>
      <c r="E137" s="200" t="s">
        <v>621</v>
      </c>
      <c r="F137" s="199" t="s">
        <v>620</v>
      </c>
      <c r="G137" s="44" t="s">
        <v>621</v>
      </c>
      <c r="H137" s="201" t="s">
        <v>639</v>
      </c>
      <c r="I137" s="200">
        <v>18</v>
      </c>
      <c r="J137" s="44" t="s">
        <v>621</v>
      </c>
      <c r="K137" s="44" t="s">
        <v>15</v>
      </c>
      <c r="L137" s="202" t="s">
        <v>470</v>
      </c>
      <c r="M137" s="202" t="s">
        <v>623</v>
      </c>
      <c r="N137" s="202" t="s">
        <v>624</v>
      </c>
      <c r="O137" s="60">
        <v>22.81481481481482</v>
      </c>
      <c r="P137" s="44" t="s">
        <v>625</v>
      </c>
      <c r="Q137" s="45" t="s">
        <v>626</v>
      </c>
      <c r="R137" s="45" t="s">
        <v>625</v>
      </c>
      <c r="S137" s="46" t="s">
        <v>627</v>
      </c>
      <c r="T137" s="204">
        <v>472.97308672370701</v>
      </c>
      <c r="U137" s="45" t="s">
        <v>632</v>
      </c>
      <c r="V137" s="44">
        <v>2430</v>
      </c>
      <c r="W137" s="45">
        <v>300</v>
      </c>
      <c r="X137" s="44">
        <v>3</v>
      </c>
      <c r="Y137" s="78">
        <v>810</v>
      </c>
      <c r="Z137" s="46" t="s">
        <v>629</v>
      </c>
      <c r="AA137" s="44" t="s">
        <v>630</v>
      </c>
      <c r="AB137" s="66" t="s">
        <v>632</v>
      </c>
      <c r="AC137" s="66" t="s">
        <v>632</v>
      </c>
      <c r="AD137" s="46" t="s">
        <v>656</v>
      </c>
      <c r="AE137" s="66" t="s">
        <v>634</v>
      </c>
      <c r="AF137" s="46" t="s">
        <v>631</v>
      </c>
      <c r="AG137" s="46" t="s">
        <v>635</v>
      </c>
      <c r="AH137" s="46"/>
    </row>
    <row r="138" spans="2:34">
      <c r="B138" s="45" t="s">
        <v>785</v>
      </c>
      <c r="C138" s="199" t="s">
        <v>438</v>
      </c>
      <c r="D138" s="199" t="s">
        <v>782</v>
      </c>
      <c r="E138" s="200" t="s">
        <v>621</v>
      </c>
      <c r="F138" s="199" t="s">
        <v>620</v>
      </c>
      <c r="G138" s="44" t="s">
        <v>621</v>
      </c>
      <c r="H138" s="201" t="s">
        <v>642</v>
      </c>
      <c r="I138" s="200">
        <v>20</v>
      </c>
      <c r="J138" s="44" t="s">
        <v>621</v>
      </c>
      <c r="K138" s="44" t="s">
        <v>15</v>
      </c>
      <c r="L138" s="202" t="s">
        <v>470</v>
      </c>
      <c r="M138" s="202" t="s">
        <v>623</v>
      </c>
      <c r="N138" s="202" t="s">
        <v>624</v>
      </c>
      <c r="O138" s="60">
        <v>17</v>
      </c>
      <c r="P138" s="44" t="s">
        <v>625</v>
      </c>
      <c r="Q138" s="45" t="s">
        <v>626</v>
      </c>
      <c r="R138" s="45" t="s">
        <v>625</v>
      </c>
      <c r="S138" s="46" t="s">
        <v>627</v>
      </c>
      <c r="T138" s="204">
        <v>318.84809042077075</v>
      </c>
      <c r="U138" s="45" t="s">
        <v>632</v>
      </c>
      <c r="V138" s="44">
        <v>2430</v>
      </c>
      <c r="W138" s="45">
        <v>300</v>
      </c>
      <c r="X138" s="44">
        <v>3</v>
      </c>
      <c r="Y138" s="78">
        <v>810</v>
      </c>
      <c r="Z138" s="46" t="s">
        <v>629</v>
      </c>
      <c r="AA138" s="44" t="s">
        <v>630</v>
      </c>
      <c r="AB138" s="66" t="s">
        <v>631</v>
      </c>
      <c r="AC138" s="66" t="s">
        <v>632</v>
      </c>
      <c r="AD138" s="46" t="s">
        <v>656</v>
      </c>
      <c r="AE138" s="66" t="s">
        <v>634</v>
      </c>
      <c r="AF138" s="46" t="s">
        <v>631</v>
      </c>
      <c r="AG138" s="46" t="s">
        <v>635</v>
      </c>
      <c r="AH138" s="46"/>
    </row>
    <row r="139" spans="2:34">
      <c r="B139" s="45" t="s">
        <v>786</v>
      </c>
      <c r="C139" s="199" t="s">
        <v>438</v>
      </c>
      <c r="D139" s="199" t="s">
        <v>782</v>
      </c>
      <c r="E139" s="200" t="s">
        <v>621</v>
      </c>
      <c r="F139" s="199" t="s">
        <v>620</v>
      </c>
      <c r="G139" s="44" t="s">
        <v>621</v>
      </c>
      <c r="H139" s="201" t="s">
        <v>644</v>
      </c>
      <c r="I139" s="200">
        <v>5</v>
      </c>
      <c r="J139" s="44" t="s">
        <v>621</v>
      </c>
      <c r="K139" s="44" t="s">
        <v>15</v>
      </c>
      <c r="L139" s="202" t="s">
        <v>470</v>
      </c>
      <c r="M139" s="202" t="s">
        <v>623</v>
      </c>
      <c r="N139" s="202" t="s">
        <v>624</v>
      </c>
      <c r="O139" s="60">
        <v>11.899999999999999</v>
      </c>
      <c r="P139" s="44" t="s">
        <v>625</v>
      </c>
      <c r="Q139" s="45" t="s">
        <v>626</v>
      </c>
      <c r="R139" s="45" t="s">
        <v>625</v>
      </c>
      <c r="S139" s="46" t="s">
        <v>627</v>
      </c>
      <c r="T139" s="204">
        <v>67.28643819520056</v>
      </c>
      <c r="U139" s="45" t="s">
        <v>632</v>
      </c>
      <c r="V139" s="44">
        <v>2430</v>
      </c>
      <c r="W139" s="45">
        <v>300</v>
      </c>
      <c r="X139" s="44">
        <v>3</v>
      </c>
      <c r="Y139" s="78">
        <v>810</v>
      </c>
      <c r="Z139" s="46" t="s">
        <v>629</v>
      </c>
      <c r="AA139" s="44" t="s">
        <v>630</v>
      </c>
      <c r="AB139" s="66" t="s">
        <v>631</v>
      </c>
      <c r="AC139" s="66" t="s">
        <v>632</v>
      </c>
      <c r="AD139" s="46" t="s">
        <v>656</v>
      </c>
      <c r="AE139" s="66" t="s">
        <v>634</v>
      </c>
      <c r="AF139" s="46" t="s">
        <v>631</v>
      </c>
      <c r="AG139" s="46" t="s">
        <v>635</v>
      </c>
      <c r="AH139" s="46"/>
    </row>
    <row r="140" spans="2:34">
      <c r="B140" s="45" t="s">
        <v>787</v>
      </c>
      <c r="C140" s="199" t="s">
        <v>438</v>
      </c>
      <c r="D140" s="199" t="s">
        <v>782</v>
      </c>
      <c r="E140" s="200" t="s">
        <v>621</v>
      </c>
      <c r="F140" s="199" t="s">
        <v>620</v>
      </c>
      <c r="G140" s="44" t="s">
        <v>621</v>
      </c>
      <c r="H140" s="201" t="s">
        <v>646</v>
      </c>
      <c r="I140" s="200">
        <v>7</v>
      </c>
      <c r="J140" s="44" t="s">
        <v>621</v>
      </c>
      <c r="K140" s="44" t="s">
        <v>15</v>
      </c>
      <c r="L140" s="202" t="s">
        <v>470</v>
      </c>
      <c r="M140" s="202" t="s">
        <v>623</v>
      </c>
      <c r="N140" s="202" t="s">
        <v>624</v>
      </c>
      <c r="O140" s="60">
        <v>5</v>
      </c>
      <c r="P140" s="44" t="s">
        <v>625</v>
      </c>
      <c r="Q140" s="45" t="s">
        <v>626</v>
      </c>
      <c r="R140" s="45" t="s">
        <v>625</v>
      </c>
      <c r="S140" s="46" t="s">
        <v>627</v>
      </c>
      <c r="T140" s="204">
        <v>345.21009655711805</v>
      </c>
      <c r="U140" s="45" t="s">
        <v>632</v>
      </c>
      <c r="V140" s="44">
        <v>2430</v>
      </c>
      <c r="W140" s="45">
        <v>300</v>
      </c>
      <c r="X140" s="44">
        <v>3</v>
      </c>
      <c r="Y140" s="78">
        <v>810</v>
      </c>
      <c r="Z140" s="46" t="s">
        <v>629</v>
      </c>
      <c r="AA140" s="44" t="s">
        <v>630</v>
      </c>
      <c r="AB140" s="66" t="s">
        <v>631</v>
      </c>
      <c r="AC140" s="66" t="s">
        <v>632</v>
      </c>
      <c r="AD140" s="46" t="s">
        <v>656</v>
      </c>
      <c r="AE140" s="66" t="s">
        <v>634</v>
      </c>
      <c r="AF140" s="46" t="s">
        <v>631</v>
      </c>
      <c r="AG140" s="46" t="s">
        <v>635</v>
      </c>
      <c r="AH140" s="46"/>
    </row>
    <row r="141" spans="2:34">
      <c r="B141" s="45" t="s">
        <v>788</v>
      </c>
      <c r="C141" s="199" t="s">
        <v>438</v>
      </c>
      <c r="D141" s="199" t="s">
        <v>782</v>
      </c>
      <c r="E141" s="200" t="s">
        <v>621</v>
      </c>
      <c r="F141" s="199" t="s">
        <v>620</v>
      </c>
      <c r="G141" s="44" t="s">
        <v>621</v>
      </c>
      <c r="H141" s="201" t="s">
        <v>648</v>
      </c>
      <c r="I141" s="200">
        <v>13</v>
      </c>
      <c r="J141" s="44" t="s">
        <v>621</v>
      </c>
      <c r="K141" s="44" t="s">
        <v>15</v>
      </c>
      <c r="L141" s="202" t="s">
        <v>470</v>
      </c>
      <c r="M141" s="202" t="s">
        <v>623</v>
      </c>
      <c r="N141" s="202" t="s">
        <v>624</v>
      </c>
      <c r="O141" s="60">
        <v>9.4230769230769216</v>
      </c>
      <c r="P141" s="44" t="s">
        <v>625</v>
      </c>
      <c r="Q141" s="45" t="s">
        <v>626</v>
      </c>
      <c r="R141" s="45" t="s">
        <v>625</v>
      </c>
      <c r="S141" s="46" t="s">
        <v>627</v>
      </c>
      <c r="T141" s="204">
        <v>322.38076674171913</v>
      </c>
      <c r="U141" s="45" t="s">
        <v>632</v>
      </c>
      <c r="V141" s="44">
        <v>2430</v>
      </c>
      <c r="W141" s="45">
        <v>300</v>
      </c>
      <c r="X141" s="44">
        <v>3</v>
      </c>
      <c r="Y141" s="78">
        <v>810</v>
      </c>
      <c r="Z141" s="46" t="s">
        <v>629</v>
      </c>
      <c r="AA141" s="44" t="s">
        <v>630</v>
      </c>
      <c r="AB141" s="66" t="s">
        <v>631</v>
      </c>
      <c r="AC141" s="66" t="s">
        <v>632</v>
      </c>
      <c r="AD141" s="46" t="s">
        <v>656</v>
      </c>
      <c r="AE141" s="66" t="s">
        <v>634</v>
      </c>
      <c r="AF141" s="46" t="s">
        <v>631</v>
      </c>
      <c r="AG141" s="46" t="s">
        <v>635</v>
      </c>
      <c r="AH141" s="46"/>
    </row>
    <row r="142" spans="2:34">
      <c r="B142" s="45" t="s">
        <v>789</v>
      </c>
      <c r="C142" s="199" t="s">
        <v>438</v>
      </c>
      <c r="D142" s="199" t="s">
        <v>782</v>
      </c>
      <c r="E142" s="200" t="s">
        <v>621</v>
      </c>
      <c r="F142" s="199" t="s">
        <v>620</v>
      </c>
      <c r="G142" s="44" t="s">
        <v>621</v>
      </c>
      <c r="H142" s="201" t="s">
        <v>650</v>
      </c>
      <c r="I142" s="200">
        <v>8</v>
      </c>
      <c r="J142" s="44" t="s">
        <v>621</v>
      </c>
      <c r="K142" s="44" t="s">
        <v>15</v>
      </c>
      <c r="L142" s="202" t="s">
        <v>470</v>
      </c>
      <c r="M142" s="202" t="s">
        <v>623</v>
      </c>
      <c r="N142" s="202" t="s">
        <v>624</v>
      </c>
      <c r="O142" s="60">
        <v>8.75</v>
      </c>
      <c r="P142" s="44" t="s">
        <v>625</v>
      </c>
      <c r="Q142" s="45" t="s">
        <v>626</v>
      </c>
      <c r="R142" s="45" t="s">
        <v>625</v>
      </c>
      <c r="S142" s="46" t="s">
        <v>627</v>
      </c>
      <c r="T142" s="204">
        <v>248.08229030903541</v>
      </c>
      <c r="U142" s="45" t="s">
        <v>632</v>
      </c>
      <c r="V142" s="44">
        <v>2430</v>
      </c>
      <c r="W142" s="45">
        <v>300</v>
      </c>
      <c r="X142" s="44">
        <v>3</v>
      </c>
      <c r="Y142" s="78">
        <v>810</v>
      </c>
      <c r="Z142" s="46" t="s">
        <v>629</v>
      </c>
      <c r="AA142" s="44" t="s">
        <v>630</v>
      </c>
      <c r="AB142" s="66" t="s">
        <v>631</v>
      </c>
      <c r="AC142" s="66" t="s">
        <v>632</v>
      </c>
      <c r="AD142" s="46" t="s">
        <v>656</v>
      </c>
      <c r="AE142" s="66" t="s">
        <v>634</v>
      </c>
      <c r="AF142" s="46" t="s">
        <v>631</v>
      </c>
      <c r="AG142" s="46" t="s">
        <v>635</v>
      </c>
      <c r="AH142" s="46"/>
    </row>
    <row r="143" spans="2:34">
      <c r="B143" s="45" t="s">
        <v>790</v>
      </c>
      <c r="C143" s="199" t="s">
        <v>438</v>
      </c>
      <c r="D143" s="199" t="s">
        <v>782</v>
      </c>
      <c r="E143" s="200" t="s">
        <v>621</v>
      </c>
      <c r="F143" s="199" t="s">
        <v>620</v>
      </c>
      <c r="G143" s="44" t="s">
        <v>621</v>
      </c>
      <c r="H143" s="201" t="s">
        <v>652</v>
      </c>
      <c r="I143" s="200">
        <v>18</v>
      </c>
      <c r="J143" s="44" t="s">
        <v>621</v>
      </c>
      <c r="K143" s="44" t="s">
        <v>15</v>
      </c>
      <c r="L143" s="202" t="s">
        <v>470</v>
      </c>
      <c r="M143" s="202" t="s">
        <v>623</v>
      </c>
      <c r="N143" s="202" t="s">
        <v>624</v>
      </c>
      <c r="O143" s="60">
        <v>1.9444444444444446</v>
      </c>
      <c r="P143" s="44" t="s">
        <v>625</v>
      </c>
      <c r="Q143" s="45" t="s">
        <v>626</v>
      </c>
      <c r="R143" s="45" t="s">
        <v>625</v>
      </c>
      <c r="S143" s="46" t="s">
        <v>627</v>
      </c>
      <c r="T143" s="204">
        <v>222.77096930475312</v>
      </c>
      <c r="U143" s="45" t="s">
        <v>632</v>
      </c>
      <c r="V143" s="44">
        <v>2430</v>
      </c>
      <c r="W143" s="45">
        <v>300</v>
      </c>
      <c r="X143" s="44">
        <v>3</v>
      </c>
      <c r="Y143" s="78">
        <v>810</v>
      </c>
      <c r="Z143" s="46" t="s">
        <v>629</v>
      </c>
      <c r="AA143" s="44" t="s">
        <v>630</v>
      </c>
      <c r="AB143" s="66" t="s">
        <v>628</v>
      </c>
      <c r="AC143" s="66" t="s">
        <v>632</v>
      </c>
      <c r="AD143" s="46" t="s">
        <v>656</v>
      </c>
      <c r="AE143" s="66" t="s">
        <v>634</v>
      </c>
      <c r="AF143" s="46" t="s">
        <v>633</v>
      </c>
      <c r="AG143" s="46" t="s">
        <v>635</v>
      </c>
      <c r="AH143" s="46"/>
    </row>
    <row r="144" spans="2:34">
      <c r="B144" s="45" t="s">
        <v>791</v>
      </c>
      <c r="C144" s="199" t="s">
        <v>438</v>
      </c>
      <c r="D144" s="199" t="s">
        <v>782</v>
      </c>
      <c r="E144" s="200" t="s">
        <v>621</v>
      </c>
      <c r="F144" s="199" t="s">
        <v>620</v>
      </c>
      <c r="G144" s="44" t="s">
        <v>621</v>
      </c>
      <c r="H144" s="201" t="s">
        <v>654</v>
      </c>
      <c r="I144" s="200">
        <v>20</v>
      </c>
      <c r="J144" s="44" t="s">
        <v>621</v>
      </c>
      <c r="K144" s="44" t="s">
        <v>15</v>
      </c>
      <c r="L144" s="202" t="s">
        <v>470</v>
      </c>
      <c r="M144" s="202" t="s">
        <v>623</v>
      </c>
      <c r="N144" s="202" t="s">
        <v>624</v>
      </c>
      <c r="O144" s="60">
        <v>5.25</v>
      </c>
      <c r="P144" s="44" t="s">
        <v>625</v>
      </c>
      <c r="Q144" s="45" t="s">
        <v>626</v>
      </c>
      <c r="R144" s="45" t="s">
        <v>625</v>
      </c>
      <c r="S144" s="46" t="s">
        <v>627</v>
      </c>
      <c r="T144" s="204">
        <v>486.25286298896543</v>
      </c>
      <c r="U144" s="45" t="s">
        <v>632</v>
      </c>
      <c r="V144" s="44">
        <v>2430</v>
      </c>
      <c r="W144" s="45">
        <v>300</v>
      </c>
      <c r="X144" s="44">
        <v>3</v>
      </c>
      <c r="Y144" s="78">
        <v>810</v>
      </c>
      <c r="Z144" s="46" t="s">
        <v>629</v>
      </c>
      <c r="AA144" s="44" t="s">
        <v>630</v>
      </c>
      <c r="AB144" s="66" t="s">
        <v>631</v>
      </c>
      <c r="AC144" s="66" t="s">
        <v>632</v>
      </c>
      <c r="AD144" s="46" t="s">
        <v>656</v>
      </c>
      <c r="AE144" s="66" t="s">
        <v>634</v>
      </c>
      <c r="AF144" s="46" t="s">
        <v>631</v>
      </c>
      <c r="AG144" s="46" t="s">
        <v>635</v>
      </c>
      <c r="AH144" s="46"/>
    </row>
    <row r="145" spans="2:34">
      <c r="B145" s="45" t="s">
        <v>792</v>
      </c>
      <c r="C145" s="199" t="s">
        <v>438</v>
      </c>
      <c r="D145" s="199" t="s">
        <v>782</v>
      </c>
      <c r="E145" s="200" t="s">
        <v>621</v>
      </c>
      <c r="F145" s="199" t="s">
        <v>620</v>
      </c>
      <c r="G145" s="44" t="s">
        <v>621</v>
      </c>
      <c r="H145" s="201" t="s">
        <v>719</v>
      </c>
      <c r="I145" s="200">
        <v>5</v>
      </c>
      <c r="J145" s="44" t="s">
        <v>621</v>
      </c>
      <c r="K145" s="44" t="s">
        <v>15</v>
      </c>
      <c r="L145" s="202" t="s">
        <v>470</v>
      </c>
      <c r="M145" s="202" t="s">
        <v>623</v>
      </c>
      <c r="N145" s="202" t="s">
        <v>624</v>
      </c>
      <c r="O145" s="60">
        <v>10.5</v>
      </c>
      <c r="P145" s="44" t="s">
        <v>625</v>
      </c>
      <c r="Q145" s="45" t="s">
        <v>626</v>
      </c>
      <c r="R145" s="45" t="s">
        <v>625</v>
      </c>
      <c r="S145" s="46" t="s">
        <v>627</v>
      </c>
      <c r="T145" s="204">
        <v>316.14221205019936</v>
      </c>
      <c r="U145" s="45" t="s">
        <v>632</v>
      </c>
      <c r="V145" s="44">
        <v>2430</v>
      </c>
      <c r="W145" s="45">
        <v>300</v>
      </c>
      <c r="X145" s="44">
        <v>3</v>
      </c>
      <c r="Y145" s="78">
        <v>810</v>
      </c>
      <c r="Z145" s="46" t="s">
        <v>629</v>
      </c>
      <c r="AA145" s="44" t="s">
        <v>630</v>
      </c>
      <c r="AB145" s="66" t="s">
        <v>631</v>
      </c>
      <c r="AC145" s="66" t="s">
        <v>632</v>
      </c>
      <c r="AD145" s="46" t="s">
        <v>656</v>
      </c>
      <c r="AE145" s="66" t="s">
        <v>634</v>
      </c>
      <c r="AF145" s="46" t="s">
        <v>631</v>
      </c>
      <c r="AG145" s="46" t="s">
        <v>635</v>
      </c>
      <c r="AH145" s="46"/>
    </row>
    <row r="146" spans="2:34">
      <c r="B146" s="45" t="s">
        <v>793</v>
      </c>
      <c r="C146" s="199" t="s">
        <v>438</v>
      </c>
      <c r="D146" s="199" t="s">
        <v>782</v>
      </c>
      <c r="E146" s="200" t="s">
        <v>621</v>
      </c>
      <c r="F146" s="199" t="s">
        <v>620</v>
      </c>
      <c r="G146" s="44" t="s">
        <v>621</v>
      </c>
      <c r="H146" s="201" t="s">
        <v>794</v>
      </c>
      <c r="I146" s="200">
        <v>18</v>
      </c>
      <c r="J146" s="44" t="s">
        <v>621</v>
      </c>
      <c r="K146" s="44" t="s">
        <v>15</v>
      </c>
      <c r="L146" s="202" t="s">
        <v>470</v>
      </c>
      <c r="M146" s="202" t="s">
        <v>623</v>
      </c>
      <c r="N146" s="202" t="s">
        <v>624</v>
      </c>
      <c r="O146" s="60">
        <v>5.833333333333333</v>
      </c>
      <c r="P146" s="44" t="s">
        <v>625</v>
      </c>
      <c r="Q146" s="45" t="s">
        <v>626</v>
      </c>
      <c r="R146" s="45" t="s">
        <v>625</v>
      </c>
      <c r="S146" s="46" t="s">
        <v>627</v>
      </c>
      <c r="T146" s="204">
        <v>252.71980287461773</v>
      </c>
      <c r="U146" s="45" t="s">
        <v>632</v>
      </c>
      <c r="V146" s="44">
        <v>2430</v>
      </c>
      <c r="W146" s="45">
        <v>300</v>
      </c>
      <c r="X146" s="44">
        <v>3</v>
      </c>
      <c r="Y146" s="78">
        <v>810</v>
      </c>
      <c r="Z146" s="46" t="s">
        <v>629</v>
      </c>
      <c r="AA146" s="44" t="s">
        <v>630</v>
      </c>
      <c r="AB146" s="66" t="s">
        <v>631</v>
      </c>
      <c r="AC146" s="66" t="s">
        <v>632</v>
      </c>
      <c r="AD146" s="46" t="s">
        <v>656</v>
      </c>
      <c r="AE146" s="66" t="s">
        <v>634</v>
      </c>
      <c r="AF146" s="46" t="s">
        <v>631</v>
      </c>
      <c r="AG146" s="46" t="s">
        <v>635</v>
      </c>
      <c r="AH146" s="46"/>
    </row>
    <row r="147" spans="2:34">
      <c r="B147" s="45" t="s">
        <v>795</v>
      </c>
      <c r="C147" s="199" t="s">
        <v>438</v>
      </c>
      <c r="D147" s="199" t="s">
        <v>782</v>
      </c>
      <c r="E147" s="200" t="s">
        <v>621</v>
      </c>
      <c r="F147" s="199" t="s">
        <v>620</v>
      </c>
      <c r="G147" s="44" t="s">
        <v>621</v>
      </c>
      <c r="H147" s="201" t="s">
        <v>796</v>
      </c>
      <c r="I147" s="200">
        <v>7</v>
      </c>
      <c r="J147" s="44" t="s">
        <v>621</v>
      </c>
      <c r="K147" s="44" t="s">
        <v>15</v>
      </c>
      <c r="L147" s="202" t="s">
        <v>470</v>
      </c>
      <c r="M147" s="202" t="s">
        <v>623</v>
      </c>
      <c r="N147" s="202" t="s">
        <v>624</v>
      </c>
      <c r="O147" s="60">
        <v>7.5</v>
      </c>
      <c r="P147" s="44" t="s">
        <v>625</v>
      </c>
      <c r="Q147" s="45" t="s">
        <v>626</v>
      </c>
      <c r="R147" s="45" t="s">
        <v>625</v>
      </c>
      <c r="S147" s="46" t="s">
        <v>627</v>
      </c>
      <c r="T147" s="204">
        <v>257.79123484901936</v>
      </c>
      <c r="U147" s="45" t="s">
        <v>632</v>
      </c>
      <c r="V147" s="44">
        <v>2430</v>
      </c>
      <c r="W147" s="45">
        <v>300</v>
      </c>
      <c r="X147" s="44">
        <v>3</v>
      </c>
      <c r="Y147" s="78">
        <v>810</v>
      </c>
      <c r="Z147" s="46" t="s">
        <v>629</v>
      </c>
      <c r="AA147" s="44" t="s">
        <v>630</v>
      </c>
      <c r="AB147" s="66" t="s">
        <v>631</v>
      </c>
      <c r="AC147" s="66" t="s">
        <v>632</v>
      </c>
      <c r="AD147" s="46" t="s">
        <v>656</v>
      </c>
      <c r="AE147" s="66" t="s">
        <v>634</v>
      </c>
      <c r="AF147" s="46" t="s">
        <v>631</v>
      </c>
      <c r="AG147" s="46" t="s">
        <v>635</v>
      </c>
      <c r="AH147" s="46"/>
    </row>
    <row r="148" spans="2:34">
      <c r="B148" s="45" t="s">
        <v>797</v>
      </c>
      <c r="C148" s="199" t="s">
        <v>438</v>
      </c>
      <c r="D148" s="199" t="s">
        <v>136</v>
      </c>
      <c r="E148" s="200" t="s">
        <v>347</v>
      </c>
      <c r="F148" s="199" t="s">
        <v>620</v>
      </c>
      <c r="G148" s="44" t="s">
        <v>621</v>
      </c>
      <c r="H148" s="201" t="s">
        <v>622</v>
      </c>
      <c r="I148" s="200">
        <v>12</v>
      </c>
      <c r="J148" s="44" t="s">
        <v>621</v>
      </c>
      <c r="K148" s="44" t="s">
        <v>15</v>
      </c>
      <c r="L148" s="202" t="s">
        <v>470</v>
      </c>
      <c r="M148" s="202" t="s">
        <v>623</v>
      </c>
      <c r="N148" s="202" t="s">
        <v>624</v>
      </c>
      <c r="O148" s="60">
        <v>6.458333333333333</v>
      </c>
      <c r="P148" s="44" t="s">
        <v>798</v>
      </c>
      <c r="Q148" s="45" t="s">
        <v>626</v>
      </c>
      <c r="R148" s="45" t="s">
        <v>625</v>
      </c>
      <c r="S148" s="46" t="s">
        <v>627</v>
      </c>
      <c r="T148" s="204">
        <v>269.29537686339881</v>
      </c>
      <c r="U148" s="45" t="s">
        <v>632</v>
      </c>
      <c r="V148" s="44">
        <v>498</v>
      </c>
      <c r="W148" s="45">
        <v>300</v>
      </c>
      <c r="X148" s="44">
        <v>1</v>
      </c>
      <c r="Y148" s="78">
        <v>498</v>
      </c>
      <c r="Z148" s="46" t="s">
        <v>629</v>
      </c>
      <c r="AA148" s="44" t="s">
        <v>630</v>
      </c>
      <c r="AB148" s="66" t="s">
        <v>631</v>
      </c>
      <c r="AC148" s="66" t="s">
        <v>799</v>
      </c>
      <c r="AD148" s="46" t="s">
        <v>656</v>
      </c>
      <c r="AE148" s="66" t="s">
        <v>634</v>
      </c>
      <c r="AF148" s="46" t="s">
        <v>631</v>
      </c>
      <c r="AG148" s="46" t="s">
        <v>725</v>
      </c>
      <c r="AH148" s="46"/>
    </row>
    <row r="149" spans="2:34">
      <c r="B149" s="45" t="s">
        <v>800</v>
      </c>
      <c r="C149" s="199" t="s">
        <v>438</v>
      </c>
      <c r="D149" s="199" t="s">
        <v>136</v>
      </c>
      <c r="E149" s="200" t="s">
        <v>347</v>
      </c>
      <c r="F149" s="199" t="s">
        <v>620</v>
      </c>
      <c r="G149" s="44" t="s">
        <v>621</v>
      </c>
      <c r="H149" s="201" t="s">
        <v>637</v>
      </c>
      <c r="I149" s="200">
        <v>5</v>
      </c>
      <c r="J149" s="44" t="s">
        <v>621</v>
      </c>
      <c r="K149" s="44" t="s">
        <v>15</v>
      </c>
      <c r="L149" s="202" t="s">
        <v>470</v>
      </c>
      <c r="M149" s="202" t="s">
        <v>623</v>
      </c>
      <c r="N149" s="202" t="s">
        <v>624</v>
      </c>
      <c r="O149" s="60">
        <v>12</v>
      </c>
      <c r="P149" s="44" t="s">
        <v>798</v>
      </c>
      <c r="Q149" s="45" t="s">
        <v>626</v>
      </c>
      <c r="R149" s="45" t="s">
        <v>625</v>
      </c>
      <c r="S149" s="46" t="s">
        <v>627</v>
      </c>
      <c r="T149" s="204">
        <v>379.18992602652304</v>
      </c>
      <c r="U149" s="45" t="s">
        <v>632</v>
      </c>
      <c r="V149" s="44">
        <v>498</v>
      </c>
      <c r="W149" s="45">
        <v>300</v>
      </c>
      <c r="X149" s="44">
        <v>1</v>
      </c>
      <c r="Y149" s="78">
        <v>498</v>
      </c>
      <c r="Z149" s="46" t="s">
        <v>629</v>
      </c>
      <c r="AA149" s="44" t="s">
        <v>630</v>
      </c>
      <c r="AB149" s="66" t="s">
        <v>631</v>
      </c>
      <c r="AC149" s="66" t="s">
        <v>799</v>
      </c>
      <c r="AD149" s="46" t="s">
        <v>656</v>
      </c>
      <c r="AE149" s="66" t="s">
        <v>634</v>
      </c>
      <c r="AF149" s="46" t="s">
        <v>631</v>
      </c>
      <c r="AG149" s="46" t="s">
        <v>725</v>
      </c>
      <c r="AH149" s="46"/>
    </row>
    <row r="150" spans="2:34">
      <c r="B150" s="45" t="s">
        <v>801</v>
      </c>
      <c r="C150" s="199" t="s">
        <v>438</v>
      </c>
      <c r="D150" s="199" t="s">
        <v>136</v>
      </c>
      <c r="E150" s="200" t="s">
        <v>347</v>
      </c>
      <c r="F150" s="199" t="s">
        <v>620</v>
      </c>
      <c r="G150" s="44" t="s">
        <v>621</v>
      </c>
      <c r="H150" s="201" t="s">
        <v>639</v>
      </c>
      <c r="I150" s="200">
        <v>22</v>
      </c>
      <c r="J150" s="44" t="s">
        <v>621</v>
      </c>
      <c r="K150" s="44" t="s">
        <v>15</v>
      </c>
      <c r="L150" s="202" t="s">
        <v>470</v>
      </c>
      <c r="M150" s="202" t="s">
        <v>623</v>
      </c>
      <c r="N150" s="202" t="s">
        <v>624</v>
      </c>
      <c r="O150" s="60">
        <v>5.9090909090909092</v>
      </c>
      <c r="P150" s="44" t="s">
        <v>625</v>
      </c>
      <c r="Q150" s="45" t="s">
        <v>626</v>
      </c>
      <c r="R150" s="45" t="s">
        <v>625</v>
      </c>
      <c r="S150" s="46" t="s">
        <v>627</v>
      </c>
      <c r="T150" s="204">
        <v>321.88507265792862</v>
      </c>
      <c r="U150" s="45" t="s">
        <v>632</v>
      </c>
      <c r="V150" s="44">
        <v>498</v>
      </c>
      <c r="W150" s="45">
        <v>300</v>
      </c>
      <c r="X150" s="44">
        <v>1</v>
      </c>
      <c r="Y150" s="78">
        <v>498</v>
      </c>
      <c r="Z150" s="46" t="s">
        <v>629</v>
      </c>
      <c r="AA150" s="44" t="s">
        <v>667</v>
      </c>
      <c r="AB150" s="66" t="s">
        <v>631</v>
      </c>
      <c r="AC150" s="66" t="s">
        <v>632</v>
      </c>
      <c r="AD150" s="46" t="s">
        <v>656</v>
      </c>
      <c r="AE150" s="66" t="s">
        <v>628</v>
      </c>
      <c r="AF150" s="46" t="s">
        <v>633</v>
      </c>
      <c r="AG150" s="46" t="s">
        <v>635</v>
      </c>
      <c r="AH150" s="46"/>
    </row>
    <row r="151" spans="2:34">
      <c r="B151" s="45" t="s">
        <v>802</v>
      </c>
      <c r="C151" s="199" t="s">
        <v>438</v>
      </c>
      <c r="D151" s="199" t="s">
        <v>136</v>
      </c>
      <c r="E151" s="200" t="s">
        <v>347</v>
      </c>
      <c r="F151" s="199" t="s">
        <v>620</v>
      </c>
      <c r="G151" s="44" t="s">
        <v>621</v>
      </c>
      <c r="H151" s="201" t="s">
        <v>642</v>
      </c>
      <c r="I151" s="200">
        <v>6</v>
      </c>
      <c r="J151" s="44" t="s">
        <v>621</v>
      </c>
      <c r="K151" s="44" t="s">
        <v>15</v>
      </c>
      <c r="L151" s="202" t="s">
        <v>470</v>
      </c>
      <c r="M151" s="202" t="s">
        <v>623</v>
      </c>
      <c r="N151" s="202" t="s">
        <v>624</v>
      </c>
      <c r="O151" s="60">
        <v>11.875</v>
      </c>
      <c r="P151" s="44" t="s">
        <v>625</v>
      </c>
      <c r="Q151" s="45" t="s">
        <v>626</v>
      </c>
      <c r="R151" s="45" t="s">
        <v>625</v>
      </c>
      <c r="S151" s="46" t="s">
        <v>627</v>
      </c>
      <c r="T151" s="204">
        <v>220.78269859751239</v>
      </c>
      <c r="U151" s="45" t="s">
        <v>632</v>
      </c>
      <c r="V151" s="44">
        <v>498</v>
      </c>
      <c r="W151" s="45">
        <v>300</v>
      </c>
      <c r="X151" s="44">
        <v>1</v>
      </c>
      <c r="Y151" s="78">
        <v>498</v>
      </c>
      <c r="Z151" s="46" t="s">
        <v>629</v>
      </c>
      <c r="AA151" s="44" t="s">
        <v>667</v>
      </c>
      <c r="AB151" s="66" t="s">
        <v>631</v>
      </c>
      <c r="AC151" s="66" t="s">
        <v>632</v>
      </c>
      <c r="AD151" s="46" t="s">
        <v>656</v>
      </c>
      <c r="AE151" s="66" t="s">
        <v>628</v>
      </c>
      <c r="AF151" s="46" t="s">
        <v>633</v>
      </c>
      <c r="AG151" s="46" t="s">
        <v>635</v>
      </c>
      <c r="AH151" s="46"/>
    </row>
    <row r="152" spans="2:34">
      <c r="B152" s="45" t="s">
        <v>803</v>
      </c>
      <c r="C152" s="199" t="s">
        <v>438</v>
      </c>
      <c r="D152" s="199" t="s">
        <v>136</v>
      </c>
      <c r="E152" s="200" t="s">
        <v>347</v>
      </c>
      <c r="F152" s="199" t="s">
        <v>620</v>
      </c>
      <c r="G152" s="44" t="s">
        <v>621</v>
      </c>
      <c r="H152" s="201" t="s">
        <v>644</v>
      </c>
      <c r="I152" s="200">
        <v>17</v>
      </c>
      <c r="J152" s="44" t="s">
        <v>621</v>
      </c>
      <c r="K152" s="44" t="s">
        <v>15</v>
      </c>
      <c r="L152" s="202" t="s">
        <v>470</v>
      </c>
      <c r="M152" s="202" t="s">
        <v>623</v>
      </c>
      <c r="N152" s="202" t="s">
        <v>624</v>
      </c>
      <c r="O152" s="60">
        <v>3.5294117647058822</v>
      </c>
      <c r="P152" s="44" t="s">
        <v>625</v>
      </c>
      <c r="Q152" s="45" t="s">
        <v>626</v>
      </c>
      <c r="R152" s="45" t="s">
        <v>625</v>
      </c>
      <c r="S152" s="46" t="s">
        <v>627</v>
      </c>
      <c r="T152" s="204">
        <v>287.69602013236124</v>
      </c>
      <c r="U152" s="45" t="s">
        <v>632</v>
      </c>
      <c r="V152" s="44">
        <v>498</v>
      </c>
      <c r="W152" s="45">
        <v>300</v>
      </c>
      <c r="X152" s="44">
        <v>1</v>
      </c>
      <c r="Y152" s="78">
        <v>498</v>
      </c>
      <c r="Z152" s="46" t="s">
        <v>629</v>
      </c>
      <c r="AA152" s="44" t="s">
        <v>667</v>
      </c>
      <c r="AB152" s="66" t="s">
        <v>628</v>
      </c>
      <c r="AC152" s="66" t="s">
        <v>632</v>
      </c>
      <c r="AD152" s="46" t="s">
        <v>656</v>
      </c>
      <c r="AE152" s="66" t="s">
        <v>628</v>
      </c>
      <c r="AF152" s="46" t="s">
        <v>633</v>
      </c>
      <c r="AG152" s="46" t="s">
        <v>635</v>
      </c>
      <c r="AH152" s="46"/>
    </row>
    <row r="153" spans="2:34">
      <c r="B153" s="45" t="s">
        <v>804</v>
      </c>
      <c r="C153" s="199" t="s">
        <v>438</v>
      </c>
      <c r="D153" s="199" t="s">
        <v>136</v>
      </c>
      <c r="E153" s="200" t="s">
        <v>347</v>
      </c>
      <c r="F153" s="199" t="s">
        <v>620</v>
      </c>
      <c r="G153" s="44" t="s">
        <v>621</v>
      </c>
      <c r="H153" s="201" t="s">
        <v>646</v>
      </c>
      <c r="I153" s="200">
        <v>5</v>
      </c>
      <c r="J153" s="44" t="s">
        <v>621</v>
      </c>
      <c r="K153" s="44" t="s">
        <v>15</v>
      </c>
      <c r="L153" s="202" t="s">
        <v>470</v>
      </c>
      <c r="M153" s="202" t="s">
        <v>623</v>
      </c>
      <c r="N153" s="202" t="s">
        <v>624</v>
      </c>
      <c r="O153" s="60">
        <v>9</v>
      </c>
      <c r="P153" s="44" t="s">
        <v>625</v>
      </c>
      <c r="Q153" s="45" t="s">
        <v>626</v>
      </c>
      <c r="R153" s="45" t="s">
        <v>625</v>
      </c>
      <c r="S153" s="46" t="s">
        <v>627</v>
      </c>
      <c r="T153" s="204">
        <v>307.37924458232374</v>
      </c>
      <c r="U153" s="45" t="s">
        <v>632</v>
      </c>
      <c r="V153" s="44">
        <v>498</v>
      </c>
      <c r="W153" s="45">
        <v>300</v>
      </c>
      <c r="X153" s="44">
        <v>1</v>
      </c>
      <c r="Y153" s="78">
        <v>498</v>
      </c>
      <c r="Z153" s="46" t="s">
        <v>629</v>
      </c>
      <c r="AA153" s="44" t="s">
        <v>667</v>
      </c>
      <c r="AB153" s="66" t="s">
        <v>631</v>
      </c>
      <c r="AC153" s="66" t="s">
        <v>632</v>
      </c>
      <c r="AD153" s="46" t="s">
        <v>656</v>
      </c>
      <c r="AE153" s="66" t="s">
        <v>628</v>
      </c>
      <c r="AF153" s="46" t="s">
        <v>633</v>
      </c>
      <c r="AG153" s="46" t="s">
        <v>635</v>
      </c>
      <c r="AH153" s="46"/>
    </row>
    <row r="154" spans="2:34">
      <c r="B154" s="45" t="s">
        <v>805</v>
      </c>
      <c r="C154" s="199" t="s">
        <v>438</v>
      </c>
      <c r="D154" s="199" t="s">
        <v>136</v>
      </c>
      <c r="E154" s="200" t="s">
        <v>347</v>
      </c>
      <c r="F154" s="199" t="s">
        <v>620</v>
      </c>
      <c r="G154" s="44" t="s">
        <v>621</v>
      </c>
      <c r="H154" s="201" t="s">
        <v>648</v>
      </c>
      <c r="I154" s="200">
        <v>7</v>
      </c>
      <c r="J154" s="44" t="s">
        <v>621</v>
      </c>
      <c r="K154" s="44" t="s">
        <v>15</v>
      </c>
      <c r="L154" s="202" t="s">
        <v>470</v>
      </c>
      <c r="M154" s="202" t="s">
        <v>623</v>
      </c>
      <c r="N154" s="202" t="s">
        <v>624</v>
      </c>
      <c r="O154" s="60">
        <v>5.5357142857142856</v>
      </c>
      <c r="P154" s="44" t="s">
        <v>798</v>
      </c>
      <c r="Q154" s="45" t="s">
        <v>626</v>
      </c>
      <c r="R154" s="45" t="s">
        <v>625</v>
      </c>
      <c r="S154" s="46" t="s">
        <v>627</v>
      </c>
      <c r="T154" s="204">
        <v>370.20669902096586</v>
      </c>
      <c r="U154" s="45" t="s">
        <v>632</v>
      </c>
      <c r="V154" s="44">
        <v>498</v>
      </c>
      <c r="W154" s="45">
        <v>300</v>
      </c>
      <c r="X154" s="44">
        <v>1</v>
      </c>
      <c r="Y154" s="78">
        <v>498</v>
      </c>
      <c r="Z154" s="46" t="s">
        <v>629</v>
      </c>
      <c r="AA154" s="44" t="s">
        <v>630</v>
      </c>
      <c r="AB154" s="66" t="s">
        <v>631</v>
      </c>
      <c r="AC154" s="66" t="s">
        <v>799</v>
      </c>
      <c r="AD154" s="46" t="s">
        <v>656</v>
      </c>
      <c r="AE154" s="66" t="s">
        <v>634</v>
      </c>
      <c r="AF154" s="46" t="s">
        <v>631</v>
      </c>
      <c r="AG154" s="46" t="s">
        <v>725</v>
      </c>
      <c r="AH154" s="46"/>
    </row>
    <row r="155" spans="2:34">
      <c r="B155" s="45" t="s">
        <v>806</v>
      </c>
      <c r="C155" s="199" t="s">
        <v>438</v>
      </c>
      <c r="D155" s="199" t="s">
        <v>136</v>
      </c>
      <c r="E155" s="200" t="s">
        <v>347</v>
      </c>
      <c r="F155" s="199" t="s">
        <v>620</v>
      </c>
      <c r="G155" s="44" t="s">
        <v>621</v>
      </c>
      <c r="H155" s="201" t="s">
        <v>650</v>
      </c>
      <c r="I155" s="200">
        <v>10</v>
      </c>
      <c r="J155" s="44" t="s">
        <v>621</v>
      </c>
      <c r="K155" s="44" t="s">
        <v>15</v>
      </c>
      <c r="L155" s="202" t="s">
        <v>470</v>
      </c>
      <c r="M155" s="202" t="s">
        <v>623</v>
      </c>
      <c r="N155" s="202" t="s">
        <v>624</v>
      </c>
      <c r="O155" s="60">
        <v>9.5</v>
      </c>
      <c r="P155" s="44" t="s">
        <v>798</v>
      </c>
      <c r="Q155" s="45" t="s">
        <v>626</v>
      </c>
      <c r="R155" s="45" t="s">
        <v>625</v>
      </c>
      <c r="S155" s="46" t="s">
        <v>627</v>
      </c>
      <c r="T155" s="204">
        <v>407.25913126656843</v>
      </c>
      <c r="U155" s="45" t="s">
        <v>632</v>
      </c>
      <c r="V155" s="44">
        <v>498</v>
      </c>
      <c r="W155" s="45">
        <v>300</v>
      </c>
      <c r="X155" s="44">
        <v>1</v>
      </c>
      <c r="Y155" s="78">
        <v>498</v>
      </c>
      <c r="Z155" s="46" t="s">
        <v>629</v>
      </c>
      <c r="AA155" s="44" t="s">
        <v>667</v>
      </c>
      <c r="AB155" s="66" t="s">
        <v>631</v>
      </c>
      <c r="AC155" s="66" t="s">
        <v>799</v>
      </c>
      <c r="AD155" s="46" t="s">
        <v>656</v>
      </c>
      <c r="AE155" s="66" t="s">
        <v>628</v>
      </c>
      <c r="AF155" s="46" t="s">
        <v>633</v>
      </c>
      <c r="AG155" s="46" t="s">
        <v>725</v>
      </c>
      <c r="AH155" s="46"/>
    </row>
    <row r="156" spans="2:34">
      <c r="B156" s="45" t="s">
        <v>807</v>
      </c>
      <c r="C156" s="199" t="s">
        <v>438</v>
      </c>
      <c r="D156" s="199" t="s">
        <v>136</v>
      </c>
      <c r="E156" s="200" t="s">
        <v>347</v>
      </c>
      <c r="F156" s="199" t="s">
        <v>620</v>
      </c>
      <c r="G156" s="44" t="s">
        <v>621</v>
      </c>
      <c r="H156" s="201" t="s">
        <v>652</v>
      </c>
      <c r="I156" s="200">
        <v>16</v>
      </c>
      <c r="J156" s="44" t="s">
        <v>621</v>
      </c>
      <c r="K156" s="44" t="s">
        <v>15</v>
      </c>
      <c r="L156" s="202" t="s">
        <v>470</v>
      </c>
      <c r="M156" s="202" t="s">
        <v>623</v>
      </c>
      <c r="N156" s="202" t="s">
        <v>624</v>
      </c>
      <c r="O156" s="60">
        <v>5.3125</v>
      </c>
      <c r="P156" s="44" t="s">
        <v>625</v>
      </c>
      <c r="Q156" s="45" t="s">
        <v>626</v>
      </c>
      <c r="R156" s="45" t="s">
        <v>625</v>
      </c>
      <c r="S156" s="46" t="s">
        <v>627</v>
      </c>
      <c r="T156" s="204">
        <v>407.4272941274308</v>
      </c>
      <c r="U156" s="45" t="s">
        <v>632</v>
      </c>
      <c r="V156" s="44">
        <v>498</v>
      </c>
      <c r="W156" s="45">
        <v>300</v>
      </c>
      <c r="X156" s="44">
        <v>1</v>
      </c>
      <c r="Y156" s="78">
        <v>498</v>
      </c>
      <c r="Z156" s="46" t="s">
        <v>629</v>
      </c>
      <c r="AA156" s="44" t="s">
        <v>630</v>
      </c>
      <c r="AB156" s="66" t="s">
        <v>631</v>
      </c>
      <c r="AC156" s="66" t="s">
        <v>632</v>
      </c>
      <c r="AD156" s="46" t="s">
        <v>656</v>
      </c>
      <c r="AE156" s="66" t="s">
        <v>634</v>
      </c>
      <c r="AF156" s="46" t="s">
        <v>631</v>
      </c>
      <c r="AG156" s="46" t="s">
        <v>635</v>
      </c>
      <c r="AH156" s="46"/>
    </row>
    <row r="157" spans="2:34">
      <c r="B157" s="45" t="s">
        <v>808</v>
      </c>
      <c r="C157" s="199" t="s">
        <v>438</v>
      </c>
      <c r="D157" s="199" t="s">
        <v>136</v>
      </c>
      <c r="E157" s="200" t="s">
        <v>347</v>
      </c>
      <c r="F157" s="199" t="s">
        <v>620</v>
      </c>
      <c r="G157" s="44" t="s">
        <v>621</v>
      </c>
      <c r="H157" s="201" t="s">
        <v>654</v>
      </c>
      <c r="I157" s="200">
        <v>11</v>
      </c>
      <c r="J157" s="44" t="s">
        <v>621</v>
      </c>
      <c r="K157" s="44" t="s">
        <v>15</v>
      </c>
      <c r="L157" s="202" t="s">
        <v>470</v>
      </c>
      <c r="M157" s="202" t="s">
        <v>623</v>
      </c>
      <c r="N157" s="202" t="s">
        <v>624</v>
      </c>
      <c r="O157" s="60">
        <v>6.4772727272727266</v>
      </c>
      <c r="P157" s="44" t="s">
        <v>625</v>
      </c>
      <c r="Q157" s="45" t="s">
        <v>626</v>
      </c>
      <c r="R157" s="45" t="s">
        <v>625</v>
      </c>
      <c r="S157" s="46" t="s">
        <v>627</v>
      </c>
      <c r="T157" s="204">
        <v>444.8932456219132</v>
      </c>
      <c r="U157" s="45" t="s">
        <v>632</v>
      </c>
      <c r="V157" s="44">
        <v>498</v>
      </c>
      <c r="W157" s="45">
        <v>300</v>
      </c>
      <c r="X157" s="44">
        <v>1</v>
      </c>
      <c r="Y157" s="78">
        <v>498</v>
      </c>
      <c r="Z157" s="46" t="s">
        <v>629</v>
      </c>
      <c r="AA157" s="44" t="s">
        <v>667</v>
      </c>
      <c r="AB157" s="66" t="s">
        <v>631</v>
      </c>
      <c r="AC157" s="66" t="s">
        <v>632</v>
      </c>
      <c r="AD157" s="46" t="s">
        <v>656</v>
      </c>
      <c r="AE157" s="66" t="s">
        <v>628</v>
      </c>
      <c r="AF157" s="46" t="s">
        <v>633</v>
      </c>
      <c r="AG157" s="46" t="s">
        <v>635</v>
      </c>
      <c r="AH157" s="46"/>
    </row>
    <row r="158" spans="2:34">
      <c r="B158" s="45" t="s">
        <v>809</v>
      </c>
      <c r="C158" s="58" t="s">
        <v>437</v>
      </c>
      <c r="D158" s="199" t="s">
        <v>97</v>
      </c>
      <c r="E158" s="200" t="s">
        <v>342</v>
      </c>
      <c r="F158" s="199" t="s">
        <v>620</v>
      </c>
      <c r="G158" s="44" t="s">
        <v>621</v>
      </c>
      <c r="H158" s="201" t="s">
        <v>810</v>
      </c>
      <c r="I158" s="200">
        <v>4</v>
      </c>
      <c r="J158" s="44" t="s">
        <v>811</v>
      </c>
      <c r="K158" s="44" t="s">
        <v>15</v>
      </c>
      <c r="L158" s="202" t="s">
        <v>470</v>
      </c>
      <c r="M158" s="202" t="s">
        <v>623</v>
      </c>
      <c r="N158" s="202" t="s">
        <v>624</v>
      </c>
      <c r="O158" s="60">
        <v>9</v>
      </c>
      <c r="P158" s="44" t="s">
        <v>625</v>
      </c>
      <c r="Q158" s="45" t="s">
        <v>626</v>
      </c>
      <c r="R158" s="45" t="s">
        <v>625</v>
      </c>
      <c r="S158" s="46" t="s">
        <v>627</v>
      </c>
      <c r="T158" s="206">
        <v>32.015621187164243</v>
      </c>
      <c r="U158" s="45" t="s">
        <v>632</v>
      </c>
      <c r="V158" s="44">
        <v>356</v>
      </c>
      <c r="W158" s="45">
        <v>300</v>
      </c>
      <c r="X158" s="44">
        <v>4</v>
      </c>
      <c r="Y158" s="78">
        <v>89</v>
      </c>
      <c r="Z158" s="46" t="s">
        <v>708</v>
      </c>
      <c r="AA158" s="44" t="s">
        <v>630</v>
      </c>
      <c r="AB158" s="66" t="s">
        <v>631</v>
      </c>
      <c r="AC158" s="66" t="s">
        <v>632</v>
      </c>
      <c r="AD158" s="46" t="s">
        <v>632</v>
      </c>
      <c r="AE158" s="66" t="s">
        <v>634</v>
      </c>
      <c r="AF158" s="46" t="s">
        <v>631</v>
      </c>
      <c r="AG158" s="46" t="s">
        <v>635</v>
      </c>
      <c r="AH158" s="46"/>
    </row>
    <row r="159" spans="2:34">
      <c r="B159" s="45" t="s">
        <v>812</v>
      </c>
      <c r="C159" s="199" t="s">
        <v>437</v>
      </c>
      <c r="D159" s="199" t="s">
        <v>97</v>
      </c>
      <c r="E159" s="200" t="s">
        <v>342</v>
      </c>
      <c r="F159" s="199" t="s">
        <v>620</v>
      </c>
      <c r="G159" s="44" t="s">
        <v>621</v>
      </c>
      <c r="H159" s="201" t="s">
        <v>813</v>
      </c>
      <c r="I159" s="200">
        <v>8</v>
      </c>
      <c r="J159" s="44" t="s">
        <v>811</v>
      </c>
      <c r="K159" s="44" t="s">
        <v>15</v>
      </c>
      <c r="L159" s="202" t="s">
        <v>470</v>
      </c>
      <c r="M159" s="202" t="s">
        <v>623</v>
      </c>
      <c r="N159" s="202" t="s">
        <v>624</v>
      </c>
      <c r="O159" s="60">
        <v>9</v>
      </c>
      <c r="P159" s="44" t="s">
        <v>625</v>
      </c>
      <c r="Q159" s="45" t="s">
        <v>626</v>
      </c>
      <c r="R159" s="45" t="s">
        <v>625</v>
      </c>
      <c r="S159" s="46" t="s">
        <v>627</v>
      </c>
      <c r="T159" s="206">
        <v>17.204650534085253</v>
      </c>
      <c r="U159" s="45" t="s">
        <v>632</v>
      </c>
      <c r="V159" s="44">
        <v>356</v>
      </c>
      <c r="W159" s="45">
        <v>300</v>
      </c>
      <c r="X159" s="44">
        <v>4</v>
      </c>
      <c r="Y159" s="78">
        <v>89</v>
      </c>
      <c r="Z159" s="46" t="s">
        <v>708</v>
      </c>
      <c r="AA159" s="44" t="s">
        <v>630</v>
      </c>
      <c r="AB159" s="66" t="s">
        <v>631</v>
      </c>
      <c r="AC159" s="66" t="s">
        <v>632</v>
      </c>
      <c r="AD159" s="46" t="s">
        <v>632</v>
      </c>
      <c r="AE159" s="66" t="s">
        <v>634</v>
      </c>
      <c r="AF159" s="46" t="s">
        <v>631</v>
      </c>
      <c r="AG159" s="46" t="s">
        <v>635</v>
      </c>
      <c r="AH159" s="46"/>
    </row>
    <row r="160" spans="2:34">
      <c r="B160" s="45" t="s">
        <v>814</v>
      </c>
      <c r="C160" s="199" t="s">
        <v>437</v>
      </c>
      <c r="D160" s="199" t="s">
        <v>97</v>
      </c>
      <c r="E160" s="200" t="s">
        <v>342</v>
      </c>
      <c r="F160" s="199" t="s">
        <v>620</v>
      </c>
      <c r="G160" s="44" t="s">
        <v>621</v>
      </c>
      <c r="H160" s="201" t="s">
        <v>815</v>
      </c>
      <c r="I160" s="200">
        <v>10</v>
      </c>
      <c r="J160" s="44" t="s">
        <v>816</v>
      </c>
      <c r="K160" s="44" t="s">
        <v>15</v>
      </c>
      <c r="L160" s="202" t="s">
        <v>470</v>
      </c>
      <c r="M160" s="202" t="s">
        <v>623</v>
      </c>
      <c r="N160" s="202" t="s">
        <v>624</v>
      </c>
      <c r="O160" s="60">
        <v>7.5</v>
      </c>
      <c r="P160" s="44" t="s">
        <v>625</v>
      </c>
      <c r="Q160" s="45" t="s">
        <v>626</v>
      </c>
      <c r="R160" s="45" t="s">
        <v>625</v>
      </c>
      <c r="S160" s="46" t="s">
        <v>627</v>
      </c>
      <c r="T160" s="206">
        <v>34.481879299133332</v>
      </c>
      <c r="U160" s="45" t="s">
        <v>632</v>
      </c>
      <c r="V160" s="44">
        <v>356</v>
      </c>
      <c r="W160" s="45">
        <v>300</v>
      </c>
      <c r="X160" s="44">
        <v>4</v>
      </c>
      <c r="Y160" s="78">
        <v>89</v>
      </c>
      <c r="Z160" s="46" t="s">
        <v>708</v>
      </c>
      <c r="AA160" s="44" t="s">
        <v>630</v>
      </c>
      <c r="AB160" s="66" t="s">
        <v>631</v>
      </c>
      <c r="AC160" s="66" t="s">
        <v>632</v>
      </c>
      <c r="AD160" s="46" t="s">
        <v>632</v>
      </c>
      <c r="AE160" s="66" t="s">
        <v>634</v>
      </c>
      <c r="AF160" s="46" t="s">
        <v>631</v>
      </c>
      <c r="AG160" s="46" t="s">
        <v>635</v>
      </c>
      <c r="AH160" s="46"/>
    </row>
    <row r="161" spans="2:34">
      <c r="B161" s="45" t="s">
        <v>817</v>
      </c>
      <c r="C161" s="199" t="s">
        <v>437</v>
      </c>
      <c r="D161" s="199" t="s">
        <v>97</v>
      </c>
      <c r="E161" s="200" t="s">
        <v>342</v>
      </c>
      <c r="F161" s="199" t="s">
        <v>620</v>
      </c>
      <c r="G161" s="44" t="s">
        <v>621</v>
      </c>
      <c r="H161" s="201" t="s">
        <v>818</v>
      </c>
      <c r="I161" s="200">
        <v>4</v>
      </c>
      <c r="J161" s="44" t="s">
        <v>816</v>
      </c>
      <c r="K161" s="44" t="s">
        <v>15</v>
      </c>
      <c r="L161" s="202" t="s">
        <v>470</v>
      </c>
      <c r="M161" s="202" t="s">
        <v>623</v>
      </c>
      <c r="N161" s="202" t="s">
        <v>624</v>
      </c>
      <c r="O161" s="60">
        <v>5.3999999999999995</v>
      </c>
      <c r="P161" s="44" t="s">
        <v>625</v>
      </c>
      <c r="Q161" s="45" t="s">
        <v>626</v>
      </c>
      <c r="R161" s="45" t="s">
        <v>625</v>
      </c>
      <c r="S161" s="46" t="s">
        <v>627</v>
      </c>
      <c r="T161" s="206">
        <v>75.292761936324268</v>
      </c>
      <c r="U161" s="45" t="s">
        <v>632</v>
      </c>
      <c r="V161" s="44">
        <v>356</v>
      </c>
      <c r="W161" s="45">
        <v>300</v>
      </c>
      <c r="X161" s="44">
        <v>4</v>
      </c>
      <c r="Y161" s="78">
        <v>89</v>
      </c>
      <c r="Z161" s="46" t="s">
        <v>708</v>
      </c>
      <c r="AA161" s="44" t="s">
        <v>630</v>
      </c>
      <c r="AB161" s="66" t="s">
        <v>631</v>
      </c>
      <c r="AC161" s="66" t="s">
        <v>632</v>
      </c>
      <c r="AD161" s="46" t="s">
        <v>632</v>
      </c>
      <c r="AE161" s="66" t="s">
        <v>634</v>
      </c>
      <c r="AF161" s="46" t="s">
        <v>631</v>
      </c>
      <c r="AG161" s="46" t="s">
        <v>635</v>
      </c>
      <c r="AH161" s="46"/>
    </row>
    <row r="162" spans="2:34">
      <c r="B162" s="45" t="s">
        <v>819</v>
      </c>
      <c r="C162" s="199" t="s">
        <v>437</v>
      </c>
      <c r="D162" s="199" t="s">
        <v>97</v>
      </c>
      <c r="E162" s="200" t="s">
        <v>342</v>
      </c>
      <c r="F162" s="199" t="s">
        <v>620</v>
      </c>
      <c r="G162" s="44" t="s">
        <v>621</v>
      </c>
      <c r="H162" s="201" t="s">
        <v>820</v>
      </c>
      <c r="I162" s="200">
        <v>4</v>
      </c>
      <c r="J162" s="44" t="s">
        <v>816</v>
      </c>
      <c r="K162" s="44" t="s">
        <v>15</v>
      </c>
      <c r="L162" s="202" t="s">
        <v>470</v>
      </c>
      <c r="M162" s="202" t="s">
        <v>623</v>
      </c>
      <c r="N162" s="202" t="s">
        <v>624</v>
      </c>
      <c r="O162" s="60">
        <v>6.75</v>
      </c>
      <c r="P162" s="44" t="s">
        <v>625</v>
      </c>
      <c r="Q162" s="45" t="s">
        <v>626</v>
      </c>
      <c r="R162" s="45" t="s">
        <v>625</v>
      </c>
      <c r="S162" s="46" t="s">
        <v>627</v>
      </c>
      <c r="T162" s="206">
        <v>96.254870006665115</v>
      </c>
      <c r="U162" s="45" t="s">
        <v>632</v>
      </c>
      <c r="V162" s="44">
        <v>356</v>
      </c>
      <c r="W162" s="45">
        <v>300</v>
      </c>
      <c r="X162" s="44">
        <v>4</v>
      </c>
      <c r="Y162" s="78">
        <v>89</v>
      </c>
      <c r="Z162" s="46" t="s">
        <v>708</v>
      </c>
      <c r="AA162" s="44" t="s">
        <v>630</v>
      </c>
      <c r="AB162" s="66" t="s">
        <v>631</v>
      </c>
      <c r="AC162" s="66" t="s">
        <v>632</v>
      </c>
      <c r="AD162" s="46" t="s">
        <v>632</v>
      </c>
      <c r="AE162" s="66" t="s">
        <v>634</v>
      </c>
      <c r="AF162" s="46" t="s">
        <v>631</v>
      </c>
      <c r="AG162" s="46" t="s">
        <v>635</v>
      </c>
      <c r="AH162" s="46"/>
    </row>
    <row r="163" spans="2:34">
      <c r="B163" s="45" t="s">
        <v>821</v>
      </c>
      <c r="C163" s="199" t="s">
        <v>437</v>
      </c>
      <c r="D163" s="199" t="s">
        <v>97</v>
      </c>
      <c r="E163" s="200" t="s">
        <v>342</v>
      </c>
      <c r="F163" s="199" t="s">
        <v>620</v>
      </c>
      <c r="G163" s="44" t="s">
        <v>621</v>
      </c>
      <c r="H163" s="201" t="s">
        <v>822</v>
      </c>
      <c r="I163" s="200">
        <v>4</v>
      </c>
      <c r="J163" s="44" t="s">
        <v>811</v>
      </c>
      <c r="K163" s="44" t="s">
        <v>15</v>
      </c>
      <c r="L163" s="202" t="s">
        <v>470</v>
      </c>
      <c r="M163" s="202" t="s">
        <v>623</v>
      </c>
      <c r="N163" s="202" t="s">
        <v>624</v>
      </c>
      <c r="O163" s="60">
        <v>18.75</v>
      </c>
      <c r="P163" s="44" t="s">
        <v>625</v>
      </c>
      <c r="Q163" s="45" t="s">
        <v>626</v>
      </c>
      <c r="R163" s="45" t="s">
        <v>625</v>
      </c>
      <c r="S163" s="46" t="s">
        <v>627</v>
      </c>
      <c r="T163" s="206">
        <v>71.840100222647237</v>
      </c>
      <c r="U163" s="45" t="s">
        <v>632</v>
      </c>
      <c r="V163" s="44">
        <v>356</v>
      </c>
      <c r="W163" s="45">
        <v>300</v>
      </c>
      <c r="X163" s="44">
        <v>4</v>
      </c>
      <c r="Y163" s="78">
        <v>89</v>
      </c>
      <c r="Z163" s="46" t="s">
        <v>708</v>
      </c>
      <c r="AA163" s="44" t="s">
        <v>630</v>
      </c>
      <c r="AB163" s="66" t="s">
        <v>631</v>
      </c>
      <c r="AC163" s="66" t="s">
        <v>632</v>
      </c>
      <c r="AD163" s="46" t="s">
        <v>632</v>
      </c>
      <c r="AE163" s="66" t="s">
        <v>634</v>
      </c>
      <c r="AF163" s="46" t="s">
        <v>631</v>
      </c>
      <c r="AG163" s="46" t="s">
        <v>635</v>
      </c>
      <c r="AH163" s="46"/>
    </row>
    <row r="164" spans="2:34">
      <c r="B164" s="45" t="s">
        <v>823</v>
      </c>
      <c r="C164" s="199" t="s">
        <v>437</v>
      </c>
      <c r="D164" s="199" t="s">
        <v>97</v>
      </c>
      <c r="E164" s="200" t="s">
        <v>342</v>
      </c>
      <c r="F164" s="199" t="s">
        <v>620</v>
      </c>
      <c r="G164" s="44" t="s">
        <v>621</v>
      </c>
      <c r="H164" s="201" t="s">
        <v>824</v>
      </c>
      <c r="I164" s="200">
        <v>11</v>
      </c>
      <c r="J164" s="44" t="s">
        <v>816</v>
      </c>
      <c r="K164" s="44" t="s">
        <v>15</v>
      </c>
      <c r="L164" s="202" t="s">
        <v>470</v>
      </c>
      <c r="M164" s="202" t="s">
        <v>623</v>
      </c>
      <c r="N164" s="202" t="s">
        <v>624</v>
      </c>
      <c r="O164" s="60">
        <v>8.0681818181818183</v>
      </c>
      <c r="P164" s="44" t="s">
        <v>625</v>
      </c>
      <c r="Q164" s="45" t="s">
        <v>626</v>
      </c>
      <c r="R164" s="45" t="s">
        <v>625</v>
      </c>
      <c r="S164" s="46" t="s">
        <v>627</v>
      </c>
      <c r="T164" s="206">
        <v>57.245087125446844</v>
      </c>
      <c r="U164" s="45" t="s">
        <v>632</v>
      </c>
      <c r="V164" s="44">
        <v>356</v>
      </c>
      <c r="W164" s="45">
        <v>300</v>
      </c>
      <c r="X164" s="44">
        <v>4</v>
      </c>
      <c r="Y164" s="78">
        <v>89</v>
      </c>
      <c r="Z164" s="46" t="s">
        <v>708</v>
      </c>
      <c r="AA164" s="44" t="s">
        <v>630</v>
      </c>
      <c r="AB164" s="66" t="s">
        <v>631</v>
      </c>
      <c r="AC164" s="66" t="s">
        <v>632</v>
      </c>
      <c r="AD164" s="46" t="s">
        <v>632</v>
      </c>
      <c r="AE164" s="66" t="s">
        <v>634</v>
      </c>
      <c r="AF164" s="46" t="s">
        <v>631</v>
      </c>
      <c r="AG164" s="46" t="s">
        <v>635</v>
      </c>
      <c r="AH164" s="46"/>
    </row>
    <row r="165" spans="2:34">
      <c r="B165" s="45" t="s">
        <v>825</v>
      </c>
      <c r="C165" s="199" t="s">
        <v>437</v>
      </c>
      <c r="D165" s="199" t="s">
        <v>97</v>
      </c>
      <c r="E165" s="200" t="s">
        <v>342</v>
      </c>
      <c r="F165" s="199" t="s">
        <v>620</v>
      </c>
      <c r="G165" s="44" t="s">
        <v>621</v>
      </c>
      <c r="H165" s="201" t="s">
        <v>826</v>
      </c>
      <c r="I165" s="200">
        <v>6</v>
      </c>
      <c r="J165" s="44" t="s">
        <v>816</v>
      </c>
      <c r="K165" s="44" t="s">
        <v>15</v>
      </c>
      <c r="L165" s="202" t="s">
        <v>470</v>
      </c>
      <c r="M165" s="202" t="s">
        <v>623</v>
      </c>
      <c r="N165" s="202" t="s">
        <v>624</v>
      </c>
      <c r="O165" s="60">
        <v>7.916666666666667</v>
      </c>
      <c r="P165" s="44" t="s">
        <v>625</v>
      </c>
      <c r="Q165" s="45" t="s">
        <v>626</v>
      </c>
      <c r="R165" s="45" t="s">
        <v>625</v>
      </c>
      <c r="S165" s="46" t="s">
        <v>627</v>
      </c>
      <c r="T165" s="206">
        <v>57.245087125446844</v>
      </c>
      <c r="U165" s="45" t="s">
        <v>632</v>
      </c>
      <c r="V165" s="44">
        <v>356</v>
      </c>
      <c r="W165" s="45">
        <v>300</v>
      </c>
      <c r="X165" s="44">
        <v>4</v>
      </c>
      <c r="Y165" s="78">
        <v>89</v>
      </c>
      <c r="Z165" s="46" t="s">
        <v>708</v>
      </c>
      <c r="AA165" s="44" t="s">
        <v>630</v>
      </c>
      <c r="AB165" s="66" t="s">
        <v>631</v>
      </c>
      <c r="AC165" s="66" t="s">
        <v>632</v>
      </c>
      <c r="AD165" s="46" t="s">
        <v>632</v>
      </c>
      <c r="AE165" s="66" t="s">
        <v>634</v>
      </c>
      <c r="AF165" s="46" t="s">
        <v>631</v>
      </c>
      <c r="AG165" s="46" t="s">
        <v>635</v>
      </c>
      <c r="AH165" s="46"/>
    </row>
    <row r="166" spans="2:34">
      <c r="B166" s="45" t="s">
        <v>827</v>
      </c>
      <c r="C166" s="199" t="s">
        <v>437</v>
      </c>
      <c r="D166" s="199" t="s">
        <v>97</v>
      </c>
      <c r="E166" s="200" t="s">
        <v>342</v>
      </c>
      <c r="F166" s="199" t="s">
        <v>620</v>
      </c>
      <c r="G166" s="44" t="s">
        <v>621</v>
      </c>
      <c r="H166" s="201" t="s">
        <v>828</v>
      </c>
      <c r="I166" s="200">
        <v>4</v>
      </c>
      <c r="J166" s="44" t="s">
        <v>811</v>
      </c>
      <c r="K166" s="44" t="s">
        <v>15</v>
      </c>
      <c r="L166" s="202" t="s">
        <v>470</v>
      </c>
      <c r="M166" s="202" t="s">
        <v>623</v>
      </c>
      <c r="N166" s="202" t="s">
        <v>624</v>
      </c>
      <c r="O166" s="60">
        <v>12.041666666666666</v>
      </c>
      <c r="P166" s="44" t="s">
        <v>625</v>
      </c>
      <c r="Q166" s="45" t="s">
        <v>626</v>
      </c>
      <c r="R166" s="45" t="s">
        <v>625</v>
      </c>
      <c r="S166" s="46" t="s">
        <v>627</v>
      </c>
      <c r="T166" s="206">
        <v>56</v>
      </c>
      <c r="U166" s="45" t="s">
        <v>632</v>
      </c>
      <c r="V166" s="44">
        <v>356</v>
      </c>
      <c r="W166" s="45">
        <v>300</v>
      </c>
      <c r="X166" s="44">
        <v>4</v>
      </c>
      <c r="Y166" s="78">
        <v>89</v>
      </c>
      <c r="Z166" s="46" t="s">
        <v>708</v>
      </c>
      <c r="AA166" s="44" t="s">
        <v>630</v>
      </c>
      <c r="AB166" s="66" t="s">
        <v>631</v>
      </c>
      <c r="AC166" s="66" t="s">
        <v>632</v>
      </c>
      <c r="AD166" s="46" t="s">
        <v>632</v>
      </c>
      <c r="AE166" s="66" t="s">
        <v>634</v>
      </c>
      <c r="AF166" s="46" t="s">
        <v>631</v>
      </c>
      <c r="AG166" s="46" t="s">
        <v>635</v>
      </c>
      <c r="AH166" s="46"/>
    </row>
    <row r="167" spans="2:34">
      <c r="B167" s="45" t="s">
        <v>829</v>
      </c>
      <c r="C167" s="199" t="s">
        <v>437</v>
      </c>
      <c r="D167" s="199" t="s">
        <v>97</v>
      </c>
      <c r="E167" s="200" t="s">
        <v>342</v>
      </c>
      <c r="F167" s="199" t="s">
        <v>620</v>
      </c>
      <c r="G167" s="44" t="s">
        <v>621</v>
      </c>
      <c r="H167" s="201" t="s">
        <v>830</v>
      </c>
      <c r="I167" s="200">
        <v>9</v>
      </c>
      <c r="J167" s="44" t="s">
        <v>811</v>
      </c>
      <c r="K167" s="44" t="s">
        <v>15</v>
      </c>
      <c r="L167" s="202" t="s">
        <v>470</v>
      </c>
      <c r="M167" s="202" t="s">
        <v>623</v>
      </c>
      <c r="N167" s="202" t="s">
        <v>624</v>
      </c>
      <c r="O167" s="60">
        <v>15.555555555555555</v>
      </c>
      <c r="P167" s="44" t="s">
        <v>625</v>
      </c>
      <c r="Q167" s="45" t="s">
        <v>626</v>
      </c>
      <c r="R167" s="45" t="s">
        <v>625</v>
      </c>
      <c r="S167" s="46" t="s">
        <v>627</v>
      </c>
      <c r="T167" s="206">
        <v>56</v>
      </c>
      <c r="U167" s="45" t="s">
        <v>632</v>
      </c>
      <c r="V167" s="44">
        <v>356</v>
      </c>
      <c r="W167" s="45">
        <v>300</v>
      </c>
      <c r="X167" s="44">
        <v>4</v>
      </c>
      <c r="Y167" s="78">
        <v>89</v>
      </c>
      <c r="Z167" s="46" t="s">
        <v>708</v>
      </c>
      <c r="AA167" s="44" t="s">
        <v>630</v>
      </c>
      <c r="AB167" s="66" t="s">
        <v>631</v>
      </c>
      <c r="AC167" s="66" t="s">
        <v>632</v>
      </c>
      <c r="AD167" s="46" t="s">
        <v>632</v>
      </c>
      <c r="AE167" s="66" t="s">
        <v>634</v>
      </c>
      <c r="AF167" s="46" t="s">
        <v>631</v>
      </c>
      <c r="AG167" s="46" t="s">
        <v>635</v>
      </c>
      <c r="AH167" s="46"/>
    </row>
    <row r="168" spans="2:34">
      <c r="B168" s="45" t="s">
        <v>831</v>
      </c>
      <c r="C168" s="199" t="s">
        <v>437</v>
      </c>
      <c r="D168" s="199" t="s">
        <v>97</v>
      </c>
      <c r="E168" s="200" t="s">
        <v>342</v>
      </c>
      <c r="F168" s="199" t="s">
        <v>620</v>
      </c>
      <c r="G168" s="44" t="s">
        <v>621</v>
      </c>
      <c r="H168" s="201" t="s">
        <v>832</v>
      </c>
      <c r="I168" s="200">
        <v>4</v>
      </c>
      <c r="J168" s="44" t="s">
        <v>811</v>
      </c>
      <c r="K168" s="44" t="s">
        <v>15</v>
      </c>
      <c r="L168" s="202" t="s">
        <v>470</v>
      </c>
      <c r="M168" s="202" t="s">
        <v>623</v>
      </c>
      <c r="N168" s="202" t="s">
        <v>624</v>
      </c>
      <c r="O168" s="60">
        <v>11.666666666666666</v>
      </c>
      <c r="P168" s="44" t="s">
        <v>625</v>
      </c>
      <c r="Q168" s="45" t="s">
        <v>626</v>
      </c>
      <c r="R168" s="45" t="s">
        <v>625</v>
      </c>
      <c r="S168" s="46" t="s">
        <v>627</v>
      </c>
      <c r="T168" s="206">
        <v>56</v>
      </c>
      <c r="U168" s="45" t="s">
        <v>632</v>
      </c>
      <c r="V168" s="44">
        <v>356</v>
      </c>
      <c r="W168" s="45">
        <v>300</v>
      </c>
      <c r="X168" s="44">
        <v>4</v>
      </c>
      <c r="Y168" s="78">
        <v>89</v>
      </c>
      <c r="Z168" s="46" t="s">
        <v>708</v>
      </c>
      <c r="AA168" s="44" t="s">
        <v>630</v>
      </c>
      <c r="AB168" s="66" t="s">
        <v>631</v>
      </c>
      <c r="AC168" s="66" t="s">
        <v>632</v>
      </c>
      <c r="AD168" s="46" t="s">
        <v>632</v>
      </c>
      <c r="AE168" s="66" t="s">
        <v>634</v>
      </c>
      <c r="AF168" s="46" t="s">
        <v>631</v>
      </c>
      <c r="AG168" s="46" t="s">
        <v>635</v>
      </c>
      <c r="AH168" s="46"/>
    </row>
    <row r="169" spans="2:34">
      <c r="B169" s="45" t="s">
        <v>833</v>
      </c>
      <c r="C169" s="199" t="s">
        <v>437</v>
      </c>
      <c r="D169" s="199" t="s">
        <v>97</v>
      </c>
      <c r="E169" s="200" t="s">
        <v>342</v>
      </c>
      <c r="F169" s="199" t="s">
        <v>620</v>
      </c>
      <c r="G169" s="44" t="s">
        <v>621</v>
      </c>
      <c r="H169" s="201" t="s">
        <v>834</v>
      </c>
      <c r="I169" s="200">
        <v>4</v>
      </c>
      <c r="J169" s="44" t="s">
        <v>811</v>
      </c>
      <c r="K169" s="44" t="s">
        <v>15</v>
      </c>
      <c r="L169" s="202" t="s">
        <v>470</v>
      </c>
      <c r="M169" s="202" t="s">
        <v>623</v>
      </c>
      <c r="N169" s="202" t="s">
        <v>624</v>
      </c>
      <c r="O169" s="60">
        <v>15</v>
      </c>
      <c r="P169" s="44" t="s">
        <v>625</v>
      </c>
      <c r="Q169" s="45" t="s">
        <v>626</v>
      </c>
      <c r="R169" s="45" t="s">
        <v>625</v>
      </c>
      <c r="S169" s="46" t="s">
        <v>627</v>
      </c>
      <c r="T169" s="206">
        <v>70.256672281001187</v>
      </c>
      <c r="U169" s="45" t="s">
        <v>632</v>
      </c>
      <c r="V169" s="44">
        <v>356</v>
      </c>
      <c r="W169" s="45">
        <v>300</v>
      </c>
      <c r="X169" s="44">
        <v>4</v>
      </c>
      <c r="Y169" s="78">
        <v>89</v>
      </c>
      <c r="Z169" s="46" t="s">
        <v>708</v>
      </c>
      <c r="AA169" s="44" t="s">
        <v>630</v>
      </c>
      <c r="AB169" s="66" t="s">
        <v>631</v>
      </c>
      <c r="AC169" s="66" t="s">
        <v>632</v>
      </c>
      <c r="AD169" s="46" t="s">
        <v>632</v>
      </c>
      <c r="AE169" s="66" t="s">
        <v>634</v>
      </c>
      <c r="AF169" s="46" t="s">
        <v>631</v>
      </c>
      <c r="AG169" s="46" t="s">
        <v>635</v>
      </c>
      <c r="AH169" s="46"/>
    </row>
    <row r="170" spans="2:34">
      <c r="B170" s="45" t="s">
        <v>835</v>
      </c>
      <c r="C170" s="199" t="s">
        <v>437</v>
      </c>
      <c r="D170" s="199" t="s">
        <v>97</v>
      </c>
      <c r="E170" s="200" t="s">
        <v>342</v>
      </c>
      <c r="F170" s="199" t="s">
        <v>620</v>
      </c>
      <c r="G170" s="44" t="s">
        <v>621</v>
      </c>
      <c r="H170" s="201" t="s">
        <v>836</v>
      </c>
      <c r="I170" s="200">
        <v>5</v>
      </c>
      <c r="J170" s="44" t="s">
        <v>816</v>
      </c>
      <c r="K170" s="44" t="s">
        <v>15</v>
      </c>
      <c r="L170" s="202" t="s">
        <v>470</v>
      </c>
      <c r="M170" s="202" t="s">
        <v>623</v>
      </c>
      <c r="N170" s="202" t="s">
        <v>624</v>
      </c>
      <c r="O170" s="60">
        <v>15.600000000000001</v>
      </c>
      <c r="P170" s="44" t="s">
        <v>625</v>
      </c>
      <c r="Q170" s="45" t="s">
        <v>626</v>
      </c>
      <c r="R170" s="45" t="s">
        <v>625</v>
      </c>
      <c r="S170" s="46" t="s">
        <v>627</v>
      </c>
      <c r="T170" s="206">
        <v>31.064449134018133</v>
      </c>
      <c r="U170" s="45" t="s">
        <v>632</v>
      </c>
      <c r="V170" s="44">
        <v>356</v>
      </c>
      <c r="W170" s="45">
        <v>300</v>
      </c>
      <c r="X170" s="44">
        <v>4</v>
      </c>
      <c r="Y170" s="78">
        <v>89</v>
      </c>
      <c r="Z170" s="46" t="s">
        <v>708</v>
      </c>
      <c r="AA170" s="44" t="s">
        <v>630</v>
      </c>
      <c r="AB170" s="66" t="s">
        <v>631</v>
      </c>
      <c r="AC170" s="66" t="s">
        <v>632</v>
      </c>
      <c r="AD170" s="46" t="s">
        <v>632</v>
      </c>
      <c r="AE170" s="66" t="s">
        <v>634</v>
      </c>
      <c r="AF170" s="46" t="s">
        <v>631</v>
      </c>
      <c r="AG170" s="46" t="s">
        <v>635</v>
      </c>
      <c r="AH170" s="46"/>
    </row>
    <row r="171" spans="2:34">
      <c r="B171" s="45" t="s">
        <v>837</v>
      </c>
      <c r="C171" s="199" t="s">
        <v>437</v>
      </c>
      <c r="D171" s="199" t="s">
        <v>97</v>
      </c>
      <c r="E171" s="200" t="s">
        <v>342</v>
      </c>
      <c r="F171" s="199" t="s">
        <v>620</v>
      </c>
      <c r="G171" s="44" t="s">
        <v>621</v>
      </c>
      <c r="H171" s="201" t="s">
        <v>838</v>
      </c>
      <c r="I171" s="200">
        <v>3</v>
      </c>
      <c r="J171" s="44" t="s">
        <v>816</v>
      </c>
      <c r="K171" s="44" t="s">
        <v>15</v>
      </c>
      <c r="L171" s="202" t="s">
        <v>470</v>
      </c>
      <c r="M171" s="202" t="s">
        <v>623</v>
      </c>
      <c r="N171" s="202" t="s">
        <v>624</v>
      </c>
      <c r="O171" s="60">
        <v>31.666666666666668</v>
      </c>
      <c r="P171" s="44" t="s">
        <v>625</v>
      </c>
      <c r="Q171" s="45" t="s">
        <v>626</v>
      </c>
      <c r="R171" s="45" t="s">
        <v>625</v>
      </c>
      <c r="S171" s="46" t="s">
        <v>627</v>
      </c>
      <c r="T171" s="206">
        <v>33.837848631377263</v>
      </c>
      <c r="U171" s="45" t="s">
        <v>632</v>
      </c>
      <c r="V171" s="44">
        <v>356</v>
      </c>
      <c r="W171" s="45">
        <v>300</v>
      </c>
      <c r="X171" s="44">
        <v>4</v>
      </c>
      <c r="Y171" s="78">
        <v>89</v>
      </c>
      <c r="Z171" s="46" t="s">
        <v>708</v>
      </c>
      <c r="AA171" s="44" t="s">
        <v>630</v>
      </c>
      <c r="AB171" s="66" t="s">
        <v>632</v>
      </c>
      <c r="AC171" s="66" t="s">
        <v>632</v>
      </c>
      <c r="AD171" s="46" t="s">
        <v>632</v>
      </c>
      <c r="AE171" s="66" t="s">
        <v>634</v>
      </c>
      <c r="AF171" s="46" t="s">
        <v>632</v>
      </c>
      <c r="AG171" s="46" t="s">
        <v>635</v>
      </c>
      <c r="AH171" s="46"/>
    </row>
    <row r="172" spans="2:34">
      <c r="B172" s="45" t="s">
        <v>839</v>
      </c>
      <c r="C172" s="199" t="s">
        <v>437</v>
      </c>
      <c r="D172" s="199" t="s">
        <v>97</v>
      </c>
      <c r="E172" s="200" t="s">
        <v>342</v>
      </c>
      <c r="F172" s="199" t="s">
        <v>620</v>
      </c>
      <c r="G172" s="44" t="s">
        <v>621</v>
      </c>
      <c r="H172" s="201" t="s">
        <v>840</v>
      </c>
      <c r="I172" s="200">
        <v>3</v>
      </c>
      <c r="J172" s="44" t="s">
        <v>811</v>
      </c>
      <c r="K172" s="44" t="s">
        <v>15</v>
      </c>
      <c r="L172" s="202" t="s">
        <v>470</v>
      </c>
      <c r="M172" s="202" t="s">
        <v>623</v>
      </c>
      <c r="N172" s="202" t="s">
        <v>624</v>
      </c>
      <c r="O172" s="60">
        <v>36</v>
      </c>
      <c r="P172" s="44" t="s">
        <v>625</v>
      </c>
      <c r="Q172" s="45" t="s">
        <v>626</v>
      </c>
      <c r="R172" s="45" t="s">
        <v>625</v>
      </c>
      <c r="S172" s="46" t="s">
        <v>627</v>
      </c>
      <c r="T172" s="206">
        <v>62.201286160335947</v>
      </c>
      <c r="U172" s="45" t="s">
        <v>632</v>
      </c>
      <c r="V172" s="44">
        <v>356</v>
      </c>
      <c r="W172" s="45">
        <v>300</v>
      </c>
      <c r="X172" s="44">
        <v>4</v>
      </c>
      <c r="Y172" s="78">
        <v>89</v>
      </c>
      <c r="Z172" s="46" t="s">
        <v>708</v>
      </c>
      <c r="AA172" s="44" t="s">
        <v>630</v>
      </c>
      <c r="AB172" s="66" t="s">
        <v>632</v>
      </c>
      <c r="AC172" s="66" t="s">
        <v>632</v>
      </c>
      <c r="AD172" s="46" t="s">
        <v>632</v>
      </c>
      <c r="AE172" s="66" t="s">
        <v>634</v>
      </c>
      <c r="AF172" s="46" t="s">
        <v>632</v>
      </c>
      <c r="AG172" s="46" t="s">
        <v>635</v>
      </c>
      <c r="AH172" s="46"/>
    </row>
    <row r="173" spans="2:34">
      <c r="B173" s="45" t="s">
        <v>841</v>
      </c>
      <c r="C173" s="199" t="s">
        <v>437</v>
      </c>
      <c r="D173" s="199" t="s">
        <v>97</v>
      </c>
      <c r="E173" s="200" t="s">
        <v>342</v>
      </c>
      <c r="F173" s="199" t="s">
        <v>620</v>
      </c>
      <c r="G173" s="44" t="s">
        <v>621</v>
      </c>
      <c r="H173" s="201" t="s">
        <v>842</v>
      </c>
      <c r="I173" s="200">
        <v>4</v>
      </c>
      <c r="J173" s="44" t="s">
        <v>816</v>
      </c>
      <c r="K173" s="44" t="s">
        <v>15</v>
      </c>
      <c r="L173" s="202" t="s">
        <v>470</v>
      </c>
      <c r="M173" s="202" t="s">
        <v>623</v>
      </c>
      <c r="N173" s="202" t="s">
        <v>624</v>
      </c>
      <c r="O173" s="60">
        <v>13.5</v>
      </c>
      <c r="P173" s="44" t="s">
        <v>625</v>
      </c>
      <c r="Q173" s="45" t="s">
        <v>626</v>
      </c>
      <c r="R173" s="45" t="s">
        <v>625</v>
      </c>
      <c r="S173" s="46" t="s">
        <v>627</v>
      </c>
      <c r="T173" s="206">
        <v>62.201286160335947</v>
      </c>
      <c r="U173" s="45" t="s">
        <v>632</v>
      </c>
      <c r="V173" s="44">
        <v>356</v>
      </c>
      <c r="W173" s="45">
        <v>300</v>
      </c>
      <c r="X173" s="44">
        <v>4</v>
      </c>
      <c r="Y173" s="78">
        <v>89</v>
      </c>
      <c r="Z173" s="46" t="s">
        <v>708</v>
      </c>
      <c r="AA173" s="44" t="s">
        <v>630</v>
      </c>
      <c r="AB173" s="66" t="s">
        <v>631</v>
      </c>
      <c r="AC173" s="66" t="s">
        <v>632</v>
      </c>
      <c r="AD173" s="46" t="s">
        <v>632</v>
      </c>
      <c r="AE173" s="66" t="s">
        <v>634</v>
      </c>
      <c r="AF173" s="46" t="s">
        <v>631</v>
      </c>
      <c r="AG173" s="46" t="s">
        <v>635</v>
      </c>
      <c r="AH173" s="46"/>
    </row>
    <row r="174" spans="2:34">
      <c r="B174" s="45" t="s">
        <v>843</v>
      </c>
      <c r="C174" s="199" t="s">
        <v>437</v>
      </c>
      <c r="D174" s="199" t="s">
        <v>97</v>
      </c>
      <c r="E174" s="200" t="s">
        <v>342</v>
      </c>
      <c r="F174" s="199" t="s">
        <v>620</v>
      </c>
      <c r="G174" s="44" t="s">
        <v>621</v>
      </c>
      <c r="H174" s="201" t="s">
        <v>844</v>
      </c>
      <c r="I174" s="200">
        <v>2</v>
      </c>
      <c r="J174" s="44" t="s">
        <v>811</v>
      </c>
      <c r="K174" s="44" t="s">
        <v>15</v>
      </c>
      <c r="L174" s="202" t="s">
        <v>470</v>
      </c>
      <c r="M174" s="202" t="s">
        <v>623</v>
      </c>
      <c r="N174" s="202" t="s">
        <v>624</v>
      </c>
      <c r="O174" s="60">
        <v>18</v>
      </c>
      <c r="P174" s="44" t="s">
        <v>625</v>
      </c>
      <c r="Q174" s="45" t="s">
        <v>626</v>
      </c>
      <c r="R174" s="45" t="s">
        <v>625</v>
      </c>
      <c r="S174" s="46" t="s">
        <v>627</v>
      </c>
      <c r="T174" s="206">
        <v>50.447993022517757</v>
      </c>
      <c r="U174" s="45" t="s">
        <v>632</v>
      </c>
      <c r="V174" s="44">
        <v>356</v>
      </c>
      <c r="W174" s="45">
        <v>300</v>
      </c>
      <c r="X174" s="44">
        <v>4</v>
      </c>
      <c r="Y174" s="78">
        <v>89</v>
      </c>
      <c r="Z174" s="46" t="s">
        <v>708</v>
      </c>
      <c r="AA174" s="44" t="s">
        <v>630</v>
      </c>
      <c r="AB174" s="66" t="s">
        <v>631</v>
      </c>
      <c r="AC174" s="66" t="s">
        <v>632</v>
      </c>
      <c r="AD174" s="46" t="s">
        <v>632</v>
      </c>
      <c r="AE174" s="66" t="s">
        <v>634</v>
      </c>
      <c r="AF174" s="46" t="s">
        <v>631</v>
      </c>
      <c r="AG174" s="46" t="s">
        <v>635</v>
      </c>
      <c r="AH174" s="46"/>
    </row>
    <row r="175" spans="2:34">
      <c r="B175" s="45" t="s">
        <v>845</v>
      </c>
      <c r="C175" s="199" t="s">
        <v>437</v>
      </c>
      <c r="D175" s="199" t="s">
        <v>97</v>
      </c>
      <c r="E175" s="200" t="s">
        <v>342</v>
      </c>
      <c r="F175" s="199" t="s">
        <v>620</v>
      </c>
      <c r="G175" s="44" t="s">
        <v>621</v>
      </c>
      <c r="H175" s="201" t="s">
        <v>846</v>
      </c>
      <c r="I175" s="200">
        <v>5</v>
      </c>
      <c r="J175" s="44" t="s">
        <v>816</v>
      </c>
      <c r="K175" s="44" t="s">
        <v>15</v>
      </c>
      <c r="L175" s="202" t="s">
        <v>470</v>
      </c>
      <c r="M175" s="202" t="s">
        <v>623</v>
      </c>
      <c r="N175" s="202" t="s">
        <v>624</v>
      </c>
      <c r="O175" s="60">
        <v>24.75</v>
      </c>
      <c r="P175" s="44" t="s">
        <v>625</v>
      </c>
      <c r="Q175" s="45" t="s">
        <v>626</v>
      </c>
      <c r="R175" s="45" t="s">
        <v>625</v>
      </c>
      <c r="S175" s="46" t="s">
        <v>627</v>
      </c>
      <c r="T175" s="206">
        <v>50.447993022517757</v>
      </c>
      <c r="U175" s="45" t="s">
        <v>632</v>
      </c>
      <c r="V175" s="44">
        <v>356</v>
      </c>
      <c r="W175" s="45">
        <v>300</v>
      </c>
      <c r="X175" s="44">
        <v>4</v>
      </c>
      <c r="Y175" s="78">
        <v>89</v>
      </c>
      <c r="Z175" s="46" t="s">
        <v>708</v>
      </c>
      <c r="AA175" s="44" t="s">
        <v>630</v>
      </c>
      <c r="AB175" s="66" t="s">
        <v>632</v>
      </c>
      <c r="AC175" s="66" t="s">
        <v>632</v>
      </c>
      <c r="AD175" s="46" t="s">
        <v>632</v>
      </c>
      <c r="AE175" s="66" t="s">
        <v>634</v>
      </c>
      <c r="AF175" s="46" t="s">
        <v>632</v>
      </c>
      <c r="AG175" s="46" t="s">
        <v>635</v>
      </c>
      <c r="AH175" s="46"/>
    </row>
    <row r="176" spans="2:34">
      <c r="B176" s="45" t="s">
        <v>847</v>
      </c>
      <c r="C176" s="199" t="s">
        <v>437</v>
      </c>
      <c r="D176" s="199" t="s">
        <v>97</v>
      </c>
      <c r="E176" s="200" t="s">
        <v>342</v>
      </c>
      <c r="F176" s="199" t="s">
        <v>620</v>
      </c>
      <c r="G176" s="44" t="s">
        <v>621</v>
      </c>
      <c r="H176" s="201" t="s">
        <v>848</v>
      </c>
      <c r="I176" s="200">
        <v>6</v>
      </c>
      <c r="J176" s="44" t="s">
        <v>816</v>
      </c>
      <c r="K176" s="44" t="s">
        <v>15</v>
      </c>
      <c r="L176" s="202" t="s">
        <v>470</v>
      </c>
      <c r="M176" s="202" t="s">
        <v>623</v>
      </c>
      <c r="N176" s="202" t="s">
        <v>624</v>
      </c>
      <c r="O176" s="60">
        <v>15.5</v>
      </c>
      <c r="P176" s="44" t="s">
        <v>625</v>
      </c>
      <c r="Q176" s="45" t="s">
        <v>626</v>
      </c>
      <c r="R176" s="45" t="s">
        <v>625</v>
      </c>
      <c r="S176" s="46" t="s">
        <v>627</v>
      </c>
      <c r="T176" s="206">
        <v>80.062475604992386</v>
      </c>
      <c r="U176" s="45" t="s">
        <v>632</v>
      </c>
      <c r="V176" s="44">
        <v>356</v>
      </c>
      <c r="W176" s="45">
        <v>300</v>
      </c>
      <c r="X176" s="44">
        <v>4</v>
      </c>
      <c r="Y176" s="78">
        <v>89</v>
      </c>
      <c r="Z176" s="46" t="s">
        <v>708</v>
      </c>
      <c r="AA176" s="44" t="s">
        <v>630</v>
      </c>
      <c r="AB176" s="66" t="s">
        <v>631</v>
      </c>
      <c r="AC176" s="66" t="s">
        <v>632</v>
      </c>
      <c r="AD176" s="46" t="s">
        <v>632</v>
      </c>
      <c r="AE176" s="66" t="s">
        <v>634</v>
      </c>
      <c r="AF176" s="46" t="s">
        <v>631</v>
      </c>
      <c r="AG176" s="46" t="s">
        <v>635</v>
      </c>
      <c r="AH176" s="46"/>
    </row>
    <row r="177" spans="2:34">
      <c r="B177" s="45" t="s">
        <v>849</v>
      </c>
      <c r="C177" s="199" t="s">
        <v>437</v>
      </c>
      <c r="D177" s="199" t="s">
        <v>97</v>
      </c>
      <c r="E177" s="200" t="s">
        <v>342</v>
      </c>
      <c r="F177" s="199" t="s">
        <v>620</v>
      </c>
      <c r="G177" s="44" t="s">
        <v>621</v>
      </c>
      <c r="H177" s="201" t="s">
        <v>850</v>
      </c>
      <c r="I177" s="200">
        <v>2</v>
      </c>
      <c r="J177" s="44" t="s">
        <v>816</v>
      </c>
      <c r="K177" s="44" t="s">
        <v>15</v>
      </c>
      <c r="L177" s="202" t="s">
        <v>470</v>
      </c>
      <c r="M177" s="202" t="s">
        <v>623</v>
      </c>
      <c r="N177" s="202" t="s">
        <v>624</v>
      </c>
      <c r="O177" s="60">
        <v>10</v>
      </c>
      <c r="P177" s="44" t="s">
        <v>625</v>
      </c>
      <c r="Q177" s="45" t="s">
        <v>626</v>
      </c>
      <c r="R177" s="45" t="s">
        <v>625</v>
      </c>
      <c r="S177" s="46" t="s">
        <v>627</v>
      </c>
      <c r="T177" s="206">
        <v>52.32590180780452</v>
      </c>
      <c r="U177" s="45" t="s">
        <v>632</v>
      </c>
      <c r="V177" s="44">
        <v>356</v>
      </c>
      <c r="W177" s="45">
        <v>300</v>
      </c>
      <c r="X177" s="44">
        <v>4</v>
      </c>
      <c r="Y177" s="78">
        <v>89</v>
      </c>
      <c r="Z177" s="46" t="s">
        <v>708</v>
      </c>
      <c r="AA177" s="44" t="s">
        <v>630</v>
      </c>
      <c r="AB177" s="66" t="s">
        <v>631</v>
      </c>
      <c r="AC177" s="66" t="s">
        <v>632</v>
      </c>
      <c r="AD177" s="46" t="s">
        <v>632</v>
      </c>
      <c r="AE177" s="66" t="s">
        <v>634</v>
      </c>
      <c r="AF177" s="46" t="s">
        <v>631</v>
      </c>
      <c r="AG177" s="46" t="s">
        <v>635</v>
      </c>
      <c r="AH177" s="46"/>
    </row>
    <row r="178" spans="2:34">
      <c r="B178" s="45" t="s">
        <v>851</v>
      </c>
      <c r="C178" s="199" t="s">
        <v>437</v>
      </c>
      <c r="D178" s="199" t="s">
        <v>97</v>
      </c>
      <c r="E178" s="200" t="s">
        <v>342</v>
      </c>
      <c r="F178" s="199" t="s">
        <v>620</v>
      </c>
      <c r="G178" s="44" t="s">
        <v>621</v>
      </c>
      <c r="H178" s="201" t="s">
        <v>852</v>
      </c>
      <c r="I178" s="200">
        <v>5</v>
      </c>
      <c r="J178" s="44" t="s">
        <v>816</v>
      </c>
      <c r="K178" s="44" t="s">
        <v>15</v>
      </c>
      <c r="L178" s="202" t="s">
        <v>470</v>
      </c>
      <c r="M178" s="202" t="s">
        <v>623</v>
      </c>
      <c r="N178" s="202" t="s">
        <v>624</v>
      </c>
      <c r="O178" s="60">
        <v>14.4</v>
      </c>
      <c r="P178" s="44" t="s">
        <v>625</v>
      </c>
      <c r="Q178" s="45" t="s">
        <v>626</v>
      </c>
      <c r="R178" s="45" t="s">
        <v>625</v>
      </c>
      <c r="S178" s="46" t="s">
        <v>627</v>
      </c>
      <c r="T178" s="206">
        <v>27.784887978899608</v>
      </c>
      <c r="U178" s="45" t="s">
        <v>632</v>
      </c>
      <c r="V178" s="44">
        <v>356</v>
      </c>
      <c r="W178" s="45">
        <v>300</v>
      </c>
      <c r="X178" s="44">
        <v>4</v>
      </c>
      <c r="Y178" s="78">
        <v>89</v>
      </c>
      <c r="Z178" s="46" t="s">
        <v>708</v>
      </c>
      <c r="AA178" s="44" t="s">
        <v>630</v>
      </c>
      <c r="AB178" s="66" t="s">
        <v>631</v>
      </c>
      <c r="AC178" s="66" t="s">
        <v>632</v>
      </c>
      <c r="AD178" s="46" t="s">
        <v>632</v>
      </c>
      <c r="AE178" s="66" t="s">
        <v>634</v>
      </c>
      <c r="AF178" s="46" t="s">
        <v>631</v>
      </c>
      <c r="AG178" s="46" t="s">
        <v>635</v>
      </c>
      <c r="AH178" s="46"/>
    </row>
    <row r="179" spans="2:34">
      <c r="B179" s="45" t="s">
        <v>853</v>
      </c>
      <c r="C179" s="199" t="s">
        <v>437</v>
      </c>
      <c r="D179" s="199" t="s">
        <v>97</v>
      </c>
      <c r="E179" s="200" t="s">
        <v>342</v>
      </c>
      <c r="F179" s="199" t="s">
        <v>620</v>
      </c>
      <c r="G179" s="44" t="s">
        <v>621</v>
      </c>
      <c r="H179" s="201" t="s">
        <v>854</v>
      </c>
      <c r="I179" s="200">
        <v>2</v>
      </c>
      <c r="J179" s="44" t="s">
        <v>811</v>
      </c>
      <c r="K179" s="44" t="s">
        <v>15</v>
      </c>
      <c r="L179" s="202" t="s">
        <v>470</v>
      </c>
      <c r="M179" s="202" t="s">
        <v>623</v>
      </c>
      <c r="N179" s="202" t="s">
        <v>624</v>
      </c>
      <c r="O179" s="60">
        <v>60</v>
      </c>
      <c r="P179" s="44" t="s">
        <v>625</v>
      </c>
      <c r="Q179" s="45" t="s">
        <v>626</v>
      </c>
      <c r="R179" s="45" t="s">
        <v>625</v>
      </c>
      <c r="S179" s="46" t="s">
        <v>627</v>
      </c>
      <c r="T179" s="206">
        <v>27.784887978899608</v>
      </c>
      <c r="U179" s="45" t="s">
        <v>632</v>
      </c>
      <c r="V179" s="44">
        <v>356</v>
      </c>
      <c r="W179" s="45">
        <v>300</v>
      </c>
      <c r="X179" s="44">
        <v>4</v>
      </c>
      <c r="Y179" s="78">
        <v>89</v>
      </c>
      <c r="Z179" s="46" t="s">
        <v>708</v>
      </c>
      <c r="AA179" s="44" t="s">
        <v>630</v>
      </c>
      <c r="AB179" s="66" t="s">
        <v>634</v>
      </c>
      <c r="AC179" s="66" t="s">
        <v>632</v>
      </c>
      <c r="AD179" s="46" t="s">
        <v>632</v>
      </c>
      <c r="AE179" s="66" t="s">
        <v>634</v>
      </c>
      <c r="AF179" s="46" t="s">
        <v>632</v>
      </c>
      <c r="AG179" s="46" t="s">
        <v>635</v>
      </c>
      <c r="AH179" s="46"/>
    </row>
    <row r="180" spans="2:34">
      <c r="B180" s="45" t="s">
        <v>855</v>
      </c>
      <c r="C180" s="199" t="s">
        <v>437</v>
      </c>
      <c r="D180" s="199" t="s">
        <v>97</v>
      </c>
      <c r="E180" s="200" t="s">
        <v>342</v>
      </c>
      <c r="F180" s="199" t="s">
        <v>620</v>
      </c>
      <c r="G180" s="44" t="s">
        <v>621</v>
      </c>
      <c r="H180" s="201" t="s">
        <v>856</v>
      </c>
      <c r="I180" s="200">
        <v>3</v>
      </c>
      <c r="J180" s="44" t="s">
        <v>816</v>
      </c>
      <c r="K180" s="44" t="s">
        <v>15</v>
      </c>
      <c r="L180" s="202" t="s">
        <v>470</v>
      </c>
      <c r="M180" s="202" t="s">
        <v>623</v>
      </c>
      <c r="N180" s="202" t="s">
        <v>624</v>
      </c>
      <c r="O180" s="60">
        <v>24</v>
      </c>
      <c r="P180" s="44" t="s">
        <v>625</v>
      </c>
      <c r="Q180" s="45" t="s">
        <v>626</v>
      </c>
      <c r="R180" s="45" t="s">
        <v>625</v>
      </c>
      <c r="S180" s="46" t="s">
        <v>627</v>
      </c>
      <c r="T180" s="206">
        <v>39.812058474788763</v>
      </c>
      <c r="U180" s="45" t="s">
        <v>632</v>
      </c>
      <c r="V180" s="44">
        <v>356</v>
      </c>
      <c r="W180" s="45">
        <v>300</v>
      </c>
      <c r="X180" s="44">
        <v>4</v>
      </c>
      <c r="Y180" s="78">
        <v>89</v>
      </c>
      <c r="Z180" s="46" t="s">
        <v>708</v>
      </c>
      <c r="AA180" s="44" t="s">
        <v>630</v>
      </c>
      <c r="AB180" s="66" t="s">
        <v>632</v>
      </c>
      <c r="AC180" s="66" t="s">
        <v>632</v>
      </c>
      <c r="AD180" s="46" t="s">
        <v>632</v>
      </c>
      <c r="AE180" s="66" t="s">
        <v>634</v>
      </c>
      <c r="AF180" s="46" t="s">
        <v>632</v>
      </c>
      <c r="AG180" s="46" t="s">
        <v>635</v>
      </c>
      <c r="AH180" s="46"/>
    </row>
    <row r="181" spans="2:34">
      <c r="B181" s="45" t="s">
        <v>857</v>
      </c>
      <c r="C181" s="199" t="s">
        <v>437</v>
      </c>
      <c r="D181" s="199" t="s">
        <v>97</v>
      </c>
      <c r="E181" s="200" t="s">
        <v>342</v>
      </c>
      <c r="F181" s="199" t="s">
        <v>620</v>
      </c>
      <c r="G181" s="44" t="s">
        <v>621</v>
      </c>
      <c r="H181" s="201" t="s">
        <v>858</v>
      </c>
      <c r="I181" s="200">
        <v>7</v>
      </c>
      <c r="J181" s="44" t="s">
        <v>816</v>
      </c>
      <c r="K181" s="44" t="s">
        <v>15</v>
      </c>
      <c r="L181" s="202" t="s">
        <v>470</v>
      </c>
      <c r="M181" s="202" t="s">
        <v>623</v>
      </c>
      <c r="N181" s="202" t="s">
        <v>624</v>
      </c>
      <c r="O181" s="60">
        <v>15.142857142857144</v>
      </c>
      <c r="P181" s="44" t="s">
        <v>625</v>
      </c>
      <c r="Q181" s="45" t="s">
        <v>626</v>
      </c>
      <c r="R181" s="45" t="s">
        <v>625</v>
      </c>
      <c r="S181" s="46" t="s">
        <v>627</v>
      </c>
      <c r="T181" s="206">
        <v>85.211501571090736</v>
      </c>
      <c r="U181" s="45" t="s">
        <v>632</v>
      </c>
      <c r="V181" s="44">
        <v>356</v>
      </c>
      <c r="W181" s="45">
        <v>300</v>
      </c>
      <c r="X181" s="44">
        <v>4</v>
      </c>
      <c r="Y181" s="78">
        <v>89</v>
      </c>
      <c r="Z181" s="46" t="s">
        <v>708</v>
      </c>
      <c r="AA181" s="44" t="s">
        <v>630</v>
      </c>
      <c r="AB181" s="66" t="s">
        <v>631</v>
      </c>
      <c r="AC181" s="66" t="s">
        <v>632</v>
      </c>
      <c r="AD181" s="46" t="s">
        <v>632</v>
      </c>
      <c r="AE181" s="66" t="s">
        <v>634</v>
      </c>
      <c r="AF181" s="46" t="s">
        <v>631</v>
      </c>
      <c r="AG181" s="46" t="s">
        <v>635</v>
      </c>
      <c r="AH181" s="46"/>
    </row>
    <row r="182" spans="2:34">
      <c r="B182" s="45" t="s">
        <v>859</v>
      </c>
      <c r="C182" s="199" t="s">
        <v>437</v>
      </c>
      <c r="D182" s="199" t="s">
        <v>97</v>
      </c>
      <c r="E182" s="200" t="s">
        <v>342</v>
      </c>
      <c r="F182" s="199" t="s">
        <v>620</v>
      </c>
      <c r="G182" s="44" t="s">
        <v>621</v>
      </c>
      <c r="H182" s="201" t="s">
        <v>860</v>
      </c>
      <c r="I182" s="200">
        <v>4</v>
      </c>
      <c r="J182" s="44" t="s">
        <v>811</v>
      </c>
      <c r="K182" s="44" t="s">
        <v>15</v>
      </c>
      <c r="L182" s="202" t="s">
        <v>470</v>
      </c>
      <c r="M182" s="202" t="s">
        <v>623</v>
      </c>
      <c r="N182" s="202" t="s">
        <v>624</v>
      </c>
      <c r="O182" s="60">
        <v>16.822916666666668</v>
      </c>
      <c r="P182" s="44" t="s">
        <v>625</v>
      </c>
      <c r="Q182" s="45" t="s">
        <v>626</v>
      </c>
      <c r="R182" s="45" t="s">
        <v>625</v>
      </c>
      <c r="S182" s="46" t="s">
        <v>627</v>
      </c>
      <c r="T182" s="206">
        <v>57.706152185014034</v>
      </c>
      <c r="U182" s="45" t="s">
        <v>632</v>
      </c>
      <c r="V182" s="44">
        <v>356</v>
      </c>
      <c r="W182" s="45">
        <v>300</v>
      </c>
      <c r="X182" s="44">
        <v>4</v>
      </c>
      <c r="Y182" s="78">
        <v>89</v>
      </c>
      <c r="Z182" s="46" t="s">
        <v>708</v>
      </c>
      <c r="AA182" s="44" t="s">
        <v>630</v>
      </c>
      <c r="AB182" s="66" t="s">
        <v>631</v>
      </c>
      <c r="AC182" s="66" t="s">
        <v>632</v>
      </c>
      <c r="AD182" s="46" t="s">
        <v>632</v>
      </c>
      <c r="AE182" s="66" t="s">
        <v>634</v>
      </c>
      <c r="AF182" s="46" t="s">
        <v>631</v>
      </c>
      <c r="AG182" s="46" t="s">
        <v>635</v>
      </c>
      <c r="AH182" s="46"/>
    </row>
    <row r="183" spans="2:34">
      <c r="B183" s="45" t="s">
        <v>861</v>
      </c>
      <c r="C183" s="199" t="s">
        <v>437</v>
      </c>
      <c r="D183" s="199" t="s">
        <v>97</v>
      </c>
      <c r="E183" s="200" t="s">
        <v>342</v>
      </c>
      <c r="F183" s="199" t="s">
        <v>620</v>
      </c>
      <c r="G183" s="44" t="s">
        <v>621</v>
      </c>
      <c r="H183" s="201" t="s">
        <v>862</v>
      </c>
      <c r="I183" s="200">
        <v>6</v>
      </c>
      <c r="J183" s="44" t="s">
        <v>811</v>
      </c>
      <c r="K183" s="44" t="s">
        <v>15</v>
      </c>
      <c r="L183" s="202" t="s">
        <v>470</v>
      </c>
      <c r="M183" s="202" t="s">
        <v>623</v>
      </c>
      <c r="N183" s="202" t="s">
        <v>624</v>
      </c>
      <c r="O183" s="60">
        <v>13.194444444444445</v>
      </c>
      <c r="P183" s="44" t="s">
        <v>798</v>
      </c>
      <c r="Q183" s="45" t="s">
        <v>626</v>
      </c>
      <c r="R183" s="45" t="s">
        <v>625</v>
      </c>
      <c r="S183" s="46" t="s">
        <v>627</v>
      </c>
      <c r="T183" s="206">
        <v>26.627053911388696</v>
      </c>
      <c r="U183" s="45" t="s">
        <v>632</v>
      </c>
      <c r="V183" s="44">
        <v>356</v>
      </c>
      <c r="W183" s="45">
        <v>300</v>
      </c>
      <c r="X183" s="44">
        <v>4</v>
      </c>
      <c r="Y183" s="78">
        <v>89</v>
      </c>
      <c r="Z183" s="46" t="s">
        <v>708</v>
      </c>
      <c r="AA183" s="44" t="s">
        <v>630</v>
      </c>
      <c r="AB183" s="66" t="s">
        <v>631</v>
      </c>
      <c r="AC183" s="66" t="s">
        <v>799</v>
      </c>
      <c r="AD183" s="46" t="s">
        <v>632</v>
      </c>
      <c r="AE183" s="66" t="s">
        <v>634</v>
      </c>
      <c r="AF183" s="46" t="s">
        <v>631</v>
      </c>
      <c r="AG183" s="46" t="s">
        <v>725</v>
      </c>
      <c r="AH183" s="46"/>
    </row>
    <row r="184" spans="2:34">
      <c r="B184" s="45" t="s">
        <v>863</v>
      </c>
      <c r="C184" s="199" t="s">
        <v>437</v>
      </c>
      <c r="D184" s="199" t="s">
        <v>97</v>
      </c>
      <c r="E184" s="200" t="s">
        <v>342</v>
      </c>
      <c r="F184" s="199" t="s">
        <v>620</v>
      </c>
      <c r="G184" s="44" t="s">
        <v>621</v>
      </c>
      <c r="H184" s="201" t="s">
        <v>864</v>
      </c>
      <c r="I184" s="200">
        <v>3</v>
      </c>
      <c r="J184" s="44" t="s">
        <v>816</v>
      </c>
      <c r="K184" s="44" t="s">
        <v>15</v>
      </c>
      <c r="L184" s="202" t="s">
        <v>470</v>
      </c>
      <c r="M184" s="202" t="s">
        <v>623</v>
      </c>
      <c r="N184" s="202" t="s">
        <v>624</v>
      </c>
      <c r="O184" s="60">
        <v>18</v>
      </c>
      <c r="P184" s="44" t="s">
        <v>625</v>
      </c>
      <c r="Q184" s="45" t="s">
        <v>626</v>
      </c>
      <c r="R184" s="45" t="s">
        <v>625</v>
      </c>
      <c r="S184" s="46" t="s">
        <v>627</v>
      </c>
      <c r="T184" s="206">
        <v>19.849433241279208</v>
      </c>
      <c r="U184" s="45" t="s">
        <v>632</v>
      </c>
      <c r="V184" s="44">
        <v>356</v>
      </c>
      <c r="W184" s="45">
        <v>300</v>
      </c>
      <c r="X184" s="44">
        <v>4</v>
      </c>
      <c r="Y184" s="78">
        <v>89</v>
      </c>
      <c r="Z184" s="46" t="s">
        <v>708</v>
      </c>
      <c r="AA184" s="44" t="s">
        <v>630</v>
      </c>
      <c r="AB184" s="66" t="s">
        <v>631</v>
      </c>
      <c r="AC184" s="66" t="s">
        <v>632</v>
      </c>
      <c r="AD184" s="46" t="s">
        <v>632</v>
      </c>
      <c r="AE184" s="66" t="s">
        <v>634</v>
      </c>
      <c r="AF184" s="46" t="s">
        <v>631</v>
      </c>
      <c r="AG184" s="46" t="s">
        <v>635</v>
      </c>
      <c r="AH184" s="46"/>
    </row>
    <row r="185" spans="2:34">
      <c r="B185" s="45" t="s">
        <v>865</v>
      </c>
      <c r="C185" s="199" t="s">
        <v>437</v>
      </c>
      <c r="D185" s="199" t="s">
        <v>97</v>
      </c>
      <c r="E185" s="200" t="s">
        <v>342</v>
      </c>
      <c r="F185" s="199" t="s">
        <v>620</v>
      </c>
      <c r="G185" s="44" t="s">
        <v>621</v>
      </c>
      <c r="H185" s="201" t="s">
        <v>866</v>
      </c>
      <c r="I185" s="200">
        <v>6</v>
      </c>
      <c r="J185" s="44" t="s">
        <v>811</v>
      </c>
      <c r="K185" s="44" t="s">
        <v>15</v>
      </c>
      <c r="L185" s="202" t="s">
        <v>470</v>
      </c>
      <c r="M185" s="202" t="s">
        <v>623</v>
      </c>
      <c r="N185" s="202" t="s">
        <v>624</v>
      </c>
      <c r="O185" s="60">
        <v>23.833333333333332</v>
      </c>
      <c r="P185" s="44" t="s">
        <v>625</v>
      </c>
      <c r="Q185" s="45" t="s">
        <v>626</v>
      </c>
      <c r="R185" s="45" t="s">
        <v>625</v>
      </c>
      <c r="S185" s="46" t="s">
        <v>627</v>
      </c>
      <c r="T185" s="206">
        <v>19.849433241279208</v>
      </c>
      <c r="U185" s="45" t="s">
        <v>632</v>
      </c>
      <c r="V185" s="44">
        <v>356</v>
      </c>
      <c r="W185" s="45">
        <v>300</v>
      </c>
      <c r="X185" s="44">
        <v>4</v>
      </c>
      <c r="Y185" s="78">
        <v>89</v>
      </c>
      <c r="Z185" s="46" t="s">
        <v>708</v>
      </c>
      <c r="AA185" s="44" t="s">
        <v>630</v>
      </c>
      <c r="AB185" s="66" t="s">
        <v>632</v>
      </c>
      <c r="AC185" s="66" t="s">
        <v>632</v>
      </c>
      <c r="AD185" s="46" t="s">
        <v>632</v>
      </c>
      <c r="AE185" s="66" t="s">
        <v>634</v>
      </c>
      <c r="AF185" s="46" t="s">
        <v>632</v>
      </c>
      <c r="AG185" s="46" t="s">
        <v>635</v>
      </c>
      <c r="AH185" s="46"/>
    </row>
    <row r="186" spans="2:34">
      <c r="B186" s="45" t="s">
        <v>867</v>
      </c>
      <c r="C186" s="199" t="s">
        <v>437</v>
      </c>
      <c r="D186" s="199" t="s">
        <v>97</v>
      </c>
      <c r="E186" s="200" t="s">
        <v>342</v>
      </c>
      <c r="F186" s="199" t="s">
        <v>620</v>
      </c>
      <c r="G186" s="44" t="s">
        <v>621</v>
      </c>
      <c r="H186" s="201" t="s">
        <v>868</v>
      </c>
      <c r="I186" s="200">
        <v>6</v>
      </c>
      <c r="J186" s="44" t="s">
        <v>816</v>
      </c>
      <c r="K186" s="44" t="s">
        <v>15</v>
      </c>
      <c r="L186" s="202" t="s">
        <v>470</v>
      </c>
      <c r="M186" s="202" t="s">
        <v>623</v>
      </c>
      <c r="N186" s="202" t="s">
        <v>624</v>
      </c>
      <c r="O186" s="60">
        <v>20</v>
      </c>
      <c r="P186" s="44" t="s">
        <v>625</v>
      </c>
      <c r="Q186" s="45" t="s">
        <v>626</v>
      </c>
      <c r="R186" s="45" t="s">
        <v>625</v>
      </c>
      <c r="S186" s="46" t="s">
        <v>627</v>
      </c>
      <c r="T186" s="206">
        <v>53.150729063673246</v>
      </c>
      <c r="U186" s="45" t="s">
        <v>632</v>
      </c>
      <c r="V186" s="44">
        <v>356</v>
      </c>
      <c r="W186" s="45">
        <v>300</v>
      </c>
      <c r="X186" s="44">
        <v>4</v>
      </c>
      <c r="Y186" s="78">
        <v>89</v>
      </c>
      <c r="Z186" s="46" t="s">
        <v>708</v>
      </c>
      <c r="AA186" s="44" t="s">
        <v>630</v>
      </c>
      <c r="AB186" s="66" t="s">
        <v>632</v>
      </c>
      <c r="AC186" s="66" t="s">
        <v>632</v>
      </c>
      <c r="AD186" s="46" t="s">
        <v>632</v>
      </c>
      <c r="AE186" s="66" t="s">
        <v>634</v>
      </c>
      <c r="AF186" s="46" t="s">
        <v>632</v>
      </c>
      <c r="AG186" s="46" t="s">
        <v>635</v>
      </c>
      <c r="AH186" s="46"/>
    </row>
    <row r="187" spans="2:34">
      <c r="B187" s="45" t="s">
        <v>869</v>
      </c>
      <c r="C187" s="199" t="s">
        <v>437</v>
      </c>
      <c r="D187" s="199" t="s">
        <v>97</v>
      </c>
      <c r="E187" s="200" t="s">
        <v>342</v>
      </c>
      <c r="F187" s="199" t="s">
        <v>620</v>
      </c>
      <c r="G187" s="44" t="s">
        <v>621</v>
      </c>
      <c r="H187" s="201" t="s">
        <v>870</v>
      </c>
      <c r="I187" s="200">
        <v>8</v>
      </c>
      <c r="J187" s="44" t="s">
        <v>811</v>
      </c>
      <c r="K187" s="44" t="s">
        <v>15</v>
      </c>
      <c r="L187" s="202" t="s">
        <v>470</v>
      </c>
      <c r="M187" s="202" t="s">
        <v>623</v>
      </c>
      <c r="N187" s="202" t="s">
        <v>624</v>
      </c>
      <c r="O187" s="60">
        <v>12.5</v>
      </c>
      <c r="P187" s="44" t="s">
        <v>625</v>
      </c>
      <c r="Q187" s="45" t="s">
        <v>626</v>
      </c>
      <c r="R187" s="45" t="s">
        <v>625</v>
      </c>
      <c r="S187" s="46" t="s">
        <v>627</v>
      </c>
      <c r="T187" s="206">
        <v>97.862147942909985</v>
      </c>
      <c r="U187" s="45" t="s">
        <v>632</v>
      </c>
      <c r="V187" s="44">
        <v>356</v>
      </c>
      <c r="W187" s="45">
        <v>300</v>
      </c>
      <c r="X187" s="44">
        <v>4</v>
      </c>
      <c r="Y187" s="78">
        <v>89</v>
      </c>
      <c r="Z187" s="46" t="s">
        <v>708</v>
      </c>
      <c r="AA187" s="44" t="s">
        <v>630</v>
      </c>
      <c r="AB187" s="66" t="s">
        <v>631</v>
      </c>
      <c r="AC187" s="66" t="s">
        <v>632</v>
      </c>
      <c r="AD187" s="46" t="s">
        <v>632</v>
      </c>
      <c r="AE187" s="66" t="s">
        <v>634</v>
      </c>
      <c r="AF187" s="46" t="s">
        <v>631</v>
      </c>
      <c r="AG187" s="46" t="s">
        <v>635</v>
      </c>
      <c r="AH187" s="46"/>
    </row>
    <row r="188" spans="2:34">
      <c r="B188" s="45" t="s">
        <v>871</v>
      </c>
      <c r="C188" s="199" t="s">
        <v>437</v>
      </c>
      <c r="D188" s="199" t="s">
        <v>97</v>
      </c>
      <c r="E188" s="200" t="s">
        <v>342</v>
      </c>
      <c r="F188" s="199" t="s">
        <v>620</v>
      </c>
      <c r="G188" s="44" t="s">
        <v>621</v>
      </c>
      <c r="H188" s="201" t="s">
        <v>872</v>
      </c>
      <c r="I188" s="200">
        <v>4</v>
      </c>
      <c r="J188" s="44" t="s">
        <v>811</v>
      </c>
      <c r="K188" s="44" t="s">
        <v>15</v>
      </c>
      <c r="L188" s="202" t="s">
        <v>470</v>
      </c>
      <c r="M188" s="202" t="s">
        <v>623</v>
      </c>
      <c r="N188" s="202" t="s">
        <v>624</v>
      </c>
      <c r="O188" s="60">
        <v>16.75</v>
      </c>
      <c r="P188" s="44" t="s">
        <v>625</v>
      </c>
      <c r="Q188" s="45" t="s">
        <v>626</v>
      </c>
      <c r="R188" s="45" t="s">
        <v>625</v>
      </c>
      <c r="S188" s="46" t="s">
        <v>627</v>
      </c>
      <c r="T188" s="206">
        <v>177.08754896942924</v>
      </c>
      <c r="U188" s="45" t="s">
        <v>632</v>
      </c>
      <c r="V188" s="44">
        <v>356</v>
      </c>
      <c r="W188" s="45">
        <v>300</v>
      </c>
      <c r="X188" s="44">
        <v>4</v>
      </c>
      <c r="Y188" s="78">
        <v>89</v>
      </c>
      <c r="Z188" s="46" t="s">
        <v>708</v>
      </c>
      <c r="AA188" s="44" t="s">
        <v>630</v>
      </c>
      <c r="AB188" s="66" t="s">
        <v>631</v>
      </c>
      <c r="AC188" s="66" t="s">
        <v>632</v>
      </c>
      <c r="AD188" s="46" t="s">
        <v>632</v>
      </c>
      <c r="AE188" s="66" t="s">
        <v>634</v>
      </c>
      <c r="AF188" s="46" t="s">
        <v>631</v>
      </c>
      <c r="AG188" s="46" t="s">
        <v>635</v>
      </c>
      <c r="AH188" s="46"/>
    </row>
    <row r="189" spans="2:34">
      <c r="B189" s="45" t="s">
        <v>873</v>
      </c>
      <c r="C189" s="199" t="s">
        <v>437</v>
      </c>
      <c r="D189" s="199" t="s">
        <v>97</v>
      </c>
      <c r="E189" s="200" t="s">
        <v>342</v>
      </c>
      <c r="F189" s="199" t="s">
        <v>620</v>
      </c>
      <c r="G189" s="44" t="s">
        <v>621</v>
      </c>
      <c r="H189" s="201" t="s">
        <v>874</v>
      </c>
      <c r="I189" s="200">
        <v>4</v>
      </c>
      <c r="J189" s="44" t="s">
        <v>816</v>
      </c>
      <c r="K189" s="44" t="s">
        <v>15</v>
      </c>
      <c r="L189" s="202" t="s">
        <v>470</v>
      </c>
      <c r="M189" s="202" t="s">
        <v>623</v>
      </c>
      <c r="N189" s="202" t="s">
        <v>624</v>
      </c>
      <c r="O189" s="60">
        <v>7.916666666666667</v>
      </c>
      <c r="P189" s="44" t="s">
        <v>625</v>
      </c>
      <c r="Q189" s="45" t="s">
        <v>626</v>
      </c>
      <c r="R189" s="45" t="s">
        <v>625</v>
      </c>
      <c r="S189" s="46" t="s">
        <v>627</v>
      </c>
      <c r="T189" s="206">
        <v>101.9803902718557</v>
      </c>
      <c r="U189" s="45" t="s">
        <v>632</v>
      </c>
      <c r="V189" s="44">
        <v>356</v>
      </c>
      <c r="W189" s="45">
        <v>300</v>
      </c>
      <c r="X189" s="44">
        <v>4</v>
      </c>
      <c r="Y189" s="78">
        <v>89</v>
      </c>
      <c r="Z189" s="46" t="s">
        <v>708</v>
      </c>
      <c r="AA189" s="44" t="s">
        <v>630</v>
      </c>
      <c r="AB189" s="66" t="s">
        <v>631</v>
      </c>
      <c r="AC189" s="66" t="s">
        <v>632</v>
      </c>
      <c r="AD189" s="46" t="s">
        <v>632</v>
      </c>
      <c r="AE189" s="66" t="s">
        <v>634</v>
      </c>
      <c r="AF189" s="46" t="s">
        <v>631</v>
      </c>
      <c r="AG189" s="46" t="s">
        <v>635</v>
      </c>
      <c r="AH189" s="46"/>
    </row>
    <row r="190" spans="2:34">
      <c r="B190" s="45" t="s">
        <v>875</v>
      </c>
      <c r="C190" s="199" t="s">
        <v>437</v>
      </c>
      <c r="D190" s="199" t="s">
        <v>97</v>
      </c>
      <c r="E190" s="200" t="s">
        <v>342</v>
      </c>
      <c r="F190" s="199" t="s">
        <v>620</v>
      </c>
      <c r="G190" s="44" t="s">
        <v>621</v>
      </c>
      <c r="H190" s="201" t="s">
        <v>876</v>
      </c>
      <c r="I190" s="200">
        <v>4</v>
      </c>
      <c r="J190" s="44" t="s">
        <v>816</v>
      </c>
      <c r="K190" s="44" t="s">
        <v>15</v>
      </c>
      <c r="L190" s="202" t="s">
        <v>470</v>
      </c>
      <c r="M190" s="202" t="s">
        <v>623</v>
      </c>
      <c r="N190" s="202" t="s">
        <v>624</v>
      </c>
      <c r="O190" s="60">
        <v>0</v>
      </c>
      <c r="P190" s="44" t="s">
        <v>621</v>
      </c>
      <c r="Q190" s="45" t="s">
        <v>771</v>
      </c>
      <c r="R190" s="45" t="s">
        <v>621</v>
      </c>
      <c r="S190" s="46" t="s">
        <v>621</v>
      </c>
      <c r="T190" s="206" t="s">
        <v>621</v>
      </c>
      <c r="U190" s="45" t="s">
        <v>621</v>
      </c>
      <c r="V190" s="44">
        <v>356</v>
      </c>
      <c r="W190" s="45">
        <v>300</v>
      </c>
      <c r="X190" s="44">
        <v>4</v>
      </c>
      <c r="Y190" s="78">
        <v>89</v>
      </c>
      <c r="Z190" s="46" t="s">
        <v>708</v>
      </c>
      <c r="AA190" s="44" t="s">
        <v>630</v>
      </c>
      <c r="AB190" s="66" t="s">
        <v>628</v>
      </c>
      <c r="AC190" s="66" t="s">
        <v>628</v>
      </c>
      <c r="AD190" s="46" t="s">
        <v>621</v>
      </c>
      <c r="AE190" s="66" t="s">
        <v>634</v>
      </c>
      <c r="AF190" s="46" t="s">
        <v>633</v>
      </c>
      <c r="AG190" s="46" t="s">
        <v>725</v>
      </c>
      <c r="AH190" s="46"/>
    </row>
    <row r="191" spans="2:34">
      <c r="B191" s="45" t="s">
        <v>877</v>
      </c>
      <c r="C191" s="199" t="s">
        <v>437</v>
      </c>
      <c r="D191" s="199" t="s">
        <v>97</v>
      </c>
      <c r="E191" s="200" t="s">
        <v>342</v>
      </c>
      <c r="F191" s="199" t="s">
        <v>620</v>
      </c>
      <c r="G191" s="44" t="s">
        <v>621</v>
      </c>
      <c r="H191" s="201" t="s">
        <v>878</v>
      </c>
      <c r="I191" s="200">
        <v>7</v>
      </c>
      <c r="J191" s="44" t="s">
        <v>811</v>
      </c>
      <c r="K191" s="44" t="s">
        <v>15</v>
      </c>
      <c r="L191" s="202" t="s">
        <v>470</v>
      </c>
      <c r="M191" s="202" t="s">
        <v>623</v>
      </c>
      <c r="N191" s="202" t="s">
        <v>624</v>
      </c>
      <c r="O191" s="60">
        <v>0</v>
      </c>
      <c r="P191" s="44" t="s">
        <v>621</v>
      </c>
      <c r="Q191" s="45" t="s">
        <v>771</v>
      </c>
      <c r="R191" s="45" t="s">
        <v>621</v>
      </c>
      <c r="S191" s="46" t="s">
        <v>621</v>
      </c>
      <c r="T191" s="206" t="s">
        <v>621</v>
      </c>
      <c r="U191" s="45" t="s">
        <v>621</v>
      </c>
      <c r="V191" s="44">
        <v>356</v>
      </c>
      <c r="W191" s="45">
        <v>300</v>
      </c>
      <c r="X191" s="44">
        <v>4</v>
      </c>
      <c r="Y191" s="78">
        <v>89</v>
      </c>
      <c r="Z191" s="46" t="s">
        <v>708</v>
      </c>
      <c r="AA191" s="44" t="s">
        <v>630</v>
      </c>
      <c r="AB191" s="66" t="s">
        <v>628</v>
      </c>
      <c r="AC191" s="66" t="s">
        <v>628</v>
      </c>
      <c r="AD191" s="46" t="s">
        <v>621</v>
      </c>
      <c r="AE191" s="66" t="s">
        <v>634</v>
      </c>
      <c r="AF191" s="46" t="s">
        <v>633</v>
      </c>
      <c r="AG191" s="46" t="s">
        <v>725</v>
      </c>
      <c r="AH191" s="46"/>
    </row>
    <row r="192" spans="2:34">
      <c r="B192" s="45" t="s">
        <v>879</v>
      </c>
      <c r="C192" s="199" t="s">
        <v>437</v>
      </c>
      <c r="D192" s="199" t="s">
        <v>97</v>
      </c>
      <c r="E192" s="200" t="s">
        <v>342</v>
      </c>
      <c r="F192" s="199" t="s">
        <v>620</v>
      </c>
      <c r="G192" s="44" t="s">
        <v>621</v>
      </c>
      <c r="H192" s="201" t="s">
        <v>880</v>
      </c>
      <c r="I192" s="200">
        <v>8</v>
      </c>
      <c r="J192" s="44" t="s">
        <v>811</v>
      </c>
      <c r="K192" s="44" t="s">
        <v>15</v>
      </c>
      <c r="L192" s="202" t="s">
        <v>470</v>
      </c>
      <c r="M192" s="202" t="s">
        <v>623</v>
      </c>
      <c r="N192" s="202" t="s">
        <v>624</v>
      </c>
      <c r="O192" s="60">
        <v>16.875</v>
      </c>
      <c r="P192" s="44" t="s">
        <v>625</v>
      </c>
      <c r="Q192" s="45" t="s">
        <v>626</v>
      </c>
      <c r="R192" s="45" t="s">
        <v>625</v>
      </c>
      <c r="S192" s="46" t="s">
        <v>627</v>
      </c>
      <c r="T192" s="206">
        <v>60.959002616512684</v>
      </c>
      <c r="U192" s="45" t="s">
        <v>632</v>
      </c>
      <c r="V192" s="44">
        <v>356</v>
      </c>
      <c r="W192" s="45">
        <v>300</v>
      </c>
      <c r="X192" s="44">
        <v>4</v>
      </c>
      <c r="Y192" s="78">
        <v>89</v>
      </c>
      <c r="Z192" s="46" t="s">
        <v>708</v>
      </c>
      <c r="AA192" s="44" t="s">
        <v>630</v>
      </c>
      <c r="AB192" s="66" t="s">
        <v>631</v>
      </c>
      <c r="AC192" s="66" t="s">
        <v>632</v>
      </c>
      <c r="AD192" s="46" t="s">
        <v>632</v>
      </c>
      <c r="AE192" s="66" t="s">
        <v>634</v>
      </c>
      <c r="AF192" s="46" t="s">
        <v>631</v>
      </c>
      <c r="AG192" s="46" t="s">
        <v>635</v>
      </c>
      <c r="AH192" s="46"/>
    </row>
    <row r="193" spans="2:34">
      <c r="B193" s="45" t="s">
        <v>881</v>
      </c>
      <c r="C193" s="199" t="s">
        <v>437</v>
      </c>
      <c r="D193" s="199" t="s">
        <v>97</v>
      </c>
      <c r="E193" s="200" t="s">
        <v>342</v>
      </c>
      <c r="F193" s="199" t="s">
        <v>620</v>
      </c>
      <c r="G193" s="44" t="s">
        <v>621</v>
      </c>
      <c r="H193" s="201" t="s">
        <v>882</v>
      </c>
      <c r="I193" s="200">
        <v>1</v>
      </c>
      <c r="J193" s="44" t="s">
        <v>811</v>
      </c>
      <c r="K193" s="44" t="s">
        <v>15</v>
      </c>
      <c r="L193" s="202" t="s">
        <v>470</v>
      </c>
      <c r="M193" s="202" t="s">
        <v>623</v>
      </c>
      <c r="N193" s="202" t="s">
        <v>624</v>
      </c>
      <c r="O193" s="60">
        <v>24</v>
      </c>
      <c r="P193" s="44" t="s">
        <v>625</v>
      </c>
      <c r="Q193" s="45" t="s">
        <v>626</v>
      </c>
      <c r="R193" s="45" t="s">
        <v>625</v>
      </c>
      <c r="S193" s="46" t="s">
        <v>627</v>
      </c>
      <c r="T193" s="206">
        <v>98.73528780822528</v>
      </c>
      <c r="U193" s="45" t="s">
        <v>632</v>
      </c>
      <c r="V193" s="44">
        <v>356</v>
      </c>
      <c r="W193" s="45">
        <v>300</v>
      </c>
      <c r="X193" s="44">
        <v>4</v>
      </c>
      <c r="Y193" s="78">
        <v>89</v>
      </c>
      <c r="Z193" s="46" t="s">
        <v>708</v>
      </c>
      <c r="AA193" s="44" t="s">
        <v>630</v>
      </c>
      <c r="AB193" s="66" t="s">
        <v>632</v>
      </c>
      <c r="AC193" s="66" t="s">
        <v>632</v>
      </c>
      <c r="AD193" s="46" t="s">
        <v>632</v>
      </c>
      <c r="AE193" s="66" t="s">
        <v>634</v>
      </c>
      <c r="AF193" s="46" t="s">
        <v>632</v>
      </c>
      <c r="AG193" s="46" t="s">
        <v>635</v>
      </c>
      <c r="AH193" s="46"/>
    </row>
    <row r="194" spans="2:34">
      <c r="B194" s="45" t="s">
        <v>883</v>
      </c>
      <c r="C194" s="199" t="s">
        <v>437</v>
      </c>
      <c r="D194" s="199" t="s">
        <v>97</v>
      </c>
      <c r="E194" s="200" t="s">
        <v>342</v>
      </c>
      <c r="F194" s="199" t="s">
        <v>620</v>
      </c>
      <c r="G194" s="44" t="s">
        <v>621</v>
      </c>
      <c r="H194" s="201" t="s">
        <v>884</v>
      </c>
      <c r="I194" s="200">
        <v>8</v>
      </c>
      <c r="J194" s="44" t="s">
        <v>811</v>
      </c>
      <c r="K194" s="44" t="s">
        <v>15</v>
      </c>
      <c r="L194" s="202" t="s">
        <v>470</v>
      </c>
      <c r="M194" s="202" t="s">
        <v>623</v>
      </c>
      <c r="N194" s="202" t="s">
        <v>624</v>
      </c>
      <c r="O194" s="60">
        <v>5.6547619047619051</v>
      </c>
      <c r="P194" s="44" t="s">
        <v>625</v>
      </c>
      <c r="Q194" s="45" t="s">
        <v>626</v>
      </c>
      <c r="R194" s="45" t="s">
        <v>625</v>
      </c>
      <c r="S194" s="46" t="s">
        <v>627</v>
      </c>
      <c r="T194" s="206">
        <v>96.462427918853464</v>
      </c>
      <c r="U194" s="45" t="s">
        <v>632</v>
      </c>
      <c r="V194" s="44">
        <v>356</v>
      </c>
      <c r="W194" s="45">
        <v>300</v>
      </c>
      <c r="X194" s="44">
        <v>4</v>
      </c>
      <c r="Y194" s="78">
        <v>89</v>
      </c>
      <c r="Z194" s="46" t="s">
        <v>708</v>
      </c>
      <c r="AA194" s="44" t="s">
        <v>630</v>
      </c>
      <c r="AB194" s="66" t="s">
        <v>631</v>
      </c>
      <c r="AC194" s="66" t="s">
        <v>632</v>
      </c>
      <c r="AD194" s="46" t="s">
        <v>632</v>
      </c>
      <c r="AE194" s="66" t="s">
        <v>634</v>
      </c>
      <c r="AF194" s="46" t="s">
        <v>631</v>
      </c>
      <c r="AG194" s="46" t="s">
        <v>635</v>
      </c>
      <c r="AH194" s="46"/>
    </row>
    <row r="195" spans="2:34">
      <c r="B195" s="45" t="s">
        <v>885</v>
      </c>
      <c r="C195" s="199" t="s">
        <v>437</v>
      </c>
      <c r="D195" s="199" t="s">
        <v>97</v>
      </c>
      <c r="E195" s="200" t="s">
        <v>342</v>
      </c>
      <c r="F195" s="199" t="s">
        <v>620</v>
      </c>
      <c r="G195" s="44" t="s">
        <v>621</v>
      </c>
      <c r="H195" s="201" t="s">
        <v>886</v>
      </c>
      <c r="I195" s="200">
        <v>4</v>
      </c>
      <c r="J195" s="44" t="s">
        <v>811</v>
      </c>
      <c r="K195" s="44" t="s">
        <v>15</v>
      </c>
      <c r="L195" s="202" t="s">
        <v>470</v>
      </c>
      <c r="M195" s="202" t="s">
        <v>623</v>
      </c>
      <c r="N195" s="202" t="s">
        <v>624</v>
      </c>
      <c r="O195" s="60">
        <v>29.291666666666668</v>
      </c>
      <c r="P195" s="44" t="s">
        <v>625</v>
      </c>
      <c r="Q195" s="45" t="s">
        <v>626</v>
      </c>
      <c r="R195" s="45" t="s">
        <v>625</v>
      </c>
      <c r="S195" s="46" t="s">
        <v>627</v>
      </c>
      <c r="T195" s="206">
        <v>65.253352404301808</v>
      </c>
      <c r="U195" s="45" t="s">
        <v>632</v>
      </c>
      <c r="V195" s="44">
        <v>356</v>
      </c>
      <c r="W195" s="45">
        <v>300</v>
      </c>
      <c r="X195" s="44">
        <v>4</v>
      </c>
      <c r="Y195" s="78">
        <v>89</v>
      </c>
      <c r="Z195" s="46" t="s">
        <v>708</v>
      </c>
      <c r="AA195" s="44" t="s">
        <v>630</v>
      </c>
      <c r="AB195" s="66" t="s">
        <v>632</v>
      </c>
      <c r="AC195" s="66" t="s">
        <v>632</v>
      </c>
      <c r="AD195" s="46" t="s">
        <v>632</v>
      </c>
      <c r="AE195" s="66" t="s">
        <v>634</v>
      </c>
      <c r="AF195" s="46" t="s">
        <v>632</v>
      </c>
      <c r="AG195" s="46" t="s">
        <v>635</v>
      </c>
      <c r="AH195" s="46"/>
    </row>
    <row r="196" spans="2:34">
      <c r="B196" s="45" t="s">
        <v>887</v>
      </c>
      <c r="C196" s="199" t="s">
        <v>437</v>
      </c>
      <c r="D196" s="199" t="s">
        <v>105</v>
      </c>
      <c r="E196" s="200" t="s">
        <v>334</v>
      </c>
      <c r="F196" s="199" t="s">
        <v>620</v>
      </c>
      <c r="G196" s="44" t="s">
        <v>621</v>
      </c>
      <c r="H196" s="201" t="s">
        <v>888</v>
      </c>
      <c r="I196" s="200">
        <v>7</v>
      </c>
      <c r="J196" s="44" t="s">
        <v>811</v>
      </c>
      <c r="K196" s="44" t="s">
        <v>15</v>
      </c>
      <c r="L196" s="202" t="s">
        <v>470</v>
      </c>
      <c r="M196" s="202" t="s">
        <v>623</v>
      </c>
      <c r="N196" s="202" t="s">
        <v>624</v>
      </c>
      <c r="O196" s="60">
        <v>5.1428571428571432</v>
      </c>
      <c r="P196" s="44" t="s">
        <v>625</v>
      </c>
      <c r="Q196" s="45" t="s">
        <v>626</v>
      </c>
      <c r="R196" s="45" t="s">
        <v>625</v>
      </c>
      <c r="S196" s="46" t="s">
        <v>627</v>
      </c>
      <c r="T196" s="206">
        <v>327.88565079917726</v>
      </c>
      <c r="U196" s="45" t="s">
        <v>632</v>
      </c>
      <c r="V196" s="44">
        <v>1467</v>
      </c>
      <c r="W196" s="45">
        <v>300</v>
      </c>
      <c r="X196" s="44">
        <v>1</v>
      </c>
      <c r="Y196" s="78">
        <v>1467</v>
      </c>
      <c r="Z196" s="46" t="s">
        <v>629</v>
      </c>
      <c r="AA196" s="44" t="s">
        <v>630</v>
      </c>
      <c r="AB196" s="66" t="s">
        <v>631</v>
      </c>
      <c r="AC196" s="66" t="s">
        <v>632</v>
      </c>
      <c r="AD196" s="46" t="s">
        <v>656</v>
      </c>
      <c r="AE196" s="66" t="s">
        <v>634</v>
      </c>
      <c r="AF196" s="46" t="s">
        <v>631</v>
      </c>
      <c r="AG196" s="46" t="s">
        <v>635</v>
      </c>
      <c r="AH196" s="46"/>
    </row>
    <row r="197" spans="2:34">
      <c r="B197" s="45" t="s">
        <v>889</v>
      </c>
      <c r="C197" s="199" t="s">
        <v>437</v>
      </c>
      <c r="D197" s="199" t="s">
        <v>105</v>
      </c>
      <c r="E197" s="200" t="s">
        <v>334</v>
      </c>
      <c r="F197" s="199" t="s">
        <v>620</v>
      </c>
      <c r="G197" s="44" t="s">
        <v>621</v>
      </c>
      <c r="H197" s="201" t="s">
        <v>890</v>
      </c>
      <c r="I197" s="200">
        <v>8</v>
      </c>
      <c r="J197" s="44" t="s">
        <v>811</v>
      </c>
      <c r="K197" s="44" t="s">
        <v>15</v>
      </c>
      <c r="L197" s="202" t="s">
        <v>470</v>
      </c>
      <c r="M197" s="202" t="s">
        <v>623</v>
      </c>
      <c r="N197" s="202" t="s">
        <v>624</v>
      </c>
      <c r="O197" s="60">
        <v>23.625</v>
      </c>
      <c r="P197" s="44" t="s">
        <v>625</v>
      </c>
      <c r="Q197" s="45" t="s">
        <v>626</v>
      </c>
      <c r="R197" s="45" t="s">
        <v>625</v>
      </c>
      <c r="S197" s="46" t="s">
        <v>627</v>
      </c>
      <c r="T197" s="206">
        <v>89.872131386765275</v>
      </c>
      <c r="U197" s="45" t="s">
        <v>632</v>
      </c>
      <c r="V197" s="44">
        <v>1467</v>
      </c>
      <c r="W197" s="45">
        <v>300</v>
      </c>
      <c r="X197" s="44">
        <v>1</v>
      </c>
      <c r="Y197" s="78">
        <v>1467</v>
      </c>
      <c r="Z197" s="46" t="s">
        <v>629</v>
      </c>
      <c r="AA197" s="44" t="s">
        <v>630</v>
      </c>
      <c r="AB197" s="66" t="s">
        <v>632</v>
      </c>
      <c r="AC197" s="66" t="s">
        <v>632</v>
      </c>
      <c r="AD197" s="46" t="s">
        <v>656</v>
      </c>
      <c r="AE197" s="66" t="s">
        <v>634</v>
      </c>
      <c r="AF197" s="46" t="s">
        <v>631</v>
      </c>
      <c r="AG197" s="46" t="s">
        <v>635</v>
      </c>
      <c r="AH197" s="46"/>
    </row>
    <row r="198" spans="2:34">
      <c r="B198" s="45" t="s">
        <v>891</v>
      </c>
      <c r="C198" s="199" t="s">
        <v>437</v>
      </c>
      <c r="D198" s="199" t="s">
        <v>105</v>
      </c>
      <c r="E198" s="200" t="s">
        <v>334</v>
      </c>
      <c r="F198" s="199" t="s">
        <v>620</v>
      </c>
      <c r="G198" s="44" t="s">
        <v>621</v>
      </c>
      <c r="H198" s="201" t="s">
        <v>892</v>
      </c>
      <c r="I198" s="200">
        <v>9</v>
      </c>
      <c r="J198" s="44" t="s">
        <v>811</v>
      </c>
      <c r="K198" s="44" t="s">
        <v>15</v>
      </c>
      <c r="L198" s="202" t="s">
        <v>470</v>
      </c>
      <c r="M198" s="202" t="s">
        <v>623</v>
      </c>
      <c r="N198" s="202" t="s">
        <v>624</v>
      </c>
      <c r="O198" s="60">
        <v>8</v>
      </c>
      <c r="P198" s="44" t="s">
        <v>798</v>
      </c>
      <c r="Q198" s="45" t="s">
        <v>626</v>
      </c>
      <c r="R198" s="45" t="s">
        <v>625</v>
      </c>
      <c r="S198" s="46" t="s">
        <v>627</v>
      </c>
      <c r="T198" s="206">
        <v>306.54526582545685</v>
      </c>
      <c r="U198" s="45" t="s">
        <v>632</v>
      </c>
      <c r="V198" s="44">
        <v>1467</v>
      </c>
      <c r="W198" s="45">
        <v>300</v>
      </c>
      <c r="X198" s="44">
        <v>1</v>
      </c>
      <c r="Y198" s="78">
        <v>1467</v>
      </c>
      <c r="Z198" s="46" t="s">
        <v>629</v>
      </c>
      <c r="AA198" s="44" t="s">
        <v>630</v>
      </c>
      <c r="AB198" s="66" t="s">
        <v>631</v>
      </c>
      <c r="AC198" s="66" t="s">
        <v>799</v>
      </c>
      <c r="AD198" s="46" t="s">
        <v>656</v>
      </c>
      <c r="AE198" s="66" t="s">
        <v>634</v>
      </c>
      <c r="AF198" s="46" t="s">
        <v>631</v>
      </c>
      <c r="AG198" s="46" t="s">
        <v>725</v>
      </c>
      <c r="AH198" s="46"/>
    </row>
    <row r="199" spans="2:34">
      <c r="B199" s="45" t="s">
        <v>893</v>
      </c>
      <c r="C199" s="199" t="s">
        <v>437</v>
      </c>
      <c r="D199" s="199" t="s">
        <v>105</v>
      </c>
      <c r="E199" s="200" t="s">
        <v>334</v>
      </c>
      <c r="F199" s="199" t="s">
        <v>620</v>
      </c>
      <c r="G199" s="44" t="s">
        <v>621</v>
      </c>
      <c r="H199" s="201" t="s">
        <v>894</v>
      </c>
      <c r="I199" s="200">
        <v>2</v>
      </c>
      <c r="J199" s="44" t="s">
        <v>816</v>
      </c>
      <c r="K199" s="44" t="s">
        <v>15</v>
      </c>
      <c r="L199" s="202" t="s">
        <v>470</v>
      </c>
      <c r="M199" s="202" t="s">
        <v>623</v>
      </c>
      <c r="N199" s="202" t="s">
        <v>624</v>
      </c>
      <c r="O199" s="60">
        <v>13.5</v>
      </c>
      <c r="P199" s="44" t="s">
        <v>798</v>
      </c>
      <c r="Q199" s="45" t="s">
        <v>626</v>
      </c>
      <c r="R199" s="45" t="s">
        <v>625</v>
      </c>
      <c r="S199" s="46" t="s">
        <v>627</v>
      </c>
      <c r="T199" s="206">
        <v>319.53873004692247</v>
      </c>
      <c r="U199" s="45" t="s">
        <v>632</v>
      </c>
      <c r="V199" s="44">
        <v>1467</v>
      </c>
      <c r="W199" s="45">
        <v>300</v>
      </c>
      <c r="X199" s="44">
        <v>1</v>
      </c>
      <c r="Y199" s="78">
        <v>1467</v>
      </c>
      <c r="Z199" s="46" t="s">
        <v>629</v>
      </c>
      <c r="AA199" s="44" t="s">
        <v>630</v>
      </c>
      <c r="AB199" s="66" t="s">
        <v>631</v>
      </c>
      <c r="AC199" s="66" t="s">
        <v>799</v>
      </c>
      <c r="AD199" s="46" t="s">
        <v>656</v>
      </c>
      <c r="AE199" s="66" t="s">
        <v>634</v>
      </c>
      <c r="AF199" s="46" t="s">
        <v>631</v>
      </c>
      <c r="AG199" s="46" t="s">
        <v>725</v>
      </c>
      <c r="AH199" s="46"/>
    </row>
    <row r="200" spans="2:34">
      <c r="B200" s="45" t="s">
        <v>895</v>
      </c>
      <c r="C200" s="199" t="s">
        <v>437</v>
      </c>
      <c r="D200" s="199" t="s">
        <v>105</v>
      </c>
      <c r="E200" s="200" t="s">
        <v>334</v>
      </c>
      <c r="F200" s="199" t="s">
        <v>620</v>
      </c>
      <c r="G200" s="44" t="s">
        <v>621</v>
      </c>
      <c r="H200" s="201" t="s">
        <v>896</v>
      </c>
      <c r="I200" s="200">
        <v>7</v>
      </c>
      <c r="J200" s="44" t="s">
        <v>811</v>
      </c>
      <c r="K200" s="44" t="s">
        <v>15</v>
      </c>
      <c r="L200" s="202" t="s">
        <v>470</v>
      </c>
      <c r="M200" s="202" t="s">
        <v>623</v>
      </c>
      <c r="N200" s="202" t="s">
        <v>624</v>
      </c>
      <c r="O200" s="60">
        <v>25.714285714285712</v>
      </c>
      <c r="P200" s="44" t="s">
        <v>625</v>
      </c>
      <c r="Q200" s="45" t="s">
        <v>626</v>
      </c>
      <c r="R200" s="45" t="s">
        <v>625</v>
      </c>
      <c r="S200" s="46" t="s">
        <v>627</v>
      </c>
      <c r="T200" s="206">
        <v>319.53873004692247</v>
      </c>
      <c r="U200" s="45" t="s">
        <v>632</v>
      </c>
      <c r="V200" s="44">
        <v>1467</v>
      </c>
      <c r="W200" s="45">
        <v>300</v>
      </c>
      <c r="X200" s="44">
        <v>1</v>
      </c>
      <c r="Y200" s="78">
        <v>1467</v>
      </c>
      <c r="Z200" s="46" t="s">
        <v>629</v>
      </c>
      <c r="AA200" s="44" t="s">
        <v>630</v>
      </c>
      <c r="AB200" s="66" t="s">
        <v>632</v>
      </c>
      <c r="AC200" s="66" t="s">
        <v>632</v>
      </c>
      <c r="AD200" s="46" t="s">
        <v>656</v>
      </c>
      <c r="AE200" s="66" t="s">
        <v>634</v>
      </c>
      <c r="AF200" s="46" t="s">
        <v>631</v>
      </c>
      <c r="AG200" s="46" t="s">
        <v>635</v>
      </c>
      <c r="AH200" s="46"/>
    </row>
    <row r="201" spans="2:34">
      <c r="B201" s="45" t="s">
        <v>897</v>
      </c>
      <c r="C201" s="199" t="s">
        <v>437</v>
      </c>
      <c r="D201" s="199" t="s">
        <v>105</v>
      </c>
      <c r="E201" s="200" t="s">
        <v>334</v>
      </c>
      <c r="F201" s="199" t="s">
        <v>620</v>
      </c>
      <c r="G201" s="44" t="s">
        <v>621</v>
      </c>
      <c r="H201" s="201" t="s">
        <v>898</v>
      </c>
      <c r="I201" s="200">
        <v>4</v>
      </c>
      <c r="J201" s="44" t="s">
        <v>811</v>
      </c>
      <c r="K201" s="44" t="s">
        <v>15</v>
      </c>
      <c r="L201" s="202" t="s">
        <v>470</v>
      </c>
      <c r="M201" s="202" t="s">
        <v>623</v>
      </c>
      <c r="N201" s="202" t="s">
        <v>624</v>
      </c>
      <c r="O201" s="60">
        <v>22.5</v>
      </c>
      <c r="P201" s="44" t="s">
        <v>625</v>
      </c>
      <c r="Q201" s="45" t="s">
        <v>626</v>
      </c>
      <c r="R201" s="45" t="s">
        <v>625</v>
      </c>
      <c r="S201" s="46" t="s">
        <v>627</v>
      </c>
      <c r="T201" s="206">
        <v>90.376988221560026</v>
      </c>
      <c r="U201" s="45" t="s">
        <v>632</v>
      </c>
      <c r="V201" s="44">
        <v>1467</v>
      </c>
      <c r="W201" s="45">
        <v>300</v>
      </c>
      <c r="X201" s="44">
        <v>1</v>
      </c>
      <c r="Y201" s="78">
        <v>1467</v>
      </c>
      <c r="Z201" s="46" t="s">
        <v>629</v>
      </c>
      <c r="AA201" s="44" t="s">
        <v>630</v>
      </c>
      <c r="AB201" s="66" t="s">
        <v>632</v>
      </c>
      <c r="AC201" s="66" t="s">
        <v>632</v>
      </c>
      <c r="AD201" s="46" t="s">
        <v>656</v>
      </c>
      <c r="AE201" s="66" t="s">
        <v>634</v>
      </c>
      <c r="AF201" s="46" t="s">
        <v>631</v>
      </c>
      <c r="AG201" s="46" t="s">
        <v>635</v>
      </c>
      <c r="AH201" s="46"/>
    </row>
    <row r="202" spans="2:34">
      <c r="B202" s="45" t="s">
        <v>899</v>
      </c>
      <c r="C202" s="199" t="s">
        <v>437</v>
      </c>
      <c r="D202" s="199" t="s">
        <v>105</v>
      </c>
      <c r="E202" s="200" t="s">
        <v>334</v>
      </c>
      <c r="F202" s="199" t="s">
        <v>620</v>
      </c>
      <c r="G202" s="44" t="s">
        <v>621</v>
      </c>
      <c r="H202" s="201" t="s">
        <v>900</v>
      </c>
      <c r="I202" s="200">
        <v>3</v>
      </c>
      <c r="J202" s="44" t="s">
        <v>816</v>
      </c>
      <c r="K202" s="44" t="s">
        <v>15</v>
      </c>
      <c r="L202" s="202" t="s">
        <v>470</v>
      </c>
      <c r="M202" s="202" t="s">
        <v>623</v>
      </c>
      <c r="N202" s="202" t="s">
        <v>624</v>
      </c>
      <c r="O202" s="60">
        <v>6</v>
      </c>
      <c r="P202" s="44" t="s">
        <v>798</v>
      </c>
      <c r="Q202" s="45" t="s">
        <v>626</v>
      </c>
      <c r="R202" s="45" t="s">
        <v>625</v>
      </c>
      <c r="S202" s="46" t="s">
        <v>627</v>
      </c>
      <c r="T202" s="206">
        <v>312.83541998948903</v>
      </c>
      <c r="U202" s="45" t="s">
        <v>632</v>
      </c>
      <c r="V202" s="44">
        <v>1467</v>
      </c>
      <c r="W202" s="45">
        <v>300</v>
      </c>
      <c r="X202" s="44">
        <v>1</v>
      </c>
      <c r="Y202" s="78">
        <v>1467</v>
      </c>
      <c r="Z202" s="46" t="s">
        <v>629</v>
      </c>
      <c r="AA202" s="44" t="s">
        <v>630</v>
      </c>
      <c r="AB202" s="66" t="s">
        <v>631</v>
      </c>
      <c r="AC202" s="66" t="s">
        <v>799</v>
      </c>
      <c r="AD202" s="46" t="s">
        <v>656</v>
      </c>
      <c r="AE202" s="66" t="s">
        <v>634</v>
      </c>
      <c r="AF202" s="46" t="s">
        <v>631</v>
      </c>
      <c r="AG202" s="46" t="s">
        <v>725</v>
      </c>
      <c r="AH202" s="46"/>
    </row>
    <row r="203" spans="2:34">
      <c r="B203" s="45" t="s">
        <v>901</v>
      </c>
      <c r="C203" s="199" t="s">
        <v>437</v>
      </c>
      <c r="D203" s="199" t="s">
        <v>105</v>
      </c>
      <c r="E203" s="200" t="s">
        <v>334</v>
      </c>
      <c r="F203" s="199" t="s">
        <v>620</v>
      </c>
      <c r="G203" s="44" t="s">
        <v>621</v>
      </c>
      <c r="H203" s="201" t="s">
        <v>902</v>
      </c>
      <c r="I203" s="200">
        <v>1</v>
      </c>
      <c r="J203" s="44" t="s">
        <v>811</v>
      </c>
      <c r="K203" s="44" t="s">
        <v>15</v>
      </c>
      <c r="L203" s="202" t="s">
        <v>470</v>
      </c>
      <c r="M203" s="202" t="s">
        <v>623</v>
      </c>
      <c r="N203" s="202" t="s">
        <v>624</v>
      </c>
      <c r="O203" s="60">
        <v>20</v>
      </c>
      <c r="P203" s="44" t="s">
        <v>798</v>
      </c>
      <c r="Q203" s="45" t="s">
        <v>626</v>
      </c>
      <c r="R203" s="45" t="s">
        <v>625</v>
      </c>
      <c r="S203" s="46" t="s">
        <v>627</v>
      </c>
      <c r="T203" s="206">
        <v>312.83541998948903</v>
      </c>
      <c r="U203" s="45" t="s">
        <v>632</v>
      </c>
      <c r="V203" s="44">
        <v>1467</v>
      </c>
      <c r="W203" s="45">
        <v>300</v>
      </c>
      <c r="X203" s="44">
        <v>1</v>
      </c>
      <c r="Y203" s="78">
        <v>1467</v>
      </c>
      <c r="Z203" s="46" t="s">
        <v>629</v>
      </c>
      <c r="AA203" s="44" t="s">
        <v>630</v>
      </c>
      <c r="AB203" s="66" t="s">
        <v>632</v>
      </c>
      <c r="AC203" s="66" t="s">
        <v>799</v>
      </c>
      <c r="AD203" s="46" t="s">
        <v>656</v>
      </c>
      <c r="AE203" s="66" t="s">
        <v>634</v>
      </c>
      <c r="AF203" s="46" t="s">
        <v>631</v>
      </c>
      <c r="AG203" s="46" t="s">
        <v>725</v>
      </c>
      <c r="AH203" s="46"/>
    </row>
    <row r="204" spans="2:34">
      <c r="B204" s="45" t="s">
        <v>903</v>
      </c>
      <c r="C204" s="199" t="s">
        <v>437</v>
      </c>
      <c r="D204" s="199" t="s">
        <v>105</v>
      </c>
      <c r="E204" s="200" t="s">
        <v>334</v>
      </c>
      <c r="F204" s="199" t="s">
        <v>620</v>
      </c>
      <c r="G204" s="44" t="s">
        <v>621</v>
      </c>
      <c r="H204" s="201" t="s">
        <v>904</v>
      </c>
      <c r="I204" s="200">
        <v>5</v>
      </c>
      <c r="J204" s="44" t="s">
        <v>816</v>
      </c>
      <c r="K204" s="44" t="s">
        <v>15</v>
      </c>
      <c r="L204" s="202" t="s">
        <v>470</v>
      </c>
      <c r="M204" s="202" t="s">
        <v>623</v>
      </c>
      <c r="N204" s="202" t="s">
        <v>624</v>
      </c>
      <c r="O204" s="60">
        <v>3.6</v>
      </c>
      <c r="P204" s="44" t="s">
        <v>798</v>
      </c>
      <c r="Q204" s="45" t="s">
        <v>626</v>
      </c>
      <c r="R204" s="45" t="s">
        <v>625</v>
      </c>
      <c r="S204" s="46" t="s">
        <v>627</v>
      </c>
      <c r="T204" s="206">
        <v>287.40389698123442</v>
      </c>
      <c r="U204" s="45" t="s">
        <v>632</v>
      </c>
      <c r="V204" s="44">
        <v>1467</v>
      </c>
      <c r="W204" s="45">
        <v>300</v>
      </c>
      <c r="X204" s="44">
        <v>1</v>
      </c>
      <c r="Y204" s="78">
        <v>1467</v>
      </c>
      <c r="Z204" s="46" t="s">
        <v>629</v>
      </c>
      <c r="AA204" s="44" t="s">
        <v>630</v>
      </c>
      <c r="AB204" s="66" t="s">
        <v>628</v>
      </c>
      <c r="AC204" s="66" t="s">
        <v>799</v>
      </c>
      <c r="AD204" s="46" t="s">
        <v>656</v>
      </c>
      <c r="AE204" s="66" t="s">
        <v>634</v>
      </c>
      <c r="AF204" s="46" t="s">
        <v>633</v>
      </c>
      <c r="AG204" s="46" t="s">
        <v>725</v>
      </c>
      <c r="AH204" s="46"/>
    </row>
    <row r="205" spans="2:34">
      <c r="B205" s="45" t="s">
        <v>905</v>
      </c>
      <c r="C205" s="199" t="s">
        <v>437</v>
      </c>
      <c r="D205" s="199" t="s">
        <v>105</v>
      </c>
      <c r="E205" s="200" t="s">
        <v>334</v>
      </c>
      <c r="F205" s="199" t="s">
        <v>620</v>
      </c>
      <c r="G205" s="44" t="s">
        <v>621</v>
      </c>
      <c r="H205" s="201" t="s">
        <v>906</v>
      </c>
      <c r="I205" s="200">
        <v>3</v>
      </c>
      <c r="J205" s="44" t="s">
        <v>811</v>
      </c>
      <c r="K205" s="44" t="s">
        <v>15</v>
      </c>
      <c r="L205" s="202" t="s">
        <v>470</v>
      </c>
      <c r="M205" s="202" t="s">
        <v>623</v>
      </c>
      <c r="N205" s="202" t="s">
        <v>624</v>
      </c>
      <c r="O205" s="60">
        <v>6.333333333333333</v>
      </c>
      <c r="P205" s="44" t="s">
        <v>798</v>
      </c>
      <c r="Q205" s="45" t="s">
        <v>626</v>
      </c>
      <c r="R205" s="45" t="s">
        <v>625</v>
      </c>
      <c r="S205" s="46" t="s">
        <v>627</v>
      </c>
      <c r="T205" s="206">
        <v>249.83994876720575</v>
      </c>
      <c r="U205" s="45" t="s">
        <v>632</v>
      </c>
      <c r="V205" s="44">
        <v>1467</v>
      </c>
      <c r="W205" s="45">
        <v>300</v>
      </c>
      <c r="X205" s="44">
        <v>1</v>
      </c>
      <c r="Y205" s="78">
        <v>1467</v>
      </c>
      <c r="Z205" s="46" t="s">
        <v>629</v>
      </c>
      <c r="AA205" s="44" t="s">
        <v>630</v>
      </c>
      <c r="AB205" s="66" t="s">
        <v>631</v>
      </c>
      <c r="AC205" s="66" t="s">
        <v>799</v>
      </c>
      <c r="AD205" s="46" t="s">
        <v>656</v>
      </c>
      <c r="AE205" s="66" t="s">
        <v>634</v>
      </c>
      <c r="AF205" s="46" t="s">
        <v>631</v>
      </c>
      <c r="AG205" s="46" t="s">
        <v>725</v>
      </c>
      <c r="AH205" s="46"/>
    </row>
    <row r="206" spans="2:34">
      <c r="B206" s="45" t="s">
        <v>907</v>
      </c>
      <c r="C206" s="199" t="s">
        <v>437</v>
      </c>
      <c r="D206" s="199" t="s">
        <v>105</v>
      </c>
      <c r="E206" s="200" t="s">
        <v>334</v>
      </c>
      <c r="F206" s="199" t="s">
        <v>620</v>
      </c>
      <c r="G206" s="44" t="s">
        <v>621</v>
      </c>
      <c r="H206" s="201" t="s">
        <v>908</v>
      </c>
      <c r="I206" s="200">
        <v>12</v>
      </c>
      <c r="J206" s="44" t="s">
        <v>811</v>
      </c>
      <c r="K206" s="44" t="s">
        <v>15</v>
      </c>
      <c r="L206" s="202" t="s">
        <v>470</v>
      </c>
      <c r="M206" s="202" t="s">
        <v>623</v>
      </c>
      <c r="N206" s="202" t="s">
        <v>624</v>
      </c>
      <c r="O206" s="60">
        <v>30</v>
      </c>
      <c r="P206" s="44" t="s">
        <v>625</v>
      </c>
      <c r="Q206" s="45" t="s">
        <v>626</v>
      </c>
      <c r="R206" s="45" t="s">
        <v>625</v>
      </c>
      <c r="S206" s="46" t="s">
        <v>627</v>
      </c>
      <c r="T206" s="206">
        <v>75.432088662584434</v>
      </c>
      <c r="U206" s="45" t="s">
        <v>632</v>
      </c>
      <c r="V206" s="44">
        <v>1467</v>
      </c>
      <c r="W206" s="45">
        <v>300</v>
      </c>
      <c r="X206" s="44">
        <v>1</v>
      </c>
      <c r="Y206" s="78">
        <v>1467</v>
      </c>
      <c r="Z206" s="46" t="s">
        <v>629</v>
      </c>
      <c r="AA206" s="44" t="s">
        <v>630</v>
      </c>
      <c r="AB206" s="66" t="s">
        <v>632</v>
      </c>
      <c r="AC206" s="66" t="s">
        <v>632</v>
      </c>
      <c r="AD206" s="46" t="s">
        <v>656</v>
      </c>
      <c r="AE206" s="66" t="s">
        <v>634</v>
      </c>
      <c r="AF206" s="46" t="s">
        <v>631</v>
      </c>
      <c r="AG206" s="46" t="s">
        <v>635</v>
      </c>
      <c r="AH206" s="46"/>
    </row>
    <row r="207" spans="2:34">
      <c r="B207" s="45" t="s">
        <v>909</v>
      </c>
      <c r="C207" s="199" t="s">
        <v>437</v>
      </c>
      <c r="D207" s="199" t="s">
        <v>105</v>
      </c>
      <c r="E207" s="200" t="s">
        <v>334</v>
      </c>
      <c r="F207" s="199" t="s">
        <v>620</v>
      </c>
      <c r="G207" s="44" t="s">
        <v>621</v>
      </c>
      <c r="H207" s="201" t="s">
        <v>910</v>
      </c>
      <c r="I207" s="200">
        <v>10</v>
      </c>
      <c r="J207" s="44" t="s">
        <v>816</v>
      </c>
      <c r="K207" s="44" t="s">
        <v>15</v>
      </c>
      <c r="L207" s="202" t="s">
        <v>470</v>
      </c>
      <c r="M207" s="202" t="s">
        <v>623</v>
      </c>
      <c r="N207" s="202" t="s">
        <v>624</v>
      </c>
      <c r="O207" s="60">
        <v>6</v>
      </c>
      <c r="P207" s="44" t="s">
        <v>798</v>
      </c>
      <c r="Q207" s="45" t="s">
        <v>626</v>
      </c>
      <c r="R207" s="45" t="s">
        <v>625</v>
      </c>
      <c r="S207" s="46" t="s">
        <v>627</v>
      </c>
      <c r="T207" s="206">
        <v>247.40654801358835</v>
      </c>
      <c r="U207" s="45" t="s">
        <v>632</v>
      </c>
      <c r="V207" s="44">
        <v>1467</v>
      </c>
      <c r="W207" s="45">
        <v>300</v>
      </c>
      <c r="X207" s="44">
        <v>1</v>
      </c>
      <c r="Y207" s="78">
        <v>1467</v>
      </c>
      <c r="Z207" s="46" t="s">
        <v>629</v>
      </c>
      <c r="AA207" s="44" t="s">
        <v>630</v>
      </c>
      <c r="AB207" s="66" t="s">
        <v>631</v>
      </c>
      <c r="AC207" s="66" t="s">
        <v>799</v>
      </c>
      <c r="AD207" s="46" t="s">
        <v>656</v>
      </c>
      <c r="AE207" s="66" t="s">
        <v>634</v>
      </c>
      <c r="AF207" s="46" t="s">
        <v>631</v>
      </c>
      <c r="AG207" s="46" t="s">
        <v>725</v>
      </c>
      <c r="AH207" s="46"/>
    </row>
    <row r="208" spans="2:34">
      <c r="B208" s="45" t="s">
        <v>911</v>
      </c>
      <c r="C208" s="199" t="s">
        <v>437</v>
      </c>
      <c r="D208" s="199" t="s">
        <v>105</v>
      </c>
      <c r="E208" s="200" t="s">
        <v>334</v>
      </c>
      <c r="F208" s="199" t="s">
        <v>620</v>
      </c>
      <c r="G208" s="44" t="s">
        <v>621</v>
      </c>
      <c r="H208" s="201" t="s">
        <v>912</v>
      </c>
      <c r="I208" s="200">
        <v>5</v>
      </c>
      <c r="J208" s="44" t="s">
        <v>816</v>
      </c>
      <c r="K208" s="44" t="s">
        <v>15</v>
      </c>
      <c r="L208" s="202" t="s">
        <v>470</v>
      </c>
      <c r="M208" s="202" t="s">
        <v>623</v>
      </c>
      <c r="N208" s="202" t="s">
        <v>624</v>
      </c>
      <c r="O208" s="60">
        <v>36</v>
      </c>
      <c r="P208" s="44" t="s">
        <v>625</v>
      </c>
      <c r="Q208" s="45" t="s">
        <v>626</v>
      </c>
      <c r="R208" s="45" t="s">
        <v>625</v>
      </c>
      <c r="S208" s="46" t="s">
        <v>627</v>
      </c>
      <c r="T208" s="206">
        <v>44.10215414239989</v>
      </c>
      <c r="U208" s="45" t="s">
        <v>632</v>
      </c>
      <c r="V208" s="44">
        <v>1467</v>
      </c>
      <c r="W208" s="45">
        <v>300</v>
      </c>
      <c r="X208" s="44">
        <v>1</v>
      </c>
      <c r="Y208" s="78">
        <v>1467</v>
      </c>
      <c r="Z208" s="46" t="s">
        <v>629</v>
      </c>
      <c r="AA208" s="44" t="s">
        <v>630</v>
      </c>
      <c r="AB208" s="66" t="s">
        <v>632</v>
      </c>
      <c r="AC208" s="66" t="s">
        <v>632</v>
      </c>
      <c r="AD208" s="46" t="s">
        <v>656</v>
      </c>
      <c r="AE208" s="66" t="s">
        <v>634</v>
      </c>
      <c r="AF208" s="46" t="s">
        <v>631</v>
      </c>
      <c r="AG208" s="46" t="s">
        <v>635</v>
      </c>
      <c r="AH208" s="46"/>
    </row>
    <row r="209" spans="2:34">
      <c r="B209" s="45" t="s">
        <v>913</v>
      </c>
      <c r="C209" s="199" t="s">
        <v>437</v>
      </c>
      <c r="D209" s="199" t="s">
        <v>105</v>
      </c>
      <c r="E209" s="200" t="s">
        <v>334</v>
      </c>
      <c r="F209" s="199" t="s">
        <v>620</v>
      </c>
      <c r="G209" s="44" t="s">
        <v>621</v>
      </c>
      <c r="H209" s="201" t="s">
        <v>914</v>
      </c>
      <c r="I209" s="200">
        <v>6</v>
      </c>
      <c r="J209" s="44" t="s">
        <v>811</v>
      </c>
      <c r="K209" s="44" t="s">
        <v>15</v>
      </c>
      <c r="L209" s="202" t="s">
        <v>470</v>
      </c>
      <c r="M209" s="202" t="s">
        <v>623</v>
      </c>
      <c r="N209" s="202" t="s">
        <v>624</v>
      </c>
      <c r="O209" s="60">
        <v>3</v>
      </c>
      <c r="P209" s="44" t="s">
        <v>625</v>
      </c>
      <c r="Q209" s="45" t="s">
        <v>626</v>
      </c>
      <c r="R209" s="45" t="s">
        <v>625</v>
      </c>
      <c r="S209" s="46" t="s">
        <v>627</v>
      </c>
      <c r="T209" s="206">
        <v>278.29660436304283</v>
      </c>
      <c r="U209" s="45" t="s">
        <v>632</v>
      </c>
      <c r="V209" s="44">
        <v>1467</v>
      </c>
      <c r="W209" s="45">
        <v>300</v>
      </c>
      <c r="X209" s="44">
        <v>1</v>
      </c>
      <c r="Y209" s="78">
        <v>1467</v>
      </c>
      <c r="Z209" s="46" t="s">
        <v>629</v>
      </c>
      <c r="AA209" s="44" t="s">
        <v>630</v>
      </c>
      <c r="AB209" s="66" t="s">
        <v>628</v>
      </c>
      <c r="AC209" s="66" t="s">
        <v>632</v>
      </c>
      <c r="AD209" s="46" t="s">
        <v>656</v>
      </c>
      <c r="AE209" s="66" t="s">
        <v>634</v>
      </c>
      <c r="AF209" s="46" t="s">
        <v>633</v>
      </c>
      <c r="AG209" s="46" t="s">
        <v>635</v>
      </c>
      <c r="AH209" s="46"/>
    </row>
    <row r="210" spans="2:34">
      <c r="B210" s="45" t="s">
        <v>915</v>
      </c>
      <c r="C210" s="199" t="s">
        <v>437</v>
      </c>
      <c r="D210" s="199" t="s">
        <v>105</v>
      </c>
      <c r="E210" s="200" t="s">
        <v>334</v>
      </c>
      <c r="F210" s="199" t="s">
        <v>620</v>
      </c>
      <c r="G210" s="44" t="s">
        <v>621</v>
      </c>
      <c r="H210" s="201" t="s">
        <v>916</v>
      </c>
      <c r="I210" s="200">
        <v>4</v>
      </c>
      <c r="J210" s="44" t="s">
        <v>811</v>
      </c>
      <c r="K210" s="44" t="s">
        <v>15</v>
      </c>
      <c r="L210" s="202" t="s">
        <v>470</v>
      </c>
      <c r="M210" s="202" t="s">
        <v>623</v>
      </c>
      <c r="N210" s="202" t="s">
        <v>624</v>
      </c>
      <c r="O210" s="60">
        <v>22.5</v>
      </c>
      <c r="P210" s="44" t="s">
        <v>625</v>
      </c>
      <c r="Q210" s="45" t="s">
        <v>626</v>
      </c>
      <c r="R210" s="45" t="s">
        <v>625</v>
      </c>
      <c r="S210" s="46" t="s">
        <v>627</v>
      </c>
      <c r="T210" s="206">
        <v>31.240998703626616</v>
      </c>
      <c r="U210" s="45" t="s">
        <v>632</v>
      </c>
      <c r="V210" s="44">
        <v>1467</v>
      </c>
      <c r="W210" s="45">
        <v>300</v>
      </c>
      <c r="X210" s="44">
        <v>1</v>
      </c>
      <c r="Y210" s="78">
        <v>1467</v>
      </c>
      <c r="Z210" s="46" t="s">
        <v>629</v>
      </c>
      <c r="AA210" s="44" t="s">
        <v>630</v>
      </c>
      <c r="AB210" s="66" t="s">
        <v>632</v>
      </c>
      <c r="AC210" s="66" t="s">
        <v>632</v>
      </c>
      <c r="AD210" s="46" t="s">
        <v>656</v>
      </c>
      <c r="AE210" s="66" t="s">
        <v>634</v>
      </c>
      <c r="AF210" s="46" t="s">
        <v>631</v>
      </c>
      <c r="AG210" s="46" t="s">
        <v>635</v>
      </c>
      <c r="AH210" s="46"/>
    </row>
    <row r="211" spans="2:34">
      <c r="B211" s="45" t="s">
        <v>917</v>
      </c>
      <c r="C211" s="199" t="s">
        <v>437</v>
      </c>
      <c r="D211" s="199" t="s">
        <v>105</v>
      </c>
      <c r="E211" s="200" t="s">
        <v>334</v>
      </c>
      <c r="F211" s="199" t="s">
        <v>620</v>
      </c>
      <c r="G211" s="44" t="s">
        <v>621</v>
      </c>
      <c r="H211" s="201" t="s">
        <v>918</v>
      </c>
      <c r="I211" s="200">
        <v>6</v>
      </c>
      <c r="J211" s="44" t="s">
        <v>811</v>
      </c>
      <c r="K211" s="44" t="s">
        <v>15</v>
      </c>
      <c r="L211" s="202" t="s">
        <v>470</v>
      </c>
      <c r="M211" s="202" t="s">
        <v>623</v>
      </c>
      <c r="N211" s="202" t="s">
        <v>624</v>
      </c>
      <c r="O211" s="60">
        <v>9.5</v>
      </c>
      <c r="P211" s="44" t="s">
        <v>625</v>
      </c>
      <c r="Q211" s="45" t="s">
        <v>626</v>
      </c>
      <c r="R211" s="45" t="s">
        <v>625</v>
      </c>
      <c r="S211" s="46" t="s">
        <v>627</v>
      </c>
      <c r="T211" s="206">
        <v>220.79175709251467</v>
      </c>
      <c r="U211" s="45" t="s">
        <v>632</v>
      </c>
      <c r="V211" s="44">
        <v>1467</v>
      </c>
      <c r="W211" s="45">
        <v>300</v>
      </c>
      <c r="X211" s="44">
        <v>1</v>
      </c>
      <c r="Y211" s="78">
        <v>1467</v>
      </c>
      <c r="Z211" s="46" t="s">
        <v>629</v>
      </c>
      <c r="AA211" s="44" t="s">
        <v>630</v>
      </c>
      <c r="AB211" s="66" t="s">
        <v>631</v>
      </c>
      <c r="AC211" s="66" t="s">
        <v>632</v>
      </c>
      <c r="AD211" s="46" t="s">
        <v>656</v>
      </c>
      <c r="AE211" s="66" t="s">
        <v>634</v>
      </c>
      <c r="AF211" s="46" t="s">
        <v>631</v>
      </c>
      <c r="AG211" s="46" t="s">
        <v>635</v>
      </c>
      <c r="AH211" s="46"/>
    </row>
    <row r="212" spans="2:34">
      <c r="B212" s="45" t="s">
        <v>919</v>
      </c>
      <c r="C212" s="199" t="s">
        <v>437</v>
      </c>
      <c r="D212" s="199" t="s">
        <v>105</v>
      </c>
      <c r="E212" s="200" t="s">
        <v>334</v>
      </c>
      <c r="F212" s="199" t="s">
        <v>620</v>
      </c>
      <c r="G212" s="44" t="s">
        <v>621</v>
      </c>
      <c r="H212" s="201" t="s">
        <v>920</v>
      </c>
      <c r="I212" s="200">
        <v>2</v>
      </c>
      <c r="J212" s="44" t="s">
        <v>816</v>
      </c>
      <c r="K212" s="44" t="s">
        <v>15</v>
      </c>
      <c r="L212" s="202" t="s">
        <v>470</v>
      </c>
      <c r="M212" s="202" t="s">
        <v>623</v>
      </c>
      <c r="N212" s="202" t="s">
        <v>624</v>
      </c>
      <c r="O212" s="60">
        <v>9</v>
      </c>
      <c r="P212" s="44" t="s">
        <v>798</v>
      </c>
      <c r="Q212" s="45" t="s">
        <v>626</v>
      </c>
      <c r="R212" s="45" t="s">
        <v>625</v>
      </c>
      <c r="S212" s="46" t="s">
        <v>627</v>
      </c>
      <c r="T212" s="206">
        <v>220.79175709251467</v>
      </c>
      <c r="U212" s="45" t="s">
        <v>632</v>
      </c>
      <c r="V212" s="44">
        <v>1467</v>
      </c>
      <c r="W212" s="45">
        <v>300</v>
      </c>
      <c r="X212" s="44">
        <v>1</v>
      </c>
      <c r="Y212" s="78">
        <v>1467</v>
      </c>
      <c r="Z212" s="46" t="s">
        <v>629</v>
      </c>
      <c r="AA212" s="44" t="s">
        <v>630</v>
      </c>
      <c r="AB212" s="66" t="s">
        <v>631</v>
      </c>
      <c r="AC212" s="66" t="s">
        <v>799</v>
      </c>
      <c r="AD212" s="46" t="s">
        <v>656</v>
      </c>
      <c r="AE212" s="66" t="s">
        <v>634</v>
      </c>
      <c r="AF212" s="46" t="s">
        <v>631</v>
      </c>
      <c r="AG212" s="46" t="s">
        <v>725</v>
      </c>
      <c r="AH212" s="46"/>
    </row>
    <row r="213" spans="2:34">
      <c r="B213" s="45" t="s">
        <v>921</v>
      </c>
      <c r="C213" s="199" t="s">
        <v>437</v>
      </c>
      <c r="D213" s="199" t="s">
        <v>105</v>
      </c>
      <c r="E213" s="200" t="s">
        <v>334</v>
      </c>
      <c r="F213" s="199" t="s">
        <v>620</v>
      </c>
      <c r="G213" s="44" t="s">
        <v>621</v>
      </c>
      <c r="H213" s="201" t="s">
        <v>922</v>
      </c>
      <c r="I213" s="200">
        <v>6</v>
      </c>
      <c r="J213" s="44" t="s">
        <v>811</v>
      </c>
      <c r="K213" s="44" t="s">
        <v>15</v>
      </c>
      <c r="L213" s="202" t="s">
        <v>470</v>
      </c>
      <c r="M213" s="202" t="s">
        <v>623</v>
      </c>
      <c r="N213" s="202" t="s">
        <v>624</v>
      </c>
      <c r="O213" s="60">
        <v>1.6666666666666667</v>
      </c>
      <c r="P213" s="44" t="s">
        <v>798</v>
      </c>
      <c r="Q213" s="45" t="s">
        <v>626</v>
      </c>
      <c r="R213" s="45" t="s">
        <v>625</v>
      </c>
      <c r="S213" s="46" t="s">
        <v>627</v>
      </c>
      <c r="T213" s="206">
        <v>220.79175709251467</v>
      </c>
      <c r="U213" s="45" t="s">
        <v>632</v>
      </c>
      <c r="V213" s="44">
        <v>1467</v>
      </c>
      <c r="W213" s="45">
        <v>300</v>
      </c>
      <c r="X213" s="44">
        <v>1</v>
      </c>
      <c r="Y213" s="78">
        <v>1467</v>
      </c>
      <c r="Z213" s="46" t="s">
        <v>629</v>
      </c>
      <c r="AA213" s="44" t="s">
        <v>630</v>
      </c>
      <c r="AB213" s="66" t="s">
        <v>628</v>
      </c>
      <c r="AC213" s="66" t="s">
        <v>799</v>
      </c>
      <c r="AD213" s="46" t="s">
        <v>656</v>
      </c>
      <c r="AE213" s="66" t="s">
        <v>634</v>
      </c>
      <c r="AF213" s="46" t="s">
        <v>633</v>
      </c>
      <c r="AG213" s="46" t="s">
        <v>725</v>
      </c>
      <c r="AH213" s="46"/>
    </row>
    <row r="214" spans="2:34">
      <c r="B214" s="45" t="s">
        <v>923</v>
      </c>
      <c r="C214" s="199" t="s">
        <v>437</v>
      </c>
      <c r="D214" s="199" t="s">
        <v>105</v>
      </c>
      <c r="E214" s="200" t="s">
        <v>334</v>
      </c>
      <c r="F214" s="199" t="s">
        <v>620</v>
      </c>
      <c r="G214" s="44" t="s">
        <v>621</v>
      </c>
      <c r="H214" s="201" t="s">
        <v>924</v>
      </c>
      <c r="I214" s="200">
        <v>2</v>
      </c>
      <c r="J214" s="44" t="s">
        <v>811</v>
      </c>
      <c r="K214" s="44" t="s">
        <v>15</v>
      </c>
      <c r="L214" s="202" t="s">
        <v>470</v>
      </c>
      <c r="M214" s="202" t="s">
        <v>623</v>
      </c>
      <c r="N214" s="202" t="s">
        <v>624</v>
      </c>
      <c r="O214" s="60">
        <v>50</v>
      </c>
      <c r="P214" s="44" t="s">
        <v>625</v>
      </c>
      <c r="Q214" s="45" t="s">
        <v>626</v>
      </c>
      <c r="R214" s="45" t="s">
        <v>625</v>
      </c>
      <c r="S214" s="46" t="s">
        <v>627</v>
      </c>
      <c r="T214" s="206">
        <v>38.209946349085598</v>
      </c>
      <c r="U214" s="45" t="s">
        <v>632</v>
      </c>
      <c r="V214" s="44">
        <v>1467</v>
      </c>
      <c r="W214" s="45">
        <v>300</v>
      </c>
      <c r="X214" s="44">
        <v>1</v>
      </c>
      <c r="Y214" s="78">
        <v>1467</v>
      </c>
      <c r="Z214" s="46" t="s">
        <v>629</v>
      </c>
      <c r="AA214" s="44" t="s">
        <v>630</v>
      </c>
      <c r="AB214" s="66" t="s">
        <v>640</v>
      </c>
      <c r="AC214" s="66" t="s">
        <v>632</v>
      </c>
      <c r="AD214" s="46" t="s">
        <v>656</v>
      </c>
      <c r="AE214" s="66" t="s">
        <v>634</v>
      </c>
      <c r="AF214" s="46" t="s">
        <v>631</v>
      </c>
      <c r="AG214" s="46" t="s">
        <v>635</v>
      </c>
      <c r="AH214" s="46"/>
    </row>
    <row r="215" spans="2:34">
      <c r="B215" s="45" t="s">
        <v>925</v>
      </c>
      <c r="C215" s="199" t="s">
        <v>437</v>
      </c>
      <c r="D215" s="199" t="s">
        <v>105</v>
      </c>
      <c r="E215" s="200" t="s">
        <v>334</v>
      </c>
      <c r="F215" s="199" t="s">
        <v>620</v>
      </c>
      <c r="G215" s="44" t="s">
        <v>621</v>
      </c>
      <c r="H215" s="201" t="s">
        <v>926</v>
      </c>
      <c r="I215" s="200">
        <v>6</v>
      </c>
      <c r="J215" s="44" t="s">
        <v>811</v>
      </c>
      <c r="K215" s="44" t="s">
        <v>15</v>
      </c>
      <c r="L215" s="202" t="s">
        <v>470</v>
      </c>
      <c r="M215" s="202" t="s">
        <v>623</v>
      </c>
      <c r="N215" s="202" t="s">
        <v>624</v>
      </c>
      <c r="O215" s="60">
        <v>6</v>
      </c>
      <c r="P215" s="44" t="s">
        <v>798</v>
      </c>
      <c r="Q215" s="45" t="s">
        <v>626</v>
      </c>
      <c r="R215" s="45" t="s">
        <v>625</v>
      </c>
      <c r="S215" s="46" t="s">
        <v>627</v>
      </c>
      <c r="T215" s="206">
        <v>289.4563870430224</v>
      </c>
      <c r="U215" s="45" t="s">
        <v>632</v>
      </c>
      <c r="V215" s="44">
        <v>1467</v>
      </c>
      <c r="W215" s="45">
        <v>300</v>
      </c>
      <c r="X215" s="44">
        <v>1</v>
      </c>
      <c r="Y215" s="78">
        <v>1467</v>
      </c>
      <c r="Z215" s="46" t="s">
        <v>629</v>
      </c>
      <c r="AA215" s="44" t="s">
        <v>630</v>
      </c>
      <c r="AB215" s="66" t="s">
        <v>631</v>
      </c>
      <c r="AC215" s="66" t="s">
        <v>799</v>
      </c>
      <c r="AD215" s="46" t="s">
        <v>656</v>
      </c>
      <c r="AE215" s="66" t="s">
        <v>634</v>
      </c>
      <c r="AF215" s="46" t="s">
        <v>631</v>
      </c>
      <c r="AG215" s="46" t="s">
        <v>725</v>
      </c>
      <c r="AH215" s="46"/>
    </row>
    <row r="216" spans="2:34">
      <c r="B216" s="45" t="s">
        <v>927</v>
      </c>
      <c r="C216" s="199" t="s">
        <v>437</v>
      </c>
      <c r="D216" s="199" t="s">
        <v>105</v>
      </c>
      <c r="E216" s="200" t="s">
        <v>334</v>
      </c>
      <c r="F216" s="199" t="s">
        <v>620</v>
      </c>
      <c r="G216" s="44" t="s">
        <v>621</v>
      </c>
      <c r="H216" s="201" t="s">
        <v>834</v>
      </c>
      <c r="I216" s="200">
        <v>3</v>
      </c>
      <c r="J216" s="44" t="s">
        <v>811</v>
      </c>
      <c r="K216" s="44" t="s">
        <v>15</v>
      </c>
      <c r="L216" s="202" t="s">
        <v>470</v>
      </c>
      <c r="M216" s="202" t="s">
        <v>623</v>
      </c>
      <c r="N216" s="202" t="s">
        <v>624</v>
      </c>
      <c r="O216" s="60">
        <v>6</v>
      </c>
      <c r="P216" s="44" t="s">
        <v>625</v>
      </c>
      <c r="Q216" s="45" t="s">
        <v>626</v>
      </c>
      <c r="R216" s="45" t="s">
        <v>625</v>
      </c>
      <c r="S216" s="46" t="s">
        <v>627</v>
      </c>
      <c r="T216" s="206">
        <v>52.392747589718944</v>
      </c>
      <c r="U216" s="45" t="s">
        <v>632</v>
      </c>
      <c r="V216" s="44">
        <v>1467</v>
      </c>
      <c r="W216" s="45">
        <v>300</v>
      </c>
      <c r="X216" s="44">
        <v>1</v>
      </c>
      <c r="Y216" s="78">
        <v>1467</v>
      </c>
      <c r="Z216" s="46" t="s">
        <v>629</v>
      </c>
      <c r="AA216" s="44" t="s">
        <v>630</v>
      </c>
      <c r="AB216" s="66" t="s">
        <v>631</v>
      </c>
      <c r="AC216" s="66" t="s">
        <v>632</v>
      </c>
      <c r="AD216" s="46" t="s">
        <v>656</v>
      </c>
      <c r="AE216" s="66" t="s">
        <v>634</v>
      </c>
      <c r="AF216" s="46" t="s">
        <v>631</v>
      </c>
      <c r="AG216" s="46" t="s">
        <v>635</v>
      </c>
      <c r="AH216" s="46"/>
    </row>
    <row r="217" spans="2:34">
      <c r="B217" s="45" t="s">
        <v>928</v>
      </c>
      <c r="C217" s="199" t="s">
        <v>437</v>
      </c>
      <c r="D217" s="199" t="s">
        <v>105</v>
      </c>
      <c r="E217" s="200" t="s">
        <v>334</v>
      </c>
      <c r="F217" s="199" t="s">
        <v>620</v>
      </c>
      <c r="G217" s="44" t="s">
        <v>621</v>
      </c>
      <c r="H217" s="201" t="s">
        <v>929</v>
      </c>
      <c r="I217" s="200">
        <v>15</v>
      </c>
      <c r="J217" s="44" t="s">
        <v>811</v>
      </c>
      <c r="K217" s="44" t="s">
        <v>15</v>
      </c>
      <c r="L217" s="202" t="s">
        <v>470</v>
      </c>
      <c r="M217" s="202" t="s">
        <v>623</v>
      </c>
      <c r="N217" s="202" t="s">
        <v>624</v>
      </c>
      <c r="O217" s="60">
        <v>10.800000000000002</v>
      </c>
      <c r="P217" s="44" t="s">
        <v>625</v>
      </c>
      <c r="Q217" s="45" t="s">
        <v>626</v>
      </c>
      <c r="R217" s="45" t="s">
        <v>625</v>
      </c>
      <c r="S217" s="46" t="s">
        <v>627</v>
      </c>
      <c r="T217" s="206">
        <v>248.50150904974402</v>
      </c>
      <c r="U217" s="45" t="s">
        <v>632</v>
      </c>
      <c r="V217" s="44">
        <v>1467</v>
      </c>
      <c r="W217" s="45">
        <v>300</v>
      </c>
      <c r="X217" s="44">
        <v>1</v>
      </c>
      <c r="Y217" s="78">
        <v>1467</v>
      </c>
      <c r="Z217" s="46" t="s">
        <v>629</v>
      </c>
      <c r="AA217" s="44" t="s">
        <v>630</v>
      </c>
      <c r="AB217" s="66" t="s">
        <v>631</v>
      </c>
      <c r="AC217" s="66" t="s">
        <v>632</v>
      </c>
      <c r="AD217" s="46" t="s">
        <v>656</v>
      </c>
      <c r="AE217" s="66" t="s">
        <v>634</v>
      </c>
      <c r="AF217" s="46" t="s">
        <v>631</v>
      </c>
      <c r="AG217" s="46" t="s">
        <v>635</v>
      </c>
      <c r="AH217" s="46"/>
    </row>
    <row r="218" spans="2:34">
      <c r="B218" s="45" t="s">
        <v>930</v>
      </c>
      <c r="C218" s="199" t="s">
        <v>437</v>
      </c>
      <c r="D218" s="199" t="s">
        <v>105</v>
      </c>
      <c r="E218" s="200" t="s">
        <v>334</v>
      </c>
      <c r="F218" s="199" t="s">
        <v>620</v>
      </c>
      <c r="G218" s="44" t="s">
        <v>621</v>
      </c>
      <c r="H218" s="201" t="s">
        <v>931</v>
      </c>
      <c r="I218" s="200">
        <v>7</v>
      </c>
      <c r="J218" s="44" t="s">
        <v>811</v>
      </c>
      <c r="K218" s="44" t="s">
        <v>15</v>
      </c>
      <c r="L218" s="202" t="s">
        <v>470</v>
      </c>
      <c r="M218" s="202" t="s">
        <v>623</v>
      </c>
      <c r="N218" s="202" t="s">
        <v>624</v>
      </c>
      <c r="O218" s="60">
        <v>2.5714285714285716</v>
      </c>
      <c r="P218" s="44" t="s">
        <v>625</v>
      </c>
      <c r="Q218" s="45" t="s">
        <v>626</v>
      </c>
      <c r="R218" s="45" t="s">
        <v>625</v>
      </c>
      <c r="S218" s="46" t="s">
        <v>627</v>
      </c>
      <c r="T218" s="206">
        <v>233.77339455121918</v>
      </c>
      <c r="U218" s="45" t="s">
        <v>632</v>
      </c>
      <c r="V218" s="44">
        <v>1467</v>
      </c>
      <c r="W218" s="45">
        <v>300</v>
      </c>
      <c r="X218" s="44">
        <v>1</v>
      </c>
      <c r="Y218" s="78">
        <v>1467</v>
      </c>
      <c r="Z218" s="46" t="s">
        <v>629</v>
      </c>
      <c r="AA218" s="44" t="s">
        <v>630</v>
      </c>
      <c r="AB218" s="66" t="s">
        <v>628</v>
      </c>
      <c r="AC218" s="66" t="s">
        <v>632</v>
      </c>
      <c r="AD218" s="46" t="s">
        <v>656</v>
      </c>
      <c r="AE218" s="66" t="s">
        <v>634</v>
      </c>
      <c r="AF218" s="46" t="s">
        <v>633</v>
      </c>
      <c r="AG218" s="46" t="s">
        <v>635</v>
      </c>
      <c r="AH218" s="46"/>
    </row>
    <row r="219" spans="2:34">
      <c r="B219" s="45" t="s">
        <v>932</v>
      </c>
      <c r="C219" s="199" t="s">
        <v>437</v>
      </c>
      <c r="D219" s="199" t="s">
        <v>105</v>
      </c>
      <c r="E219" s="200" t="s">
        <v>334</v>
      </c>
      <c r="F219" s="199" t="s">
        <v>620</v>
      </c>
      <c r="G219" s="44" t="s">
        <v>621</v>
      </c>
      <c r="H219" s="201" t="s">
        <v>838</v>
      </c>
      <c r="I219" s="200">
        <v>6</v>
      </c>
      <c r="J219" s="44" t="s">
        <v>816</v>
      </c>
      <c r="K219" s="44" t="s">
        <v>15</v>
      </c>
      <c r="L219" s="202" t="s">
        <v>470</v>
      </c>
      <c r="M219" s="202" t="s">
        <v>623</v>
      </c>
      <c r="N219" s="202" t="s">
        <v>624</v>
      </c>
      <c r="O219" s="60">
        <v>45</v>
      </c>
      <c r="P219" s="44" t="s">
        <v>625</v>
      </c>
      <c r="Q219" s="45" t="s">
        <v>626</v>
      </c>
      <c r="R219" s="45" t="s">
        <v>625</v>
      </c>
      <c r="S219" s="46" t="s">
        <v>627</v>
      </c>
      <c r="T219" s="206">
        <v>21.095023109728988</v>
      </c>
      <c r="U219" s="45" t="s">
        <v>632</v>
      </c>
      <c r="V219" s="44">
        <v>1467</v>
      </c>
      <c r="W219" s="45">
        <v>300</v>
      </c>
      <c r="X219" s="44">
        <v>1</v>
      </c>
      <c r="Y219" s="78">
        <v>1467</v>
      </c>
      <c r="Z219" s="46" t="s">
        <v>629</v>
      </c>
      <c r="AA219" s="44" t="s">
        <v>630</v>
      </c>
      <c r="AB219" s="66" t="s">
        <v>640</v>
      </c>
      <c r="AC219" s="66" t="s">
        <v>632</v>
      </c>
      <c r="AD219" s="46" t="s">
        <v>656</v>
      </c>
      <c r="AE219" s="66" t="s">
        <v>634</v>
      </c>
      <c r="AF219" s="46" t="s">
        <v>631</v>
      </c>
      <c r="AG219" s="46" t="s">
        <v>635</v>
      </c>
      <c r="AH219" s="46"/>
    </row>
    <row r="220" spans="2:34">
      <c r="B220" s="45" t="s">
        <v>933</v>
      </c>
      <c r="C220" s="199" t="s">
        <v>437</v>
      </c>
      <c r="D220" s="199" t="s">
        <v>105</v>
      </c>
      <c r="E220" s="200" t="s">
        <v>334</v>
      </c>
      <c r="F220" s="199" t="s">
        <v>620</v>
      </c>
      <c r="G220" s="44" t="s">
        <v>621</v>
      </c>
      <c r="H220" s="201" t="s">
        <v>934</v>
      </c>
      <c r="I220" s="200">
        <v>3</v>
      </c>
      <c r="J220" s="44" t="s">
        <v>811</v>
      </c>
      <c r="K220" s="44" t="s">
        <v>15</v>
      </c>
      <c r="L220" s="202" t="s">
        <v>470</v>
      </c>
      <c r="M220" s="202" t="s">
        <v>623</v>
      </c>
      <c r="N220" s="202" t="s">
        <v>624</v>
      </c>
      <c r="O220" s="60">
        <v>12</v>
      </c>
      <c r="P220" s="44" t="s">
        <v>798</v>
      </c>
      <c r="Q220" s="45" t="s">
        <v>626</v>
      </c>
      <c r="R220" s="45" t="s">
        <v>625</v>
      </c>
      <c r="S220" s="46" t="s">
        <v>627</v>
      </c>
      <c r="T220" s="206">
        <v>233.52087701102872</v>
      </c>
      <c r="U220" s="45" t="s">
        <v>632</v>
      </c>
      <c r="V220" s="44">
        <v>1467</v>
      </c>
      <c r="W220" s="45">
        <v>300</v>
      </c>
      <c r="X220" s="44">
        <v>1</v>
      </c>
      <c r="Y220" s="78">
        <v>1467</v>
      </c>
      <c r="Z220" s="46" t="s">
        <v>629</v>
      </c>
      <c r="AA220" s="44" t="s">
        <v>630</v>
      </c>
      <c r="AB220" s="66" t="s">
        <v>631</v>
      </c>
      <c r="AC220" s="66" t="s">
        <v>799</v>
      </c>
      <c r="AD220" s="46" t="s">
        <v>656</v>
      </c>
      <c r="AE220" s="66" t="s">
        <v>634</v>
      </c>
      <c r="AF220" s="46" t="s">
        <v>631</v>
      </c>
      <c r="AG220" s="46" t="s">
        <v>725</v>
      </c>
      <c r="AH220" s="46"/>
    </row>
    <row r="221" spans="2:34">
      <c r="B221" s="45" t="s">
        <v>935</v>
      </c>
      <c r="C221" s="199" t="s">
        <v>437</v>
      </c>
      <c r="D221" s="199" t="s">
        <v>105</v>
      </c>
      <c r="E221" s="200" t="s">
        <v>334</v>
      </c>
      <c r="F221" s="199" t="s">
        <v>620</v>
      </c>
      <c r="G221" s="44" t="s">
        <v>621</v>
      </c>
      <c r="H221" s="201" t="s">
        <v>840</v>
      </c>
      <c r="I221" s="200">
        <v>2</v>
      </c>
      <c r="J221" s="44" t="s">
        <v>816</v>
      </c>
      <c r="K221" s="44" t="s">
        <v>15</v>
      </c>
      <c r="L221" s="202" t="s">
        <v>470</v>
      </c>
      <c r="M221" s="202" t="s">
        <v>623</v>
      </c>
      <c r="N221" s="202" t="s">
        <v>624</v>
      </c>
      <c r="O221" s="60">
        <v>18</v>
      </c>
      <c r="P221" s="44" t="s">
        <v>625</v>
      </c>
      <c r="Q221" s="45" t="s">
        <v>626</v>
      </c>
      <c r="R221" s="45" t="s">
        <v>625</v>
      </c>
      <c r="S221" s="46" t="s">
        <v>627</v>
      </c>
      <c r="T221" s="206">
        <v>51</v>
      </c>
      <c r="U221" s="45" t="s">
        <v>632</v>
      </c>
      <c r="V221" s="44">
        <v>1467</v>
      </c>
      <c r="W221" s="45">
        <v>300</v>
      </c>
      <c r="X221" s="44">
        <v>1</v>
      </c>
      <c r="Y221" s="78">
        <v>1467</v>
      </c>
      <c r="Z221" s="46" t="s">
        <v>629</v>
      </c>
      <c r="AA221" s="44" t="s">
        <v>630</v>
      </c>
      <c r="AB221" s="66" t="s">
        <v>631</v>
      </c>
      <c r="AC221" s="66" t="s">
        <v>632</v>
      </c>
      <c r="AD221" s="46" t="s">
        <v>656</v>
      </c>
      <c r="AE221" s="66" t="s">
        <v>634</v>
      </c>
      <c r="AF221" s="46" t="s">
        <v>631</v>
      </c>
      <c r="AG221" s="46" t="s">
        <v>635</v>
      </c>
      <c r="AH221" s="46"/>
    </row>
    <row r="222" spans="2:34">
      <c r="B222" s="45" t="s">
        <v>936</v>
      </c>
      <c r="C222" s="199" t="s">
        <v>437</v>
      </c>
      <c r="D222" s="199" t="s">
        <v>105</v>
      </c>
      <c r="E222" s="200" t="s">
        <v>334</v>
      </c>
      <c r="F222" s="199" t="s">
        <v>620</v>
      </c>
      <c r="G222" s="44" t="s">
        <v>621</v>
      </c>
      <c r="H222" s="201" t="s">
        <v>937</v>
      </c>
      <c r="I222" s="200">
        <v>6</v>
      </c>
      <c r="J222" s="44" t="s">
        <v>811</v>
      </c>
      <c r="K222" s="44" t="s">
        <v>15</v>
      </c>
      <c r="L222" s="202" t="s">
        <v>470</v>
      </c>
      <c r="M222" s="202" t="s">
        <v>623</v>
      </c>
      <c r="N222" s="202" t="s">
        <v>624</v>
      </c>
      <c r="O222" s="60">
        <v>5</v>
      </c>
      <c r="P222" s="44" t="s">
        <v>798</v>
      </c>
      <c r="Q222" s="45" t="s">
        <v>626</v>
      </c>
      <c r="R222" s="45" t="s">
        <v>625</v>
      </c>
      <c r="S222" s="46" t="s">
        <v>627</v>
      </c>
      <c r="T222" s="206">
        <v>189.23266102869241</v>
      </c>
      <c r="U222" s="45" t="s">
        <v>632</v>
      </c>
      <c r="V222" s="44">
        <v>1467</v>
      </c>
      <c r="W222" s="45">
        <v>300</v>
      </c>
      <c r="X222" s="44">
        <v>1</v>
      </c>
      <c r="Y222" s="78">
        <v>1467</v>
      </c>
      <c r="Z222" s="46" t="s">
        <v>629</v>
      </c>
      <c r="AA222" s="44" t="s">
        <v>630</v>
      </c>
      <c r="AB222" s="66" t="s">
        <v>631</v>
      </c>
      <c r="AC222" s="66" t="s">
        <v>799</v>
      </c>
      <c r="AD222" s="46" t="s">
        <v>656</v>
      </c>
      <c r="AE222" s="66" t="s">
        <v>634</v>
      </c>
      <c r="AF222" s="46" t="s">
        <v>631</v>
      </c>
      <c r="AG222" s="46" t="s">
        <v>725</v>
      </c>
      <c r="AH222" s="46"/>
    </row>
    <row r="223" spans="2:34">
      <c r="B223" s="45" t="s">
        <v>938</v>
      </c>
      <c r="C223" s="199" t="s">
        <v>437</v>
      </c>
      <c r="D223" s="199" t="s">
        <v>105</v>
      </c>
      <c r="E223" s="200" t="s">
        <v>334</v>
      </c>
      <c r="F223" s="199" t="s">
        <v>620</v>
      </c>
      <c r="G223" s="44" t="s">
        <v>621</v>
      </c>
      <c r="H223" s="201" t="s">
        <v>850</v>
      </c>
      <c r="I223" s="200">
        <v>3</v>
      </c>
      <c r="J223" s="44" t="s">
        <v>811</v>
      </c>
      <c r="K223" s="44" t="s">
        <v>15</v>
      </c>
      <c r="L223" s="202" t="s">
        <v>470</v>
      </c>
      <c r="M223" s="202" t="s">
        <v>623</v>
      </c>
      <c r="N223" s="202" t="s">
        <v>624</v>
      </c>
      <c r="O223" s="60">
        <v>22</v>
      </c>
      <c r="P223" s="44" t="s">
        <v>798</v>
      </c>
      <c r="Q223" s="45" t="s">
        <v>626</v>
      </c>
      <c r="R223" s="45" t="s">
        <v>625</v>
      </c>
      <c r="S223" s="46" t="s">
        <v>627</v>
      </c>
      <c r="T223" s="206">
        <v>94.201910808645493</v>
      </c>
      <c r="U223" s="45" t="s">
        <v>632</v>
      </c>
      <c r="V223" s="44">
        <v>1467</v>
      </c>
      <c r="W223" s="45">
        <v>300</v>
      </c>
      <c r="X223" s="44">
        <v>1</v>
      </c>
      <c r="Y223" s="78">
        <v>1467</v>
      </c>
      <c r="Z223" s="46" t="s">
        <v>629</v>
      </c>
      <c r="AA223" s="44" t="s">
        <v>630</v>
      </c>
      <c r="AB223" s="66" t="s">
        <v>632</v>
      </c>
      <c r="AC223" s="66" t="s">
        <v>799</v>
      </c>
      <c r="AD223" s="46" t="s">
        <v>656</v>
      </c>
      <c r="AE223" s="66" t="s">
        <v>634</v>
      </c>
      <c r="AF223" s="46" t="s">
        <v>631</v>
      </c>
      <c r="AG223" s="46" t="s">
        <v>725</v>
      </c>
      <c r="AH223" s="46"/>
    </row>
    <row r="224" spans="2:34">
      <c r="B224" s="45" t="s">
        <v>939</v>
      </c>
      <c r="C224" s="199" t="s">
        <v>437</v>
      </c>
      <c r="D224" s="199" t="s">
        <v>105</v>
      </c>
      <c r="E224" s="200" t="s">
        <v>334</v>
      </c>
      <c r="F224" s="199" t="s">
        <v>620</v>
      </c>
      <c r="G224" s="44" t="s">
        <v>621</v>
      </c>
      <c r="H224" s="201" t="s">
        <v>940</v>
      </c>
      <c r="I224" s="200">
        <v>4</v>
      </c>
      <c r="J224" s="44" t="s">
        <v>816</v>
      </c>
      <c r="K224" s="44" t="s">
        <v>15</v>
      </c>
      <c r="L224" s="202" t="s">
        <v>470</v>
      </c>
      <c r="M224" s="202" t="s">
        <v>623</v>
      </c>
      <c r="N224" s="202" t="s">
        <v>624</v>
      </c>
      <c r="O224" s="60">
        <v>4.5</v>
      </c>
      <c r="P224" s="44" t="s">
        <v>798</v>
      </c>
      <c r="Q224" s="45" t="s">
        <v>626</v>
      </c>
      <c r="R224" s="45" t="s">
        <v>625</v>
      </c>
      <c r="S224" s="46" t="s">
        <v>627</v>
      </c>
      <c r="T224" s="206">
        <v>169.19810873647495</v>
      </c>
      <c r="U224" s="45" t="s">
        <v>632</v>
      </c>
      <c r="V224" s="44">
        <v>1467</v>
      </c>
      <c r="W224" s="45">
        <v>300</v>
      </c>
      <c r="X224" s="44">
        <v>1</v>
      </c>
      <c r="Y224" s="78">
        <v>1467</v>
      </c>
      <c r="Z224" s="46" t="s">
        <v>629</v>
      </c>
      <c r="AA224" s="44" t="s">
        <v>630</v>
      </c>
      <c r="AB224" s="66" t="s">
        <v>628</v>
      </c>
      <c r="AC224" s="66" t="s">
        <v>799</v>
      </c>
      <c r="AD224" s="46" t="s">
        <v>656</v>
      </c>
      <c r="AE224" s="66" t="s">
        <v>634</v>
      </c>
      <c r="AF224" s="46" t="s">
        <v>633</v>
      </c>
      <c r="AG224" s="46" t="s">
        <v>725</v>
      </c>
      <c r="AH224" s="46"/>
    </row>
    <row r="225" spans="2:34">
      <c r="B225" s="45" t="s">
        <v>941</v>
      </c>
      <c r="C225" s="199" t="s">
        <v>437</v>
      </c>
      <c r="D225" s="199" t="s">
        <v>105</v>
      </c>
      <c r="E225" s="200" t="s">
        <v>334</v>
      </c>
      <c r="F225" s="199" t="s">
        <v>620</v>
      </c>
      <c r="G225" s="44" t="s">
        <v>621</v>
      </c>
      <c r="H225" s="201" t="s">
        <v>942</v>
      </c>
      <c r="I225" s="200">
        <v>3</v>
      </c>
      <c r="J225" s="44" t="s">
        <v>811</v>
      </c>
      <c r="K225" s="44" t="s">
        <v>15</v>
      </c>
      <c r="L225" s="202" t="s">
        <v>470</v>
      </c>
      <c r="M225" s="202" t="s">
        <v>623</v>
      </c>
      <c r="N225" s="202" t="s">
        <v>624</v>
      </c>
      <c r="O225" s="60">
        <v>6</v>
      </c>
      <c r="P225" s="44" t="s">
        <v>798</v>
      </c>
      <c r="Q225" s="45" t="s">
        <v>626</v>
      </c>
      <c r="R225" s="45" t="s">
        <v>625</v>
      </c>
      <c r="S225" s="46" t="s">
        <v>627</v>
      </c>
      <c r="T225" s="206">
        <v>169.19810873647495</v>
      </c>
      <c r="U225" s="45" t="s">
        <v>632</v>
      </c>
      <c r="V225" s="44">
        <v>1467</v>
      </c>
      <c r="W225" s="45">
        <v>300</v>
      </c>
      <c r="X225" s="44">
        <v>1</v>
      </c>
      <c r="Y225" s="78">
        <v>1467</v>
      </c>
      <c r="Z225" s="46" t="s">
        <v>629</v>
      </c>
      <c r="AA225" s="44" t="s">
        <v>630</v>
      </c>
      <c r="AB225" s="66" t="s">
        <v>631</v>
      </c>
      <c r="AC225" s="66" t="s">
        <v>799</v>
      </c>
      <c r="AD225" s="46" t="s">
        <v>656</v>
      </c>
      <c r="AE225" s="66" t="s">
        <v>634</v>
      </c>
      <c r="AF225" s="46" t="s">
        <v>631</v>
      </c>
      <c r="AG225" s="46" t="s">
        <v>725</v>
      </c>
      <c r="AH225" s="46"/>
    </row>
    <row r="226" spans="2:34">
      <c r="B226" s="45" t="s">
        <v>943</v>
      </c>
      <c r="C226" s="199" t="s">
        <v>437</v>
      </c>
      <c r="D226" s="199" t="s">
        <v>105</v>
      </c>
      <c r="E226" s="200" t="s">
        <v>334</v>
      </c>
      <c r="F226" s="199" t="s">
        <v>620</v>
      </c>
      <c r="G226" s="44" t="s">
        <v>621</v>
      </c>
      <c r="H226" s="201" t="s">
        <v>944</v>
      </c>
      <c r="I226" s="200">
        <v>2</v>
      </c>
      <c r="J226" s="44" t="s">
        <v>811</v>
      </c>
      <c r="K226" s="44" t="s">
        <v>15</v>
      </c>
      <c r="L226" s="202" t="s">
        <v>470</v>
      </c>
      <c r="M226" s="202" t="s">
        <v>623</v>
      </c>
      <c r="N226" s="202" t="s">
        <v>624</v>
      </c>
      <c r="O226" s="60">
        <v>9</v>
      </c>
      <c r="P226" s="44" t="s">
        <v>798</v>
      </c>
      <c r="Q226" s="45" t="s">
        <v>626</v>
      </c>
      <c r="R226" s="45" t="s">
        <v>625</v>
      </c>
      <c r="S226" s="46" t="s">
        <v>627</v>
      </c>
      <c r="T226" s="206">
        <v>182.98907071188705</v>
      </c>
      <c r="U226" s="45" t="s">
        <v>632</v>
      </c>
      <c r="V226" s="44">
        <v>1467</v>
      </c>
      <c r="W226" s="45">
        <v>300</v>
      </c>
      <c r="X226" s="44">
        <v>1</v>
      </c>
      <c r="Y226" s="78">
        <v>1467</v>
      </c>
      <c r="Z226" s="46" t="s">
        <v>629</v>
      </c>
      <c r="AA226" s="44" t="s">
        <v>630</v>
      </c>
      <c r="AB226" s="66" t="s">
        <v>631</v>
      </c>
      <c r="AC226" s="66" t="s">
        <v>799</v>
      </c>
      <c r="AD226" s="46" t="s">
        <v>656</v>
      </c>
      <c r="AE226" s="66" t="s">
        <v>634</v>
      </c>
      <c r="AF226" s="46" t="s">
        <v>631</v>
      </c>
      <c r="AG226" s="46" t="s">
        <v>725</v>
      </c>
      <c r="AH226" s="46"/>
    </row>
    <row r="227" spans="2:34">
      <c r="B227" s="45" t="s">
        <v>945</v>
      </c>
      <c r="C227" s="199" t="s">
        <v>437</v>
      </c>
      <c r="D227" s="199" t="s">
        <v>105</v>
      </c>
      <c r="E227" s="200" t="s">
        <v>334</v>
      </c>
      <c r="F227" s="199" t="s">
        <v>620</v>
      </c>
      <c r="G227" s="44" t="s">
        <v>621</v>
      </c>
      <c r="H227" s="201" t="s">
        <v>946</v>
      </c>
      <c r="I227" s="200">
        <v>7</v>
      </c>
      <c r="J227" s="44" t="s">
        <v>816</v>
      </c>
      <c r="K227" s="44" t="s">
        <v>15</v>
      </c>
      <c r="L227" s="202" t="s">
        <v>470</v>
      </c>
      <c r="M227" s="202" t="s">
        <v>623</v>
      </c>
      <c r="N227" s="202" t="s">
        <v>624</v>
      </c>
      <c r="O227" s="60">
        <v>7.7142857142857144</v>
      </c>
      <c r="P227" s="44" t="s">
        <v>798</v>
      </c>
      <c r="Q227" s="45" t="s">
        <v>626</v>
      </c>
      <c r="R227" s="45" t="s">
        <v>625</v>
      </c>
      <c r="S227" s="46" t="s">
        <v>627</v>
      </c>
      <c r="T227" s="206">
        <v>182.87700784953805</v>
      </c>
      <c r="U227" s="45" t="s">
        <v>632</v>
      </c>
      <c r="V227" s="44">
        <v>1467</v>
      </c>
      <c r="W227" s="45">
        <v>300</v>
      </c>
      <c r="X227" s="44">
        <v>1</v>
      </c>
      <c r="Y227" s="78">
        <v>1467</v>
      </c>
      <c r="Z227" s="46" t="s">
        <v>629</v>
      </c>
      <c r="AA227" s="44" t="s">
        <v>630</v>
      </c>
      <c r="AB227" s="66" t="s">
        <v>631</v>
      </c>
      <c r="AC227" s="66" t="s">
        <v>799</v>
      </c>
      <c r="AD227" s="46" t="s">
        <v>656</v>
      </c>
      <c r="AE227" s="66" t="s">
        <v>634</v>
      </c>
      <c r="AF227" s="46" t="s">
        <v>631</v>
      </c>
      <c r="AG227" s="46" t="s">
        <v>725</v>
      </c>
      <c r="AH227" s="46"/>
    </row>
    <row r="228" spans="2:34">
      <c r="B228" s="45" t="s">
        <v>947</v>
      </c>
      <c r="C228" s="199" t="s">
        <v>437</v>
      </c>
      <c r="D228" s="199" t="s">
        <v>105</v>
      </c>
      <c r="E228" s="200" t="s">
        <v>334</v>
      </c>
      <c r="F228" s="199" t="s">
        <v>620</v>
      </c>
      <c r="G228" s="44" t="s">
        <v>621</v>
      </c>
      <c r="H228" s="201" t="s">
        <v>948</v>
      </c>
      <c r="I228" s="200">
        <v>8</v>
      </c>
      <c r="J228" s="44" t="s">
        <v>816</v>
      </c>
      <c r="K228" s="44" t="s">
        <v>15</v>
      </c>
      <c r="L228" s="202" t="s">
        <v>470</v>
      </c>
      <c r="M228" s="202" t="s">
        <v>623</v>
      </c>
      <c r="N228" s="202" t="s">
        <v>624</v>
      </c>
      <c r="O228" s="60">
        <v>2.25</v>
      </c>
      <c r="P228" s="44" t="s">
        <v>798</v>
      </c>
      <c r="Q228" s="45" t="s">
        <v>626</v>
      </c>
      <c r="R228" s="45" t="s">
        <v>625</v>
      </c>
      <c r="S228" s="46" t="s">
        <v>627</v>
      </c>
      <c r="T228" s="206">
        <v>161.37533888422976</v>
      </c>
      <c r="U228" s="45" t="s">
        <v>632</v>
      </c>
      <c r="V228" s="44">
        <v>1467</v>
      </c>
      <c r="W228" s="45">
        <v>300</v>
      </c>
      <c r="X228" s="44">
        <v>1</v>
      </c>
      <c r="Y228" s="78">
        <v>1467</v>
      </c>
      <c r="Z228" s="46" t="s">
        <v>629</v>
      </c>
      <c r="AA228" s="44" t="s">
        <v>630</v>
      </c>
      <c r="AB228" s="66" t="s">
        <v>628</v>
      </c>
      <c r="AC228" s="66" t="s">
        <v>799</v>
      </c>
      <c r="AD228" s="46" t="s">
        <v>656</v>
      </c>
      <c r="AE228" s="66" t="s">
        <v>634</v>
      </c>
      <c r="AF228" s="46" t="s">
        <v>633</v>
      </c>
      <c r="AG228" s="46" t="s">
        <v>725</v>
      </c>
      <c r="AH228" s="46"/>
    </row>
    <row r="229" spans="2:34">
      <c r="B229" s="45" t="s">
        <v>949</v>
      </c>
      <c r="C229" s="199" t="s">
        <v>437</v>
      </c>
      <c r="D229" s="199" t="s">
        <v>105</v>
      </c>
      <c r="E229" s="200" t="s">
        <v>334</v>
      </c>
      <c r="F229" s="199" t="s">
        <v>620</v>
      </c>
      <c r="G229" s="44" t="s">
        <v>621</v>
      </c>
      <c r="H229" s="201" t="s">
        <v>950</v>
      </c>
      <c r="I229" s="200">
        <v>5</v>
      </c>
      <c r="J229" s="44" t="s">
        <v>816</v>
      </c>
      <c r="K229" s="44" t="s">
        <v>15</v>
      </c>
      <c r="L229" s="202" t="s">
        <v>470</v>
      </c>
      <c r="M229" s="202" t="s">
        <v>623</v>
      </c>
      <c r="N229" s="202" t="s">
        <v>624</v>
      </c>
      <c r="O229" s="60">
        <v>3.6</v>
      </c>
      <c r="P229" s="44" t="s">
        <v>798</v>
      </c>
      <c r="Q229" s="45" t="s">
        <v>626</v>
      </c>
      <c r="R229" s="45" t="s">
        <v>625</v>
      </c>
      <c r="S229" s="46" t="s">
        <v>627</v>
      </c>
      <c r="T229" s="206">
        <v>181.738823590338</v>
      </c>
      <c r="U229" s="45" t="s">
        <v>632</v>
      </c>
      <c r="V229" s="44">
        <v>1467</v>
      </c>
      <c r="W229" s="45">
        <v>300</v>
      </c>
      <c r="X229" s="44">
        <v>1</v>
      </c>
      <c r="Y229" s="78">
        <v>1467</v>
      </c>
      <c r="Z229" s="46" t="s">
        <v>629</v>
      </c>
      <c r="AA229" s="44" t="s">
        <v>630</v>
      </c>
      <c r="AB229" s="66" t="s">
        <v>628</v>
      </c>
      <c r="AC229" s="66" t="s">
        <v>799</v>
      </c>
      <c r="AD229" s="46" t="s">
        <v>656</v>
      </c>
      <c r="AE229" s="66" t="s">
        <v>634</v>
      </c>
      <c r="AF229" s="46" t="s">
        <v>633</v>
      </c>
      <c r="AG229" s="46" t="s">
        <v>725</v>
      </c>
      <c r="AH229" s="46"/>
    </row>
    <row r="230" spans="2:34">
      <c r="B230" s="45" t="s">
        <v>951</v>
      </c>
      <c r="C230" s="199" t="s">
        <v>437</v>
      </c>
      <c r="D230" s="199" t="s">
        <v>105</v>
      </c>
      <c r="E230" s="200" t="s">
        <v>334</v>
      </c>
      <c r="F230" s="199" t="s">
        <v>620</v>
      </c>
      <c r="G230" s="44" t="s">
        <v>621</v>
      </c>
      <c r="H230" s="201" t="s">
        <v>952</v>
      </c>
      <c r="I230" s="200">
        <v>6</v>
      </c>
      <c r="J230" s="44" t="s">
        <v>811</v>
      </c>
      <c r="K230" s="44" t="s">
        <v>15</v>
      </c>
      <c r="L230" s="202" t="s">
        <v>470</v>
      </c>
      <c r="M230" s="202" t="s">
        <v>623</v>
      </c>
      <c r="N230" s="202" t="s">
        <v>624</v>
      </c>
      <c r="O230" s="60">
        <v>18</v>
      </c>
      <c r="P230" s="44" t="s">
        <v>798</v>
      </c>
      <c r="Q230" s="45" t="s">
        <v>626</v>
      </c>
      <c r="R230" s="45" t="s">
        <v>625</v>
      </c>
      <c r="S230" s="46" t="s">
        <v>627</v>
      </c>
      <c r="T230" s="206">
        <v>163.68261972488099</v>
      </c>
      <c r="U230" s="45" t="s">
        <v>632</v>
      </c>
      <c r="V230" s="44">
        <v>1467</v>
      </c>
      <c r="W230" s="45">
        <v>300</v>
      </c>
      <c r="X230" s="44">
        <v>1</v>
      </c>
      <c r="Y230" s="78">
        <v>1467</v>
      </c>
      <c r="Z230" s="46" t="s">
        <v>629</v>
      </c>
      <c r="AA230" s="44" t="s">
        <v>630</v>
      </c>
      <c r="AB230" s="66" t="s">
        <v>631</v>
      </c>
      <c r="AC230" s="66" t="s">
        <v>799</v>
      </c>
      <c r="AD230" s="46" t="s">
        <v>656</v>
      </c>
      <c r="AE230" s="66" t="s">
        <v>634</v>
      </c>
      <c r="AF230" s="46" t="s">
        <v>631</v>
      </c>
      <c r="AG230" s="46" t="s">
        <v>725</v>
      </c>
      <c r="AH230" s="46"/>
    </row>
    <row r="231" spans="2:34">
      <c r="B231" s="45" t="s">
        <v>953</v>
      </c>
      <c r="C231" s="199" t="s">
        <v>437</v>
      </c>
      <c r="D231" s="199" t="s">
        <v>105</v>
      </c>
      <c r="E231" s="200" t="s">
        <v>334</v>
      </c>
      <c r="F231" s="199" t="s">
        <v>620</v>
      </c>
      <c r="G231" s="44" t="s">
        <v>621</v>
      </c>
      <c r="H231" s="201" t="s">
        <v>954</v>
      </c>
      <c r="I231" s="200">
        <v>8</v>
      </c>
      <c r="J231" s="44" t="s">
        <v>811</v>
      </c>
      <c r="K231" s="44" t="s">
        <v>15</v>
      </c>
      <c r="L231" s="202" t="s">
        <v>470</v>
      </c>
      <c r="M231" s="202" t="s">
        <v>623</v>
      </c>
      <c r="N231" s="202" t="s">
        <v>624</v>
      </c>
      <c r="O231" s="60">
        <v>3.75</v>
      </c>
      <c r="P231" s="44" t="s">
        <v>798</v>
      </c>
      <c r="Q231" s="45" t="s">
        <v>626</v>
      </c>
      <c r="R231" s="45" t="s">
        <v>625</v>
      </c>
      <c r="S231" s="46" t="s">
        <v>627</v>
      </c>
      <c r="T231" s="206">
        <v>142.90206436577463</v>
      </c>
      <c r="U231" s="45" t="s">
        <v>632</v>
      </c>
      <c r="V231" s="44">
        <v>1467</v>
      </c>
      <c r="W231" s="45">
        <v>300</v>
      </c>
      <c r="X231" s="44">
        <v>1</v>
      </c>
      <c r="Y231" s="78">
        <v>1467</v>
      </c>
      <c r="Z231" s="46" t="s">
        <v>629</v>
      </c>
      <c r="AA231" s="44" t="s">
        <v>630</v>
      </c>
      <c r="AB231" s="66" t="s">
        <v>628</v>
      </c>
      <c r="AC231" s="66" t="s">
        <v>799</v>
      </c>
      <c r="AD231" s="46" t="s">
        <v>656</v>
      </c>
      <c r="AE231" s="66" t="s">
        <v>634</v>
      </c>
      <c r="AF231" s="46" t="s">
        <v>633</v>
      </c>
      <c r="AG231" s="46" t="s">
        <v>725</v>
      </c>
      <c r="AH231" s="46"/>
    </row>
    <row r="232" spans="2:34">
      <c r="B232" s="45" t="s">
        <v>955</v>
      </c>
      <c r="C232" s="199" t="s">
        <v>437</v>
      </c>
      <c r="D232" s="199" t="s">
        <v>105</v>
      </c>
      <c r="E232" s="200" t="s">
        <v>334</v>
      </c>
      <c r="F232" s="199" t="s">
        <v>620</v>
      </c>
      <c r="G232" s="44" t="s">
        <v>621</v>
      </c>
      <c r="H232" s="201" t="s">
        <v>956</v>
      </c>
      <c r="I232" s="200">
        <v>6</v>
      </c>
      <c r="J232" s="44" t="s">
        <v>816</v>
      </c>
      <c r="K232" s="44" t="s">
        <v>15</v>
      </c>
      <c r="L232" s="202" t="s">
        <v>470</v>
      </c>
      <c r="M232" s="202" t="s">
        <v>623</v>
      </c>
      <c r="N232" s="202" t="s">
        <v>624</v>
      </c>
      <c r="O232" s="60">
        <v>6</v>
      </c>
      <c r="P232" s="44" t="s">
        <v>625</v>
      </c>
      <c r="Q232" s="45" t="s">
        <v>626</v>
      </c>
      <c r="R232" s="45" t="s">
        <v>625</v>
      </c>
      <c r="S232" s="46" t="s">
        <v>627</v>
      </c>
      <c r="T232" s="206">
        <v>205</v>
      </c>
      <c r="U232" s="45" t="s">
        <v>632</v>
      </c>
      <c r="V232" s="44">
        <v>1467</v>
      </c>
      <c r="W232" s="45">
        <v>300</v>
      </c>
      <c r="X232" s="44">
        <v>1</v>
      </c>
      <c r="Y232" s="78">
        <v>1467</v>
      </c>
      <c r="Z232" s="46" t="s">
        <v>629</v>
      </c>
      <c r="AA232" s="44" t="s">
        <v>630</v>
      </c>
      <c r="AB232" s="66" t="s">
        <v>631</v>
      </c>
      <c r="AC232" s="66" t="s">
        <v>632</v>
      </c>
      <c r="AD232" s="46" t="s">
        <v>656</v>
      </c>
      <c r="AE232" s="66" t="s">
        <v>634</v>
      </c>
      <c r="AF232" s="46" t="s">
        <v>631</v>
      </c>
      <c r="AG232" s="46" t="s">
        <v>635</v>
      </c>
      <c r="AH232" s="46"/>
    </row>
    <row r="233" spans="2:34">
      <c r="B233" s="45" t="s">
        <v>957</v>
      </c>
      <c r="C233" s="199" t="s">
        <v>437</v>
      </c>
      <c r="D233" s="199" t="s">
        <v>105</v>
      </c>
      <c r="E233" s="200" t="s">
        <v>334</v>
      </c>
      <c r="F233" s="199" t="s">
        <v>620</v>
      </c>
      <c r="G233" s="44" t="s">
        <v>621</v>
      </c>
      <c r="H233" s="201" t="s">
        <v>870</v>
      </c>
      <c r="I233" s="200">
        <v>6</v>
      </c>
      <c r="J233" s="44" t="s">
        <v>816</v>
      </c>
      <c r="K233" s="44" t="s">
        <v>15</v>
      </c>
      <c r="L233" s="202" t="s">
        <v>470</v>
      </c>
      <c r="M233" s="202" t="s">
        <v>623</v>
      </c>
      <c r="N233" s="202" t="s">
        <v>624</v>
      </c>
      <c r="O233" s="60">
        <v>6.666666666666667</v>
      </c>
      <c r="P233" s="44" t="s">
        <v>625</v>
      </c>
      <c r="Q233" s="45" t="s">
        <v>626</v>
      </c>
      <c r="R233" s="45" t="s">
        <v>625</v>
      </c>
      <c r="S233" s="46" t="s">
        <v>627</v>
      </c>
      <c r="T233" s="206">
        <v>206.18923347255549</v>
      </c>
      <c r="U233" s="45" t="s">
        <v>632</v>
      </c>
      <c r="V233" s="44">
        <v>1467</v>
      </c>
      <c r="W233" s="45">
        <v>300</v>
      </c>
      <c r="X233" s="44">
        <v>1</v>
      </c>
      <c r="Y233" s="78">
        <v>1467</v>
      </c>
      <c r="Z233" s="46" t="s">
        <v>629</v>
      </c>
      <c r="AA233" s="44" t="s">
        <v>630</v>
      </c>
      <c r="AB233" s="66" t="s">
        <v>631</v>
      </c>
      <c r="AC233" s="66" t="s">
        <v>632</v>
      </c>
      <c r="AD233" s="46" t="s">
        <v>656</v>
      </c>
      <c r="AE233" s="66" t="s">
        <v>634</v>
      </c>
      <c r="AF233" s="46" t="s">
        <v>631</v>
      </c>
      <c r="AG233" s="46" t="s">
        <v>635</v>
      </c>
      <c r="AH233" s="46"/>
    </row>
    <row r="234" spans="2:34">
      <c r="B234" s="45" t="s">
        <v>958</v>
      </c>
      <c r="C234" s="199" t="s">
        <v>437</v>
      </c>
      <c r="D234" s="199" t="s">
        <v>105</v>
      </c>
      <c r="E234" s="200" t="s">
        <v>334</v>
      </c>
      <c r="F234" s="199" t="s">
        <v>620</v>
      </c>
      <c r="G234" s="44" t="s">
        <v>621</v>
      </c>
      <c r="H234" s="201" t="s">
        <v>959</v>
      </c>
      <c r="I234" s="200">
        <v>3</v>
      </c>
      <c r="J234" s="44" t="s">
        <v>811</v>
      </c>
      <c r="K234" s="44" t="s">
        <v>15</v>
      </c>
      <c r="L234" s="202" t="s">
        <v>470</v>
      </c>
      <c r="M234" s="202" t="s">
        <v>623</v>
      </c>
      <c r="N234" s="202" t="s">
        <v>624</v>
      </c>
      <c r="O234" s="60">
        <v>1.6666666666666667</v>
      </c>
      <c r="P234" s="44" t="s">
        <v>798</v>
      </c>
      <c r="Q234" s="45" t="s">
        <v>626</v>
      </c>
      <c r="R234" s="45" t="s">
        <v>625</v>
      </c>
      <c r="S234" s="46" t="s">
        <v>627</v>
      </c>
      <c r="T234" s="206">
        <v>178.57211428439771</v>
      </c>
      <c r="U234" s="45" t="s">
        <v>632</v>
      </c>
      <c r="V234" s="44">
        <v>1467</v>
      </c>
      <c r="W234" s="45">
        <v>300</v>
      </c>
      <c r="X234" s="44">
        <v>1</v>
      </c>
      <c r="Y234" s="78">
        <v>1467</v>
      </c>
      <c r="Z234" s="46" t="s">
        <v>629</v>
      </c>
      <c r="AA234" s="44" t="s">
        <v>630</v>
      </c>
      <c r="AB234" s="66" t="s">
        <v>628</v>
      </c>
      <c r="AC234" s="66" t="s">
        <v>799</v>
      </c>
      <c r="AD234" s="46" t="s">
        <v>656</v>
      </c>
      <c r="AE234" s="66" t="s">
        <v>634</v>
      </c>
      <c r="AF234" s="46" t="s">
        <v>633</v>
      </c>
      <c r="AG234" s="46" t="s">
        <v>725</v>
      </c>
      <c r="AH234" s="46"/>
    </row>
    <row r="235" spans="2:34">
      <c r="B235" s="45" t="s">
        <v>960</v>
      </c>
      <c r="C235" s="199" t="s">
        <v>437</v>
      </c>
      <c r="D235" s="199" t="s">
        <v>105</v>
      </c>
      <c r="E235" s="200" t="s">
        <v>334</v>
      </c>
      <c r="F235" s="199" t="s">
        <v>620</v>
      </c>
      <c r="G235" s="44" t="s">
        <v>621</v>
      </c>
      <c r="H235" s="201" t="s">
        <v>961</v>
      </c>
      <c r="I235" s="200">
        <v>11</v>
      </c>
      <c r="J235" s="44" t="s">
        <v>816</v>
      </c>
      <c r="K235" s="44" t="s">
        <v>15</v>
      </c>
      <c r="L235" s="202" t="s">
        <v>470</v>
      </c>
      <c r="M235" s="202" t="s">
        <v>623</v>
      </c>
      <c r="N235" s="202" t="s">
        <v>624</v>
      </c>
      <c r="O235" s="60">
        <v>4.9090909090909092</v>
      </c>
      <c r="P235" s="44" t="s">
        <v>798</v>
      </c>
      <c r="Q235" s="45" t="s">
        <v>626</v>
      </c>
      <c r="R235" s="45" t="s">
        <v>625</v>
      </c>
      <c r="S235" s="46" t="s">
        <v>627</v>
      </c>
      <c r="T235" s="206">
        <v>148.06079832285116</v>
      </c>
      <c r="U235" s="45" t="s">
        <v>632</v>
      </c>
      <c r="V235" s="44">
        <v>1467</v>
      </c>
      <c r="W235" s="45">
        <v>300</v>
      </c>
      <c r="X235" s="44">
        <v>1</v>
      </c>
      <c r="Y235" s="78">
        <v>1467</v>
      </c>
      <c r="Z235" s="46" t="s">
        <v>629</v>
      </c>
      <c r="AA235" s="44" t="s">
        <v>630</v>
      </c>
      <c r="AB235" s="66" t="s">
        <v>628</v>
      </c>
      <c r="AC235" s="66" t="s">
        <v>799</v>
      </c>
      <c r="AD235" s="46" t="s">
        <v>656</v>
      </c>
      <c r="AE235" s="66" t="s">
        <v>634</v>
      </c>
      <c r="AF235" s="46" t="s">
        <v>633</v>
      </c>
      <c r="AG235" s="46" t="s">
        <v>725</v>
      </c>
      <c r="AH235" s="46"/>
    </row>
    <row r="236" spans="2:34">
      <c r="B236" s="45" t="s">
        <v>962</v>
      </c>
      <c r="C236" s="199" t="s">
        <v>437</v>
      </c>
      <c r="D236" s="199" t="s">
        <v>105</v>
      </c>
      <c r="E236" s="200" t="s">
        <v>334</v>
      </c>
      <c r="F236" s="199" t="s">
        <v>620</v>
      </c>
      <c r="G236" s="44" t="s">
        <v>621</v>
      </c>
      <c r="H236" s="201" t="s">
        <v>963</v>
      </c>
      <c r="I236" s="200">
        <v>7</v>
      </c>
      <c r="J236" s="44" t="s">
        <v>811</v>
      </c>
      <c r="K236" s="44" t="s">
        <v>15</v>
      </c>
      <c r="L236" s="202" t="s">
        <v>470</v>
      </c>
      <c r="M236" s="202" t="s">
        <v>623</v>
      </c>
      <c r="N236" s="202" t="s">
        <v>624</v>
      </c>
      <c r="O236" s="60">
        <v>8.8571428571428577</v>
      </c>
      <c r="P236" s="44" t="s">
        <v>798</v>
      </c>
      <c r="Q236" s="45" t="s">
        <v>626</v>
      </c>
      <c r="R236" s="45" t="s">
        <v>625</v>
      </c>
      <c r="S236" s="46" t="s">
        <v>627</v>
      </c>
      <c r="T236" s="206">
        <v>138.51353724455961</v>
      </c>
      <c r="U236" s="45" t="s">
        <v>632</v>
      </c>
      <c r="V236" s="44">
        <v>1467</v>
      </c>
      <c r="W236" s="45">
        <v>300</v>
      </c>
      <c r="X236" s="44">
        <v>1</v>
      </c>
      <c r="Y236" s="78">
        <v>1467</v>
      </c>
      <c r="Z236" s="46" t="s">
        <v>629</v>
      </c>
      <c r="AA236" s="44" t="s">
        <v>630</v>
      </c>
      <c r="AB236" s="66" t="s">
        <v>631</v>
      </c>
      <c r="AC236" s="66" t="s">
        <v>799</v>
      </c>
      <c r="AD236" s="46" t="s">
        <v>656</v>
      </c>
      <c r="AE236" s="66" t="s">
        <v>634</v>
      </c>
      <c r="AF236" s="46" t="s">
        <v>631</v>
      </c>
      <c r="AG236" s="46" t="s">
        <v>725</v>
      </c>
      <c r="AH236" s="46"/>
    </row>
    <row r="237" spans="2:34">
      <c r="B237" s="45" t="s">
        <v>964</v>
      </c>
      <c r="C237" s="199" t="s">
        <v>437</v>
      </c>
      <c r="D237" s="199" t="s">
        <v>105</v>
      </c>
      <c r="E237" s="200" t="s">
        <v>334</v>
      </c>
      <c r="F237" s="199" t="s">
        <v>620</v>
      </c>
      <c r="G237" s="44" t="s">
        <v>621</v>
      </c>
      <c r="H237" s="201" t="s">
        <v>878</v>
      </c>
      <c r="I237" s="200">
        <v>4</v>
      </c>
      <c r="J237" s="44" t="s">
        <v>811</v>
      </c>
      <c r="K237" s="44" t="s">
        <v>15</v>
      </c>
      <c r="L237" s="202" t="s">
        <v>470</v>
      </c>
      <c r="M237" s="202" t="s">
        <v>623</v>
      </c>
      <c r="N237" s="202" t="s">
        <v>624</v>
      </c>
      <c r="O237" s="60">
        <v>14.25</v>
      </c>
      <c r="P237" s="44" t="s">
        <v>625</v>
      </c>
      <c r="Q237" s="45" t="s">
        <v>626</v>
      </c>
      <c r="R237" s="45" t="s">
        <v>625</v>
      </c>
      <c r="S237" s="46" t="s">
        <v>627</v>
      </c>
      <c r="T237" s="206">
        <v>68.249542123006222</v>
      </c>
      <c r="U237" s="45" t="s">
        <v>632</v>
      </c>
      <c r="V237" s="44">
        <v>1467</v>
      </c>
      <c r="W237" s="45">
        <v>300</v>
      </c>
      <c r="X237" s="44">
        <v>1</v>
      </c>
      <c r="Y237" s="78">
        <v>1467</v>
      </c>
      <c r="Z237" s="46" t="s">
        <v>629</v>
      </c>
      <c r="AA237" s="44" t="s">
        <v>630</v>
      </c>
      <c r="AB237" s="66" t="s">
        <v>631</v>
      </c>
      <c r="AC237" s="66" t="s">
        <v>632</v>
      </c>
      <c r="AD237" s="46" t="s">
        <v>656</v>
      </c>
      <c r="AE237" s="66" t="s">
        <v>634</v>
      </c>
      <c r="AF237" s="46" t="s">
        <v>631</v>
      </c>
      <c r="AG237" s="46" t="s">
        <v>635</v>
      </c>
      <c r="AH237" s="46"/>
    </row>
    <row r="238" spans="2:34">
      <c r="B238" s="45" t="s">
        <v>965</v>
      </c>
      <c r="C238" s="199" t="s">
        <v>437</v>
      </c>
      <c r="D238" s="199" t="s">
        <v>105</v>
      </c>
      <c r="E238" s="200" t="s">
        <v>334</v>
      </c>
      <c r="F238" s="199" t="s">
        <v>620</v>
      </c>
      <c r="G238" s="44" t="s">
        <v>621</v>
      </c>
      <c r="H238" s="201" t="s">
        <v>966</v>
      </c>
      <c r="I238" s="200">
        <v>2</v>
      </c>
      <c r="J238" s="44" t="s">
        <v>811</v>
      </c>
      <c r="K238" s="44" t="s">
        <v>15</v>
      </c>
      <c r="L238" s="202" t="s">
        <v>470</v>
      </c>
      <c r="M238" s="202" t="s">
        <v>623</v>
      </c>
      <c r="N238" s="202" t="s">
        <v>624</v>
      </c>
      <c r="O238" s="60">
        <v>18</v>
      </c>
      <c r="P238" s="44" t="s">
        <v>625</v>
      </c>
      <c r="Q238" s="45" t="s">
        <v>626</v>
      </c>
      <c r="R238" s="45" t="s">
        <v>625</v>
      </c>
      <c r="S238" s="46" t="s">
        <v>627</v>
      </c>
      <c r="T238" s="206">
        <v>362.0787207224418</v>
      </c>
      <c r="U238" s="45" t="s">
        <v>632</v>
      </c>
      <c r="V238" s="44">
        <v>1467</v>
      </c>
      <c r="W238" s="45">
        <v>300</v>
      </c>
      <c r="X238" s="44">
        <v>1</v>
      </c>
      <c r="Y238" s="78">
        <v>1467</v>
      </c>
      <c r="Z238" s="46" t="s">
        <v>629</v>
      </c>
      <c r="AA238" s="44" t="s">
        <v>630</v>
      </c>
      <c r="AB238" s="66" t="s">
        <v>631</v>
      </c>
      <c r="AC238" s="66" t="s">
        <v>632</v>
      </c>
      <c r="AD238" s="46" t="s">
        <v>656</v>
      </c>
      <c r="AE238" s="66" t="s">
        <v>634</v>
      </c>
      <c r="AF238" s="46" t="s">
        <v>631</v>
      </c>
      <c r="AG238" s="46" t="s">
        <v>635</v>
      </c>
      <c r="AH238" s="46"/>
    </row>
    <row r="239" spans="2:34">
      <c r="B239" s="45" t="s">
        <v>967</v>
      </c>
      <c r="C239" s="199" t="s">
        <v>437</v>
      </c>
      <c r="D239" s="199" t="s">
        <v>105</v>
      </c>
      <c r="E239" s="200" t="s">
        <v>334</v>
      </c>
      <c r="F239" s="199" t="s">
        <v>620</v>
      </c>
      <c r="G239" s="44" t="s">
        <v>621</v>
      </c>
      <c r="H239" s="201" t="s">
        <v>968</v>
      </c>
      <c r="I239" s="200">
        <v>10</v>
      </c>
      <c r="J239" s="44" t="s">
        <v>811</v>
      </c>
      <c r="K239" s="44" t="s">
        <v>15</v>
      </c>
      <c r="L239" s="202" t="s">
        <v>470</v>
      </c>
      <c r="M239" s="202" t="s">
        <v>623</v>
      </c>
      <c r="N239" s="202" t="s">
        <v>624</v>
      </c>
      <c r="O239" s="60">
        <v>3.6</v>
      </c>
      <c r="P239" s="44" t="s">
        <v>798</v>
      </c>
      <c r="Q239" s="45" t="s">
        <v>626</v>
      </c>
      <c r="R239" s="45" t="s">
        <v>625</v>
      </c>
      <c r="S239" s="46" t="s">
        <v>627</v>
      </c>
      <c r="T239" s="206">
        <v>376.89786414889642</v>
      </c>
      <c r="U239" s="45" t="s">
        <v>632</v>
      </c>
      <c r="V239" s="44">
        <v>1467</v>
      </c>
      <c r="W239" s="45">
        <v>300</v>
      </c>
      <c r="X239" s="44">
        <v>1</v>
      </c>
      <c r="Y239" s="78">
        <v>1467</v>
      </c>
      <c r="Z239" s="46" t="s">
        <v>629</v>
      </c>
      <c r="AA239" s="44" t="s">
        <v>630</v>
      </c>
      <c r="AB239" s="66" t="s">
        <v>628</v>
      </c>
      <c r="AC239" s="66" t="s">
        <v>799</v>
      </c>
      <c r="AD239" s="46" t="s">
        <v>656</v>
      </c>
      <c r="AE239" s="66" t="s">
        <v>634</v>
      </c>
      <c r="AF239" s="46" t="s">
        <v>633</v>
      </c>
      <c r="AG239" s="46" t="s">
        <v>725</v>
      </c>
      <c r="AH239" s="46"/>
    </row>
    <row r="240" spans="2:34">
      <c r="B240" s="45" t="s">
        <v>969</v>
      </c>
      <c r="C240" s="199" t="s">
        <v>437</v>
      </c>
      <c r="D240" s="199" t="s">
        <v>105</v>
      </c>
      <c r="E240" s="200" t="s">
        <v>334</v>
      </c>
      <c r="F240" s="199" t="s">
        <v>620</v>
      </c>
      <c r="G240" s="44" t="s">
        <v>621</v>
      </c>
      <c r="H240" s="201" t="s">
        <v>970</v>
      </c>
      <c r="I240" s="200">
        <v>7</v>
      </c>
      <c r="J240" s="44" t="s">
        <v>816</v>
      </c>
      <c r="K240" s="44" t="s">
        <v>15</v>
      </c>
      <c r="L240" s="202" t="s">
        <v>470</v>
      </c>
      <c r="M240" s="202" t="s">
        <v>623</v>
      </c>
      <c r="N240" s="202" t="s">
        <v>624</v>
      </c>
      <c r="O240" s="60">
        <v>2.8571428571428572</v>
      </c>
      <c r="P240" s="44" t="s">
        <v>798</v>
      </c>
      <c r="Q240" s="45" t="s">
        <v>626</v>
      </c>
      <c r="R240" s="45" t="s">
        <v>625</v>
      </c>
      <c r="S240" s="46" t="s">
        <v>627</v>
      </c>
      <c r="T240" s="206">
        <v>372.83910739084223</v>
      </c>
      <c r="U240" s="45" t="s">
        <v>632</v>
      </c>
      <c r="V240" s="44">
        <v>1467</v>
      </c>
      <c r="W240" s="45">
        <v>300</v>
      </c>
      <c r="X240" s="44">
        <v>1</v>
      </c>
      <c r="Y240" s="78">
        <v>1467</v>
      </c>
      <c r="Z240" s="46" t="s">
        <v>629</v>
      </c>
      <c r="AA240" s="44" t="s">
        <v>630</v>
      </c>
      <c r="AB240" s="66" t="s">
        <v>628</v>
      </c>
      <c r="AC240" s="66" t="s">
        <v>799</v>
      </c>
      <c r="AD240" s="46" t="s">
        <v>656</v>
      </c>
      <c r="AE240" s="66" t="s">
        <v>634</v>
      </c>
      <c r="AF240" s="46" t="s">
        <v>633</v>
      </c>
      <c r="AG240" s="46" t="s">
        <v>725</v>
      </c>
      <c r="AH240" s="46"/>
    </row>
    <row r="241" spans="2:34">
      <c r="B241" s="45" t="s">
        <v>971</v>
      </c>
      <c r="C241" s="199" t="s">
        <v>437</v>
      </c>
      <c r="D241" s="199" t="s">
        <v>105</v>
      </c>
      <c r="E241" s="200" t="s">
        <v>334</v>
      </c>
      <c r="F241" s="199" t="s">
        <v>620</v>
      </c>
      <c r="G241" s="44" t="s">
        <v>621</v>
      </c>
      <c r="H241" s="201" t="s">
        <v>884</v>
      </c>
      <c r="I241" s="200">
        <v>7</v>
      </c>
      <c r="J241" s="44" t="s">
        <v>811</v>
      </c>
      <c r="K241" s="44" t="s">
        <v>15</v>
      </c>
      <c r="L241" s="202" t="s">
        <v>470</v>
      </c>
      <c r="M241" s="202" t="s">
        <v>623</v>
      </c>
      <c r="N241" s="202" t="s">
        <v>624</v>
      </c>
      <c r="O241" s="60">
        <v>25.714285714285712</v>
      </c>
      <c r="P241" s="44" t="s">
        <v>625</v>
      </c>
      <c r="Q241" s="45" t="s">
        <v>626</v>
      </c>
      <c r="R241" s="45" t="s">
        <v>625</v>
      </c>
      <c r="S241" s="46" t="s">
        <v>627</v>
      </c>
      <c r="T241" s="206">
        <v>62.769419305900861</v>
      </c>
      <c r="U241" s="45" t="s">
        <v>632</v>
      </c>
      <c r="V241" s="44">
        <v>1467</v>
      </c>
      <c r="W241" s="45">
        <v>300</v>
      </c>
      <c r="X241" s="44">
        <v>1</v>
      </c>
      <c r="Y241" s="78">
        <v>1467</v>
      </c>
      <c r="Z241" s="46" t="s">
        <v>629</v>
      </c>
      <c r="AA241" s="44" t="s">
        <v>630</v>
      </c>
      <c r="AB241" s="66" t="s">
        <v>632</v>
      </c>
      <c r="AC241" s="66" t="s">
        <v>632</v>
      </c>
      <c r="AD241" s="46" t="s">
        <v>656</v>
      </c>
      <c r="AE241" s="66" t="s">
        <v>634</v>
      </c>
      <c r="AF241" s="46" t="s">
        <v>631</v>
      </c>
      <c r="AG241" s="46" t="s">
        <v>635</v>
      </c>
      <c r="AH241" s="46"/>
    </row>
    <row r="242" spans="2:34">
      <c r="B242" s="45" t="s">
        <v>972</v>
      </c>
      <c r="C242" s="199" t="s">
        <v>437</v>
      </c>
      <c r="D242" s="199" t="s">
        <v>105</v>
      </c>
      <c r="E242" s="200" t="s">
        <v>334</v>
      </c>
      <c r="F242" s="199" t="s">
        <v>620</v>
      </c>
      <c r="G242" s="44" t="s">
        <v>621</v>
      </c>
      <c r="H242" s="201" t="s">
        <v>973</v>
      </c>
      <c r="I242" s="200">
        <v>5</v>
      </c>
      <c r="J242" s="44" t="s">
        <v>811</v>
      </c>
      <c r="K242" s="44" t="s">
        <v>15</v>
      </c>
      <c r="L242" s="202" t="s">
        <v>470</v>
      </c>
      <c r="M242" s="202" t="s">
        <v>623</v>
      </c>
      <c r="N242" s="202" t="s">
        <v>624</v>
      </c>
      <c r="O242" s="60">
        <v>3.6</v>
      </c>
      <c r="P242" s="44" t="s">
        <v>798</v>
      </c>
      <c r="Q242" s="45" t="s">
        <v>626</v>
      </c>
      <c r="R242" s="45" t="s">
        <v>625</v>
      </c>
      <c r="S242" s="46" t="s">
        <v>627</v>
      </c>
      <c r="T242" s="206">
        <v>363.8938000652754</v>
      </c>
      <c r="U242" s="45" t="s">
        <v>632</v>
      </c>
      <c r="V242" s="44">
        <v>1467</v>
      </c>
      <c r="W242" s="45">
        <v>300</v>
      </c>
      <c r="X242" s="44">
        <v>1</v>
      </c>
      <c r="Y242" s="78">
        <v>1467</v>
      </c>
      <c r="Z242" s="46" t="s">
        <v>629</v>
      </c>
      <c r="AA242" s="44" t="s">
        <v>630</v>
      </c>
      <c r="AB242" s="66" t="s">
        <v>628</v>
      </c>
      <c r="AC242" s="66" t="s">
        <v>799</v>
      </c>
      <c r="AD242" s="46" t="s">
        <v>656</v>
      </c>
      <c r="AE242" s="66" t="s">
        <v>634</v>
      </c>
      <c r="AF242" s="46" t="s">
        <v>633</v>
      </c>
      <c r="AG242" s="46" t="s">
        <v>725</v>
      </c>
      <c r="AH242" s="46"/>
    </row>
    <row r="243" spans="2:34">
      <c r="B243" s="45" t="s">
        <v>974</v>
      </c>
      <c r="C243" s="199" t="s">
        <v>437</v>
      </c>
      <c r="D243" s="199" t="s">
        <v>105</v>
      </c>
      <c r="E243" s="200" t="s">
        <v>334</v>
      </c>
      <c r="F243" s="199" t="s">
        <v>620</v>
      </c>
      <c r="G243" s="44" t="s">
        <v>621</v>
      </c>
      <c r="H243" s="201" t="s">
        <v>975</v>
      </c>
      <c r="I243" s="200">
        <v>5</v>
      </c>
      <c r="J243" s="44" t="s">
        <v>811</v>
      </c>
      <c r="K243" s="44" t="s">
        <v>15</v>
      </c>
      <c r="L243" s="202" t="s">
        <v>470</v>
      </c>
      <c r="M243" s="202" t="s">
        <v>623</v>
      </c>
      <c r="N243" s="202" t="s">
        <v>624</v>
      </c>
      <c r="O243" s="60">
        <v>12</v>
      </c>
      <c r="P243" s="44" t="s">
        <v>798</v>
      </c>
      <c r="Q243" s="45" t="s">
        <v>626</v>
      </c>
      <c r="R243" s="45" t="s">
        <v>625</v>
      </c>
      <c r="S243" s="46" t="s">
        <v>627</v>
      </c>
      <c r="T243" s="206">
        <v>339.30811956096778</v>
      </c>
      <c r="U243" s="45" t="s">
        <v>632</v>
      </c>
      <c r="V243" s="44">
        <v>1467</v>
      </c>
      <c r="W243" s="45">
        <v>300</v>
      </c>
      <c r="X243" s="44">
        <v>1</v>
      </c>
      <c r="Y243" s="78">
        <v>1467</v>
      </c>
      <c r="Z243" s="46" t="s">
        <v>629</v>
      </c>
      <c r="AA243" s="44" t="s">
        <v>630</v>
      </c>
      <c r="AB243" s="66" t="s">
        <v>631</v>
      </c>
      <c r="AC243" s="66" t="s">
        <v>799</v>
      </c>
      <c r="AD243" s="46" t="s">
        <v>656</v>
      </c>
      <c r="AE243" s="66" t="s">
        <v>634</v>
      </c>
      <c r="AF243" s="46" t="s">
        <v>631</v>
      </c>
      <c r="AG243" s="46" t="s">
        <v>725</v>
      </c>
      <c r="AH243" s="46"/>
    </row>
    <row r="244" spans="2:34">
      <c r="B244" s="45" t="s">
        <v>976</v>
      </c>
      <c r="C244" s="199" t="s">
        <v>437</v>
      </c>
      <c r="D244" s="199" t="s">
        <v>105</v>
      </c>
      <c r="E244" s="200" t="s">
        <v>334</v>
      </c>
      <c r="F244" s="199" t="s">
        <v>620</v>
      </c>
      <c r="G244" s="44" t="s">
        <v>621</v>
      </c>
      <c r="H244" s="201" t="s">
        <v>977</v>
      </c>
      <c r="I244" s="200">
        <v>9</v>
      </c>
      <c r="J244" s="44" t="s">
        <v>816</v>
      </c>
      <c r="K244" s="44" t="s">
        <v>15</v>
      </c>
      <c r="L244" s="202" t="s">
        <v>470</v>
      </c>
      <c r="M244" s="202" t="s">
        <v>623</v>
      </c>
      <c r="N244" s="202" t="s">
        <v>624</v>
      </c>
      <c r="O244" s="60">
        <v>20</v>
      </c>
      <c r="P244" s="44" t="s">
        <v>625</v>
      </c>
      <c r="Q244" s="45" t="s">
        <v>626</v>
      </c>
      <c r="R244" s="45" t="s">
        <v>625</v>
      </c>
      <c r="S244" s="46" t="s">
        <v>627</v>
      </c>
      <c r="T244" s="206">
        <v>222.44100341438852</v>
      </c>
      <c r="U244" s="45" t="s">
        <v>632</v>
      </c>
      <c r="V244" s="44">
        <v>1467</v>
      </c>
      <c r="W244" s="45">
        <v>300</v>
      </c>
      <c r="X244" s="44">
        <v>1</v>
      </c>
      <c r="Y244" s="78">
        <v>1467</v>
      </c>
      <c r="Z244" s="46" t="s">
        <v>629</v>
      </c>
      <c r="AA244" s="44" t="s">
        <v>630</v>
      </c>
      <c r="AB244" s="66" t="s">
        <v>632</v>
      </c>
      <c r="AC244" s="66" t="s">
        <v>632</v>
      </c>
      <c r="AD244" s="46" t="s">
        <v>656</v>
      </c>
      <c r="AE244" s="66" t="s">
        <v>634</v>
      </c>
      <c r="AF244" s="46" t="s">
        <v>631</v>
      </c>
      <c r="AG244" s="46" t="s">
        <v>635</v>
      </c>
      <c r="AH244" s="46"/>
    </row>
    <row r="245" spans="2:34">
      <c r="B245" s="45" t="s">
        <v>978</v>
      </c>
      <c r="C245" s="199" t="s">
        <v>437</v>
      </c>
      <c r="D245" s="199" t="s">
        <v>105</v>
      </c>
      <c r="E245" s="200" t="s">
        <v>334</v>
      </c>
      <c r="F245" s="199" t="s">
        <v>620</v>
      </c>
      <c r="G245" s="44" t="s">
        <v>621</v>
      </c>
      <c r="H245" s="201" t="s">
        <v>979</v>
      </c>
      <c r="I245" s="200">
        <v>8</v>
      </c>
      <c r="J245" s="44" t="s">
        <v>811</v>
      </c>
      <c r="K245" s="44" t="s">
        <v>15</v>
      </c>
      <c r="L245" s="202" t="s">
        <v>470</v>
      </c>
      <c r="M245" s="202" t="s">
        <v>623</v>
      </c>
      <c r="N245" s="202" t="s">
        <v>624</v>
      </c>
      <c r="O245" s="60">
        <v>4.5</v>
      </c>
      <c r="P245" s="44" t="s">
        <v>798</v>
      </c>
      <c r="Q245" s="45" t="s">
        <v>626</v>
      </c>
      <c r="R245" s="45" t="s">
        <v>625</v>
      </c>
      <c r="S245" s="46" t="s">
        <v>627</v>
      </c>
      <c r="T245" s="206">
        <v>317.7624899197512</v>
      </c>
      <c r="U245" s="45" t="s">
        <v>632</v>
      </c>
      <c r="V245" s="44">
        <v>1467</v>
      </c>
      <c r="W245" s="45">
        <v>300</v>
      </c>
      <c r="X245" s="44">
        <v>1</v>
      </c>
      <c r="Y245" s="78">
        <v>1467</v>
      </c>
      <c r="Z245" s="46" t="s">
        <v>629</v>
      </c>
      <c r="AA245" s="44" t="s">
        <v>630</v>
      </c>
      <c r="AB245" s="66" t="s">
        <v>628</v>
      </c>
      <c r="AC245" s="66" t="s">
        <v>799</v>
      </c>
      <c r="AD245" s="46" t="s">
        <v>656</v>
      </c>
      <c r="AE245" s="66" t="s">
        <v>634</v>
      </c>
      <c r="AF245" s="46" t="s">
        <v>633</v>
      </c>
      <c r="AG245" s="46" t="s">
        <v>725</v>
      </c>
      <c r="AH245" s="46"/>
    </row>
    <row r="246" spans="2:34">
      <c r="B246" s="45" t="s">
        <v>980</v>
      </c>
      <c r="C246" s="199" t="s">
        <v>437</v>
      </c>
      <c r="D246" s="199" t="s">
        <v>105</v>
      </c>
      <c r="E246" s="200" t="s">
        <v>334</v>
      </c>
      <c r="F246" s="199" t="s">
        <v>620</v>
      </c>
      <c r="G246" s="44" t="s">
        <v>621</v>
      </c>
      <c r="H246" s="201" t="s">
        <v>981</v>
      </c>
      <c r="I246" s="200">
        <v>7</v>
      </c>
      <c r="J246" s="44" t="s">
        <v>811</v>
      </c>
      <c r="K246" s="44" t="s">
        <v>15</v>
      </c>
      <c r="L246" s="202" t="s">
        <v>470</v>
      </c>
      <c r="M246" s="202" t="s">
        <v>623</v>
      </c>
      <c r="N246" s="202" t="s">
        <v>624</v>
      </c>
      <c r="O246" s="60">
        <v>5.7142857142857144</v>
      </c>
      <c r="P246" s="44" t="s">
        <v>798</v>
      </c>
      <c r="Q246" s="45" t="s">
        <v>626</v>
      </c>
      <c r="R246" s="45" t="s">
        <v>625</v>
      </c>
      <c r="S246" s="46" t="s">
        <v>627</v>
      </c>
      <c r="T246" s="206">
        <v>311.58465944266254</v>
      </c>
      <c r="U246" s="45" t="s">
        <v>632</v>
      </c>
      <c r="V246" s="44">
        <v>1467</v>
      </c>
      <c r="W246" s="45">
        <v>300</v>
      </c>
      <c r="X246" s="44">
        <v>1</v>
      </c>
      <c r="Y246" s="78">
        <v>1467</v>
      </c>
      <c r="Z246" s="46" t="s">
        <v>629</v>
      </c>
      <c r="AA246" s="44" t="s">
        <v>630</v>
      </c>
      <c r="AB246" s="66" t="s">
        <v>631</v>
      </c>
      <c r="AC246" s="66" t="s">
        <v>799</v>
      </c>
      <c r="AD246" s="46" t="s">
        <v>656</v>
      </c>
      <c r="AE246" s="66" t="s">
        <v>634</v>
      </c>
      <c r="AF246" s="46" t="s">
        <v>631</v>
      </c>
      <c r="AG246" s="46" t="s">
        <v>725</v>
      </c>
      <c r="AH246" s="46"/>
    </row>
    <row r="247" spans="2:34">
      <c r="B247" s="45" t="s">
        <v>982</v>
      </c>
      <c r="C247" s="199" t="s">
        <v>437</v>
      </c>
      <c r="D247" s="199" t="s">
        <v>105</v>
      </c>
      <c r="E247" s="200" t="s">
        <v>334</v>
      </c>
      <c r="F247" s="199" t="s">
        <v>620</v>
      </c>
      <c r="G247" s="44" t="s">
        <v>621</v>
      </c>
      <c r="H247" s="201" t="s">
        <v>983</v>
      </c>
      <c r="I247" s="200">
        <v>2</v>
      </c>
      <c r="J247" s="44" t="s">
        <v>811</v>
      </c>
      <c r="K247" s="44" t="s">
        <v>15</v>
      </c>
      <c r="L247" s="202" t="s">
        <v>470</v>
      </c>
      <c r="M247" s="202" t="s">
        <v>623</v>
      </c>
      <c r="N247" s="202" t="s">
        <v>624</v>
      </c>
      <c r="O247" s="60">
        <v>15</v>
      </c>
      <c r="P247" s="44" t="s">
        <v>798</v>
      </c>
      <c r="Q247" s="45" t="s">
        <v>626</v>
      </c>
      <c r="R247" s="45" t="s">
        <v>625</v>
      </c>
      <c r="S247" s="46" t="s">
        <v>627</v>
      </c>
      <c r="T247" s="206">
        <v>319.77648443874045</v>
      </c>
      <c r="U247" s="45" t="s">
        <v>632</v>
      </c>
      <c r="V247" s="44">
        <v>1467</v>
      </c>
      <c r="W247" s="45">
        <v>300</v>
      </c>
      <c r="X247" s="44">
        <v>1</v>
      </c>
      <c r="Y247" s="78">
        <v>1467</v>
      </c>
      <c r="Z247" s="46" t="s">
        <v>629</v>
      </c>
      <c r="AA247" s="44" t="s">
        <v>630</v>
      </c>
      <c r="AB247" s="66" t="s">
        <v>631</v>
      </c>
      <c r="AC247" s="66" t="s">
        <v>799</v>
      </c>
      <c r="AD247" s="46" t="s">
        <v>656</v>
      </c>
      <c r="AE247" s="66" t="s">
        <v>634</v>
      </c>
      <c r="AF247" s="46" t="s">
        <v>631</v>
      </c>
      <c r="AG247" s="46" t="s">
        <v>725</v>
      </c>
      <c r="AH247" s="46"/>
    </row>
    <row r="248" spans="2:34">
      <c r="B248" s="45" t="s">
        <v>984</v>
      </c>
      <c r="C248" s="199" t="s">
        <v>437</v>
      </c>
      <c r="D248" s="199" t="s">
        <v>105</v>
      </c>
      <c r="E248" s="200" t="s">
        <v>334</v>
      </c>
      <c r="F248" s="199" t="s">
        <v>620</v>
      </c>
      <c r="G248" s="44" t="s">
        <v>621</v>
      </c>
      <c r="H248" s="201" t="s">
        <v>985</v>
      </c>
      <c r="I248" s="200">
        <v>10</v>
      </c>
      <c r="J248" s="44" t="s">
        <v>811</v>
      </c>
      <c r="K248" s="44" t="s">
        <v>15</v>
      </c>
      <c r="L248" s="202" t="s">
        <v>470</v>
      </c>
      <c r="M248" s="202" t="s">
        <v>623</v>
      </c>
      <c r="N248" s="202" t="s">
        <v>624</v>
      </c>
      <c r="O248" s="60">
        <v>18</v>
      </c>
      <c r="P248" s="44" t="s">
        <v>625</v>
      </c>
      <c r="Q248" s="45" t="s">
        <v>626</v>
      </c>
      <c r="R248" s="45" t="s">
        <v>625</v>
      </c>
      <c r="S248" s="46" t="s">
        <v>627</v>
      </c>
      <c r="T248" s="206">
        <v>111.32834320154055</v>
      </c>
      <c r="U248" s="45" t="s">
        <v>632</v>
      </c>
      <c r="V248" s="44">
        <v>1467</v>
      </c>
      <c r="W248" s="45">
        <v>300</v>
      </c>
      <c r="X248" s="44">
        <v>1</v>
      </c>
      <c r="Y248" s="78">
        <v>1467</v>
      </c>
      <c r="Z248" s="46" t="s">
        <v>629</v>
      </c>
      <c r="AA248" s="44" t="s">
        <v>630</v>
      </c>
      <c r="AB248" s="66" t="s">
        <v>631</v>
      </c>
      <c r="AC248" s="66" t="s">
        <v>632</v>
      </c>
      <c r="AD248" s="46" t="s">
        <v>656</v>
      </c>
      <c r="AE248" s="66" t="s">
        <v>634</v>
      </c>
      <c r="AF248" s="46" t="s">
        <v>631</v>
      </c>
      <c r="AG248" s="46" t="s">
        <v>635</v>
      </c>
      <c r="AH248" s="46"/>
    </row>
    <row r="249" spans="2:34">
      <c r="B249" s="45" t="s">
        <v>986</v>
      </c>
      <c r="C249" s="199" t="s">
        <v>437</v>
      </c>
      <c r="D249" s="199" t="s">
        <v>105</v>
      </c>
      <c r="E249" s="200" t="s">
        <v>334</v>
      </c>
      <c r="F249" s="199" t="s">
        <v>620</v>
      </c>
      <c r="G249" s="44" t="s">
        <v>621</v>
      </c>
      <c r="H249" s="201" t="s">
        <v>987</v>
      </c>
      <c r="I249" s="200">
        <v>4</v>
      </c>
      <c r="J249" s="44" t="s">
        <v>811</v>
      </c>
      <c r="K249" s="44" t="s">
        <v>15</v>
      </c>
      <c r="L249" s="202" t="s">
        <v>470</v>
      </c>
      <c r="M249" s="202" t="s">
        <v>623</v>
      </c>
      <c r="N249" s="202" t="s">
        <v>624</v>
      </c>
      <c r="O249" s="60">
        <v>10</v>
      </c>
      <c r="P249" s="44" t="s">
        <v>798</v>
      </c>
      <c r="Q249" s="45" t="s">
        <v>626</v>
      </c>
      <c r="R249" s="45" t="s">
        <v>625</v>
      </c>
      <c r="S249" s="46" t="s">
        <v>627</v>
      </c>
      <c r="T249" s="206">
        <v>330.67506709759658</v>
      </c>
      <c r="U249" s="45" t="s">
        <v>632</v>
      </c>
      <c r="V249" s="44">
        <v>1467</v>
      </c>
      <c r="W249" s="45">
        <v>300</v>
      </c>
      <c r="X249" s="44">
        <v>1</v>
      </c>
      <c r="Y249" s="78">
        <v>1467</v>
      </c>
      <c r="Z249" s="46" t="s">
        <v>629</v>
      </c>
      <c r="AA249" s="44" t="s">
        <v>630</v>
      </c>
      <c r="AB249" s="66" t="s">
        <v>631</v>
      </c>
      <c r="AC249" s="66" t="s">
        <v>799</v>
      </c>
      <c r="AD249" s="46" t="s">
        <v>656</v>
      </c>
      <c r="AE249" s="66" t="s">
        <v>634</v>
      </c>
      <c r="AF249" s="46" t="s">
        <v>631</v>
      </c>
      <c r="AG249" s="46" t="s">
        <v>725</v>
      </c>
      <c r="AH249" s="46"/>
    </row>
    <row r="250" spans="2:34">
      <c r="B250" s="45" t="s">
        <v>988</v>
      </c>
      <c r="C250" s="199" t="s">
        <v>437</v>
      </c>
      <c r="D250" s="199" t="s">
        <v>105</v>
      </c>
      <c r="E250" s="200" t="s">
        <v>334</v>
      </c>
      <c r="F250" s="199" t="s">
        <v>620</v>
      </c>
      <c r="G250" s="44" t="s">
        <v>621</v>
      </c>
      <c r="H250" s="201" t="s">
        <v>989</v>
      </c>
      <c r="I250" s="200">
        <v>8</v>
      </c>
      <c r="J250" s="44" t="s">
        <v>811</v>
      </c>
      <c r="K250" s="44" t="s">
        <v>15</v>
      </c>
      <c r="L250" s="202" t="s">
        <v>470</v>
      </c>
      <c r="M250" s="202" t="s">
        <v>623</v>
      </c>
      <c r="N250" s="202" t="s">
        <v>624</v>
      </c>
      <c r="O250" s="60">
        <v>22.5</v>
      </c>
      <c r="P250" s="44" t="s">
        <v>625</v>
      </c>
      <c r="Q250" s="45" t="s">
        <v>626</v>
      </c>
      <c r="R250" s="45" t="s">
        <v>625</v>
      </c>
      <c r="S250" s="46" t="s">
        <v>627</v>
      </c>
      <c r="T250" s="206">
        <v>109.6370021287879</v>
      </c>
      <c r="U250" s="45" t="s">
        <v>632</v>
      </c>
      <c r="V250" s="44">
        <v>1467</v>
      </c>
      <c r="W250" s="45">
        <v>300</v>
      </c>
      <c r="X250" s="44">
        <v>1</v>
      </c>
      <c r="Y250" s="78">
        <v>1467</v>
      </c>
      <c r="Z250" s="46" t="s">
        <v>629</v>
      </c>
      <c r="AA250" s="44" t="s">
        <v>630</v>
      </c>
      <c r="AB250" s="66" t="s">
        <v>632</v>
      </c>
      <c r="AC250" s="66" t="s">
        <v>632</v>
      </c>
      <c r="AD250" s="46" t="s">
        <v>656</v>
      </c>
      <c r="AE250" s="66" t="s">
        <v>634</v>
      </c>
      <c r="AF250" s="46" t="s">
        <v>631</v>
      </c>
      <c r="AG250" s="46" t="s">
        <v>635</v>
      </c>
      <c r="AH250" s="46"/>
    </row>
    <row r="251" spans="2:34">
      <c r="B251" s="45" t="s">
        <v>990</v>
      </c>
      <c r="C251" s="199" t="s">
        <v>437</v>
      </c>
      <c r="D251" s="199" t="s">
        <v>105</v>
      </c>
      <c r="E251" s="200" t="s">
        <v>334</v>
      </c>
      <c r="F251" s="199" t="s">
        <v>620</v>
      </c>
      <c r="G251" s="44" t="s">
        <v>621</v>
      </c>
      <c r="H251" s="201" t="s">
        <v>991</v>
      </c>
      <c r="I251" s="200">
        <v>8</v>
      </c>
      <c r="J251" s="44" t="s">
        <v>811</v>
      </c>
      <c r="K251" s="44" t="s">
        <v>15</v>
      </c>
      <c r="L251" s="202" t="s">
        <v>470</v>
      </c>
      <c r="M251" s="202" t="s">
        <v>623</v>
      </c>
      <c r="N251" s="202" t="s">
        <v>624</v>
      </c>
      <c r="O251" s="60">
        <v>2.5</v>
      </c>
      <c r="P251" s="44" t="s">
        <v>798</v>
      </c>
      <c r="Q251" s="45" t="s">
        <v>626</v>
      </c>
      <c r="R251" s="45" t="s">
        <v>625</v>
      </c>
      <c r="S251" s="46" t="s">
        <v>627</v>
      </c>
      <c r="T251" s="206">
        <v>341.98253815001345</v>
      </c>
      <c r="U251" s="45" t="s">
        <v>632</v>
      </c>
      <c r="V251" s="44">
        <v>1467</v>
      </c>
      <c r="W251" s="45">
        <v>300</v>
      </c>
      <c r="X251" s="44">
        <v>1</v>
      </c>
      <c r="Y251" s="78">
        <v>1467</v>
      </c>
      <c r="Z251" s="46" t="s">
        <v>629</v>
      </c>
      <c r="AA251" s="44" t="s">
        <v>630</v>
      </c>
      <c r="AB251" s="66" t="s">
        <v>628</v>
      </c>
      <c r="AC251" s="66" t="s">
        <v>799</v>
      </c>
      <c r="AD251" s="46" t="s">
        <v>656</v>
      </c>
      <c r="AE251" s="66" t="s">
        <v>634</v>
      </c>
      <c r="AF251" s="46" t="s">
        <v>633</v>
      </c>
      <c r="AG251" s="46" t="s">
        <v>725</v>
      </c>
      <c r="AH251" s="46"/>
    </row>
    <row r="252" spans="2:34">
      <c r="B252" s="45" t="s">
        <v>992</v>
      </c>
      <c r="C252" s="199" t="s">
        <v>437</v>
      </c>
      <c r="D252" s="199" t="s">
        <v>105</v>
      </c>
      <c r="E252" s="200" t="s">
        <v>334</v>
      </c>
      <c r="F252" s="199" t="s">
        <v>620</v>
      </c>
      <c r="G252" s="44" t="s">
        <v>621</v>
      </c>
      <c r="H252" s="201" t="s">
        <v>993</v>
      </c>
      <c r="I252" s="200">
        <v>5</v>
      </c>
      <c r="J252" s="44" t="s">
        <v>816</v>
      </c>
      <c r="K252" s="44" t="s">
        <v>15</v>
      </c>
      <c r="L252" s="202" t="s">
        <v>470</v>
      </c>
      <c r="M252" s="202" t="s">
        <v>623</v>
      </c>
      <c r="N252" s="202" t="s">
        <v>624</v>
      </c>
      <c r="O252" s="60">
        <v>7.2</v>
      </c>
      <c r="P252" s="44" t="s">
        <v>798</v>
      </c>
      <c r="Q252" s="45" t="s">
        <v>626</v>
      </c>
      <c r="R252" s="45" t="s">
        <v>625</v>
      </c>
      <c r="S252" s="46" t="s">
        <v>627</v>
      </c>
      <c r="T252" s="206">
        <v>295.78708558691335</v>
      </c>
      <c r="U252" s="45" t="s">
        <v>632</v>
      </c>
      <c r="V252" s="44">
        <v>1467</v>
      </c>
      <c r="W252" s="45">
        <v>300</v>
      </c>
      <c r="X252" s="44">
        <v>1</v>
      </c>
      <c r="Y252" s="78">
        <v>1467</v>
      </c>
      <c r="Z252" s="46" t="s">
        <v>629</v>
      </c>
      <c r="AA252" s="44" t="s">
        <v>630</v>
      </c>
      <c r="AB252" s="66" t="s">
        <v>631</v>
      </c>
      <c r="AC252" s="66" t="s">
        <v>799</v>
      </c>
      <c r="AD252" s="46" t="s">
        <v>656</v>
      </c>
      <c r="AE252" s="66" t="s">
        <v>634</v>
      </c>
      <c r="AF252" s="46" t="s">
        <v>631</v>
      </c>
      <c r="AG252" s="46" t="s">
        <v>725</v>
      </c>
      <c r="AH252" s="46"/>
    </row>
    <row r="253" spans="2:34">
      <c r="B253" s="45" t="s">
        <v>994</v>
      </c>
      <c r="C253" s="199" t="s">
        <v>437</v>
      </c>
      <c r="D253" s="199" t="s">
        <v>105</v>
      </c>
      <c r="E253" s="200" t="s">
        <v>334</v>
      </c>
      <c r="F253" s="199" t="s">
        <v>620</v>
      </c>
      <c r="G253" s="44" t="s">
        <v>621</v>
      </c>
      <c r="H253" s="201" t="s">
        <v>995</v>
      </c>
      <c r="I253" s="200">
        <v>6</v>
      </c>
      <c r="J253" s="44" t="s">
        <v>816</v>
      </c>
      <c r="K253" s="44" t="s">
        <v>15</v>
      </c>
      <c r="L253" s="202" t="s">
        <v>470</v>
      </c>
      <c r="M253" s="202" t="s">
        <v>623</v>
      </c>
      <c r="N253" s="202" t="s">
        <v>624</v>
      </c>
      <c r="O253" s="60">
        <v>15</v>
      </c>
      <c r="P253" s="44" t="s">
        <v>625</v>
      </c>
      <c r="Q253" s="45" t="s">
        <v>626</v>
      </c>
      <c r="R253" s="45" t="s">
        <v>625</v>
      </c>
      <c r="S253" s="46" t="s">
        <v>627</v>
      </c>
      <c r="T253" s="206">
        <v>85.37564055396598</v>
      </c>
      <c r="U253" s="45" t="s">
        <v>632</v>
      </c>
      <c r="V253" s="44">
        <v>1467</v>
      </c>
      <c r="W253" s="45">
        <v>300</v>
      </c>
      <c r="X253" s="44">
        <v>1</v>
      </c>
      <c r="Y253" s="78">
        <v>1467</v>
      </c>
      <c r="Z253" s="46" t="s">
        <v>629</v>
      </c>
      <c r="AA253" s="44" t="s">
        <v>630</v>
      </c>
      <c r="AB253" s="66" t="s">
        <v>631</v>
      </c>
      <c r="AC253" s="66" t="s">
        <v>632</v>
      </c>
      <c r="AD253" s="46" t="s">
        <v>656</v>
      </c>
      <c r="AE253" s="66" t="s">
        <v>634</v>
      </c>
      <c r="AF253" s="46" t="s">
        <v>631</v>
      </c>
      <c r="AG253" s="46" t="s">
        <v>635</v>
      </c>
      <c r="AH253" s="46"/>
    </row>
    <row r="254" spans="2:34">
      <c r="B254" s="45" t="s">
        <v>996</v>
      </c>
      <c r="C254" s="199" t="s">
        <v>437</v>
      </c>
      <c r="D254" s="199" t="s">
        <v>105</v>
      </c>
      <c r="E254" s="200" t="s">
        <v>334</v>
      </c>
      <c r="F254" s="199" t="s">
        <v>620</v>
      </c>
      <c r="G254" s="44" t="s">
        <v>621</v>
      </c>
      <c r="H254" s="201" t="s">
        <v>997</v>
      </c>
      <c r="I254" s="200">
        <v>3</v>
      </c>
      <c r="J254" s="44" t="s">
        <v>811</v>
      </c>
      <c r="K254" s="44" t="s">
        <v>15</v>
      </c>
      <c r="L254" s="202" t="s">
        <v>470</v>
      </c>
      <c r="M254" s="202" t="s">
        <v>623</v>
      </c>
      <c r="N254" s="202" t="s">
        <v>624</v>
      </c>
      <c r="O254" s="60">
        <v>6.666666666666667</v>
      </c>
      <c r="P254" s="44" t="s">
        <v>798</v>
      </c>
      <c r="Q254" s="45" t="s">
        <v>626</v>
      </c>
      <c r="R254" s="45" t="s">
        <v>625</v>
      </c>
      <c r="S254" s="46" t="s">
        <v>627</v>
      </c>
      <c r="T254" s="206">
        <v>305.74662712775756</v>
      </c>
      <c r="U254" s="45" t="s">
        <v>632</v>
      </c>
      <c r="V254" s="44">
        <v>1467</v>
      </c>
      <c r="W254" s="45">
        <v>300</v>
      </c>
      <c r="X254" s="44">
        <v>1</v>
      </c>
      <c r="Y254" s="78">
        <v>1467</v>
      </c>
      <c r="Z254" s="46" t="s">
        <v>629</v>
      </c>
      <c r="AA254" s="44" t="s">
        <v>630</v>
      </c>
      <c r="AB254" s="66" t="s">
        <v>631</v>
      </c>
      <c r="AC254" s="66" t="s">
        <v>799</v>
      </c>
      <c r="AD254" s="46" t="s">
        <v>656</v>
      </c>
      <c r="AE254" s="66" t="s">
        <v>634</v>
      </c>
      <c r="AF254" s="46" t="s">
        <v>631</v>
      </c>
      <c r="AG254" s="46" t="s">
        <v>725</v>
      </c>
      <c r="AH254" s="46"/>
    </row>
    <row r="255" spans="2:34">
      <c r="B255" s="45" t="s">
        <v>998</v>
      </c>
      <c r="C255" s="199" t="s">
        <v>437</v>
      </c>
      <c r="D255" s="199" t="s">
        <v>105</v>
      </c>
      <c r="E255" s="200" t="s">
        <v>334</v>
      </c>
      <c r="F255" s="199" t="s">
        <v>620</v>
      </c>
      <c r="G255" s="44" t="s">
        <v>621</v>
      </c>
      <c r="H255" s="201" t="s">
        <v>999</v>
      </c>
      <c r="I255" s="200">
        <v>7</v>
      </c>
      <c r="J255" s="44" t="s">
        <v>811</v>
      </c>
      <c r="K255" s="44" t="s">
        <v>15</v>
      </c>
      <c r="L255" s="202" t="s">
        <v>470</v>
      </c>
      <c r="M255" s="202" t="s">
        <v>623</v>
      </c>
      <c r="N255" s="202" t="s">
        <v>624</v>
      </c>
      <c r="O255" s="60">
        <v>25.714285714285712</v>
      </c>
      <c r="P255" s="44" t="s">
        <v>625</v>
      </c>
      <c r="Q255" s="45" t="s">
        <v>626</v>
      </c>
      <c r="R255" s="45" t="s">
        <v>625</v>
      </c>
      <c r="S255" s="46" t="s">
        <v>627</v>
      </c>
      <c r="T255" s="206">
        <v>98.979795918156952</v>
      </c>
      <c r="U255" s="45" t="s">
        <v>632</v>
      </c>
      <c r="V255" s="44">
        <v>1467</v>
      </c>
      <c r="W255" s="45">
        <v>300</v>
      </c>
      <c r="X255" s="44">
        <v>1</v>
      </c>
      <c r="Y255" s="78">
        <v>1467</v>
      </c>
      <c r="Z255" s="46" t="s">
        <v>629</v>
      </c>
      <c r="AA255" s="44" t="s">
        <v>630</v>
      </c>
      <c r="AB255" s="66" t="s">
        <v>632</v>
      </c>
      <c r="AC255" s="66" t="s">
        <v>632</v>
      </c>
      <c r="AD255" s="46" t="s">
        <v>656</v>
      </c>
      <c r="AE255" s="66" t="s">
        <v>634</v>
      </c>
      <c r="AF255" s="46" t="s">
        <v>631</v>
      </c>
      <c r="AG255" s="46" t="s">
        <v>635</v>
      </c>
      <c r="AH255" s="46"/>
    </row>
    <row r="256" spans="2:34">
      <c r="B256" s="45" t="s">
        <v>1000</v>
      </c>
      <c r="C256" s="199" t="s">
        <v>437</v>
      </c>
      <c r="D256" s="199" t="s">
        <v>105</v>
      </c>
      <c r="E256" s="200" t="s">
        <v>334</v>
      </c>
      <c r="F256" s="199" t="s">
        <v>620</v>
      </c>
      <c r="G256" s="44" t="s">
        <v>621</v>
      </c>
      <c r="H256" s="201" t="s">
        <v>1001</v>
      </c>
      <c r="I256" s="200">
        <v>11</v>
      </c>
      <c r="J256" s="44" t="s">
        <v>811</v>
      </c>
      <c r="K256" s="44" t="s">
        <v>15</v>
      </c>
      <c r="L256" s="202" t="s">
        <v>470</v>
      </c>
      <c r="M256" s="202" t="s">
        <v>623</v>
      </c>
      <c r="N256" s="202" t="s">
        <v>624</v>
      </c>
      <c r="O256" s="60">
        <v>3.4545454545454546</v>
      </c>
      <c r="P256" s="44" t="s">
        <v>798</v>
      </c>
      <c r="Q256" s="45" t="s">
        <v>626</v>
      </c>
      <c r="R256" s="45" t="s">
        <v>625</v>
      </c>
      <c r="S256" s="46" t="s">
        <v>627</v>
      </c>
      <c r="T256" s="206">
        <v>302.92573347274413</v>
      </c>
      <c r="U256" s="45" t="s">
        <v>632</v>
      </c>
      <c r="V256" s="44">
        <v>1467</v>
      </c>
      <c r="W256" s="45">
        <v>300</v>
      </c>
      <c r="X256" s="44">
        <v>1</v>
      </c>
      <c r="Y256" s="78">
        <v>1467</v>
      </c>
      <c r="Z256" s="46" t="s">
        <v>629</v>
      </c>
      <c r="AA256" s="44" t="s">
        <v>630</v>
      </c>
      <c r="AB256" s="66" t="s">
        <v>628</v>
      </c>
      <c r="AC256" s="66" t="s">
        <v>799</v>
      </c>
      <c r="AD256" s="46" t="s">
        <v>656</v>
      </c>
      <c r="AE256" s="66" t="s">
        <v>634</v>
      </c>
      <c r="AF256" s="46" t="s">
        <v>633</v>
      </c>
      <c r="AG256" s="46" t="s">
        <v>725</v>
      </c>
      <c r="AH256" s="46"/>
    </row>
    <row r="257" spans="2:34">
      <c r="B257" s="45" t="s">
        <v>1002</v>
      </c>
      <c r="C257" s="199" t="s">
        <v>437</v>
      </c>
      <c r="D257" s="199" t="s">
        <v>105</v>
      </c>
      <c r="E257" s="200" t="s">
        <v>334</v>
      </c>
      <c r="F257" s="199" t="s">
        <v>620</v>
      </c>
      <c r="G257" s="44" t="s">
        <v>621</v>
      </c>
      <c r="H257" s="201" t="s">
        <v>1003</v>
      </c>
      <c r="I257" s="200">
        <v>7</v>
      </c>
      <c r="J257" s="44" t="s">
        <v>816</v>
      </c>
      <c r="K257" s="44" t="s">
        <v>15</v>
      </c>
      <c r="L257" s="202" t="s">
        <v>470</v>
      </c>
      <c r="M257" s="202" t="s">
        <v>623</v>
      </c>
      <c r="N257" s="202" t="s">
        <v>624</v>
      </c>
      <c r="O257" s="60">
        <v>2.5714285714285716</v>
      </c>
      <c r="P257" s="44" t="s">
        <v>798</v>
      </c>
      <c r="Q257" s="45" t="s">
        <v>626</v>
      </c>
      <c r="R257" s="45" t="s">
        <v>625</v>
      </c>
      <c r="S257" s="46" t="s">
        <v>627</v>
      </c>
      <c r="T257" s="206">
        <v>290.51161766786538</v>
      </c>
      <c r="U257" s="45" t="s">
        <v>632</v>
      </c>
      <c r="V257" s="44">
        <v>1467</v>
      </c>
      <c r="W257" s="45">
        <v>300</v>
      </c>
      <c r="X257" s="44">
        <v>1</v>
      </c>
      <c r="Y257" s="78">
        <v>1467</v>
      </c>
      <c r="Z257" s="46" t="s">
        <v>629</v>
      </c>
      <c r="AA257" s="44" t="s">
        <v>630</v>
      </c>
      <c r="AB257" s="66" t="s">
        <v>628</v>
      </c>
      <c r="AC257" s="66" t="s">
        <v>799</v>
      </c>
      <c r="AD257" s="46" t="s">
        <v>656</v>
      </c>
      <c r="AE257" s="66" t="s">
        <v>634</v>
      </c>
      <c r="AF257" s="46" t="s">
        <v>633</v>
      </c>
      <c r="AG257" s="46" t="s">
        <v>725</v>
      </c>
      <c r="AH257" s="46"/>
    </row>
    <row r="258" spans="2:34">
      <c r="B258" s="45" t="s">
        <v>1004</v>
      </c>
      <c r="C258" s="199" t="s">
        <v>437</v>
      </c>
      <c r="D258" s="199" t="s">
        <v>105</v>
      </c>
      <c r="E258" s="200" t="s">
        <v>334</v>
      </c>
      <c r="F258" s="199" t="s">
        <v>620</v>
      </c>
      <c r="G258" s="44" t="s">
        <v>621</v>
      </c>
      <c r="H258" s="201" t="s">
        <v>1005</v>
      </c>
      <c r="I258" s="200">
        <v>7</v>
      </c>
      <c r="J258" s="44" t="s">
        <v>811</v>
      </c>
      <c r="K258" s="44" t="s">
        <v>15</v>
      </c>
      <c r="L258" s="202" t="s">
        <v>470</v>
      </c>
      <c r="M258" s="202" t="s">
        <v>623</v>
      </c>
      <c r="N258" s="202" t="s">
        <v>624</v>
      </c>
      <c r="O258" s="60">
        <v>5.7142857142857144</v>
      </c>
      <c r="P258" s="44" t="s">
        <v>798</v>
      </c>
      <c r="Q258" s="45" t="s">
        <v>626</v>
      </c>
      <c r="R258" s="45" t="s">
        <v>625</v>
      </c>
      <c r="S258" s="46" t="s">
        <v>627</v>
      </c>
      <c r="T258" s="206">
        <v>292.97952146865146</v>
      </c>
      <c r="U258" s="45" t="s">
        <v>632</v>
      </c>
      <c r="V258" s="44">
        <v>1467</v>
      </c>
      <c r="W258" s="45">
        <v>300</v>
      </c>
      <c r="X258" s="44">
        <v>1</v>
      </c>
      <c r="Y258" s="78">
        <v>1467</v>
      </c>
      <c r="Z258" s="46" t="s">
        <v>629</v>
      </c>
      <c r="AA258" s="44" t="s">
        <v>630</v>
      </c>
      <c r="AB258" s="66" t="s">
        <v>631</v>
      </c>
      <c r="AC258" s="66" t="s">
        <v>799</v>
      </c>
      <c r="AD258" s="46" t="s">
        <v>656</v>
      </c>
      <c r="AE258" s="66" t="s">
        <v>634</v>
      </c>
      <c r="AF258" s="46" t="s">
        <v>631</v>
      </c>
      <c r="AG258" s="46" t="s">
        <v>725</v>
      </c>
      <c r="AH258" s="46"/>
    </row>
    <row r="259" spans="2:34">
      <c r="B259" s="45" t="s">
        <v>1006</v>
      </c>
      <c r="C259" s="199" t="s">
        <v>437</v>
      </c>
      <c r="D259" s="199" t="s">
        <v>105</v>
      </c>
      <c r="E259" s="200" t="s">
        <v>334</v>
      </c>
      <c r="F259" s="199" t="s">
        <v>620</v>
      </c>
      <c r="G259" s="44" t="s">
        <v>621</v>
      </c>
      <c r="H259" s="201" t="s">
        <v>1007</v>
      </c>
      <c r="I259" s="200">
        <v>5</v>
      </c>
      <c r="J259" s="44" t="s">
        <v>816</v>
      </c>
      <c r="K259" s="44" t="s">
        <v>15</v>
      </c>
      <c r="L259" s="202" t="s">
        <v>470</v>
      </c>
      <c r="M259" s="202" t="s">
        <v>623</v>
      </c>
      <c r="N259" s="202" t="s">
        <v>624</v>
      </c>
      <c r="O259" s="60">
        <v>3.6</v>
      </c>
      <c r="P259" s="44" t="s">
        <v>798</v>
      </c>
      <c r="Q259" s="45" t="s">
        <v>626</v>
      </c>
      <c r="R259" s="45" t="s">
        <v>625</v>
      </c>
      <c r="S259" s="46" t="s">
        <v>627</v>
      </c>
      <c r="T259" s="206">
        <v>288.99826989101507</v>
      </c>
      <c r="U259" s="45" t="s">
        <v>632</v>
      </c>
      <c r="V259" s="44">
        <v>1467</v>
      </c>
      <c r="W259" s="45">
        <v>300</v>
      </c>
      <c r="X259" s="44">
        <v>1</v>
      </c>
      <c r="Y259" s="78">
        <v>1467</v>
      </c>
      <c r="Z259" s="46" t="s">
        <v>629</v>
      </c>
      <c r="AA259" s="44" t="s">
        <v>630</v>
      </c>
      <c r="AB259" s="66" t="s">
        <v>628</v>
      </c>
      <c r="AC259" s="66" t="s">
        <v>799</v>
      </c>
      <c r="AD259" s="46" t="s">
        <v>656</v>
      </c>
      <c r="AE259" s="66" t="s">
        <v>634</v>
      </c>
      <c r="AF259" s="46" t="s">
        <v>633</v>
      </c>
      <c r="AG259" s="46" t="s">
        <v>725</v>
      </c>
      <c r="AH259" s="46"/>
    </row>
    <row r="260" spans="2:34">
      <c r="B260" s="45" t="s">
        <v>1008</v>
      </c>
      <c r="C260" s="199" t="s">
        <v>437</v>
      </c>
      <c r="D260" s="199" t="s">
        <v>105</v>
      </c>
      <c r="E260" s="200" t="s">
        <v>334</v>
      </c>
      <c r="F260" s="199" t="s">
        <v>620</v>
      </c>
      <c r="G260" s="44" t="s">
        <v>621</v>
      </c>
      <c r="H260" s="201" t="s">
        <v>1009</v>
      </c>
      <c r="I260" s="200">
        <v>3</v>
      </c>
      <c r="J260" s="44" t="s">
        <v>816</v>
      </c>
      <c r="K260" s="44" t="s">
        <v>15</v>
      </c>
      <c r="L260" s="202" t="s">
        <v>470</v>
      </c>
      <c r="M260" s="202" t="s">
        <v>623</v>
      </c>
      <c r="N260" s="202" t="s">
        <v>624</v>
      </c>
      <c r="O260" s="60">
        <v>12</v>
      </c>
      <c r="P260" s="44" t="s">
        <v>798</v>
      </c>
      <c r="Q260" s="45" t="s">
        <v>626</v>
      </c>
      <c r="R260" s="45" t="s">
        <v>625</v>
      </c>
      <c r="S260" s="46" t="s">
        <v>627</v>
      </c>
      <c r="T260" s="206">
        <v>286.57459761814198</v>
      </c>
      <c r="U260" s="45" t="s">
        <v>632</v>
      </c>
      <c r="V260" s="44">
        <v>1467</v>
      </c>
      <c r="W260" s="45">
        <v>300</v>
      </c>
      <c r="X260" s="44">
        <v>1</v>
      </c>
      <c r="Y260" s="78">
        <v>1467</v>
      </c>
      <c r="Z260" s="46" t="s">
        <v>629</v>
      </c>
      <c r="AA260" s="44" t="s">
        <v>630</v>
      </c>
      <c r="AB260" s="66" t="s">
        <v>631</v>
      </c>
      <c r="AC260" s="66" t="s">
        <v>799</v>
      </c>
      <c r="AD260" s="46" t="s">
        <v>656</v>
      </c>
      <c r="AE260" s="66" t="s">
        <v>634</v>
      </c>
      <c r="AF260" s="46" t="s">
        <v>631</v>
      </c>
      <c r="AG260" s="46" t="s">
        <v>725</v>
      </c>
      <c r="AH260" s="46"/>
    </row>
    <row r="261" spans="2:34">
      <c r="B261" s="45" t="s">
        <v>1010</v>
      </c>
      <c r="C261" s="199" t="s">
        <v>437</v>
      </c>
      <c r="D261" s="199" t="s">
        <v>164</v>
      </c>
      <c r="E261" s="200" t="s">
        <v>337</v>
      </c>
      <c r="F261" s="199" t="s">
        <v>620</v>
      </c>
      <c r="G261" s="44" t="s">
        <v>621</v>
      </c>
      <c r="H261" s="201" t="s">
        <v>1011</v>
      </c>
      <c r="I261" s="200">
        <v>14</v>
      </c>
      <c r="J261" s="44" t="s">
        <v>816</v>
      </c>
      <c r="K261" s="44" t="s">
        <v>15</v>
      </c>
      <c r="L261" s="202" t="s">
        <v>470</v>
      </c>
      <c r="M261" s="202" t="s">
        <v>623</v>
      </c>
      <c r="N261" s="202" t="s">
        <v>624</v>
      </c>
      <c r="O261" s="60">
        <v>20.571428571428573</v>
      </c>
      <c r="P261" s="44" t="s">
        <v>625</v>
      </c>
      <c r="Q261" s="45" t="s">
        <v>626</v>
      </c>
      <c r="R261" s="45" t="s">
        <v>625</v>
      </c>
      <c r="S261" s="46" t="s">
        <v>627</v>
      </c>
      <c r="T261" s="206">
        <v>75.129081586237632</v>
      </c>
      <c r="U261" s="45" t="s">
        <v>632</v>
      </c>
      <c r="V261" s="44">
        <v>1189</v>
      </c>
      <c r="W261" s="45">
        <v>300</v>
      </c>
      <c r="X261" s="44">
        <v>4</v>
      </c>
      <c r="Y261" s="78">
        <v>297.25</v>
      </c>
      <c r="Z261" s="46" t="s">
        <v>708</v>
      </c>
      <c r="AA261" s="44" t="s">
        <v>630</v>
      </c>
      <c r="AB261" s="66" t="s">
        <v>632</v>
      </c>
      <c r="AC261" s="66" t="s">
        <v>632</v>
      </c>
      <c r="AD261" s="46" t="s">
        <v>632</v>
      </c>
      <c r="AE261" s="66" t="s">
        <v>634</v>
      </c>
      <c r="AF261" s="46" t="s">
        <v>632</v>
      </c>
      <c r="AG261" s="46" t="s">
        <v>635</v>
      </c>
      <c r="AH261" s="46"/>
    </row>
    <row r="262" spans="2:34">
      <c r="B262" s="45" t="s">
        <v>1012</v>
      </c>
      <c r="C262" s="199" t="s">
        <v>437</v>
      </c>
      <c r="D262" s="199" t="s">
        <v>164</v>
      </c>
      <c r="E262" s="200" t="s">
        <v>337</v>
      </c>
      <c r="F262" s="199" t="s">
        <v>620</v>
      </c>
      <c r="G262" s="44" t="s">
        <v>621</v>
      </c>
      <c r="H262" s="201" t="s">
        <v>1013</v>
      </c>
      <c r="I262" s="200">
        <v>3</v>
      </c>
      <c r="J262" s="44" t="s">
        <v>816</v>
      </c>
      <c r="K262" s="44" t="s">
        <v>15</v>
      </c>
      <c r="L262" s="202" t="s">
        <v>470</v>
      </c>
      <c r="M262" s="202" t="s">
        <v>623</v>
      </c>
      <c r="N262" s="202" t="s">
        <v>624</v>
      </c>
      <c r="O262" s="60">
        <v>36</v>
      </c>
      <c r="P262" s="44" t="s">
        <v>625</v>
      </c>
      <c r="Q262" s="45" t="s">
        <v>626</v>
      </c>
      <c r="R262" s="45" t="s">
        <v>625</v>
      </c>
      <c r="S262" s="46" t="s">
        <v>627</v>
      </c>
      <c r="T262" s="206">
        <v>66.085171233768222</v>
      </c>
      <c r="U262" s="45" t="s">
        <v>632</v>
      </c>
      <c r="V262" s="44">
        <v>1189</v>
      </c>
      <c r="W262" s="45">
        <v>300</v>
      </c>
      <c r="X262" s="44">
        <v>4</v>
      </c>
      <c r="Y262" s="78">
        <v>297.25</v>
      </c>
      <c r="Z262" s="46" t="s">
        <v>708</v>
      </c>
      <c r="AA262" s="44" t="s">
        <v>630</v>
      </c>
      <c r="AB262" s="66" t="s">
        <v>632</v>
      </c>
      <c r="AC262" s="66" t="s">
        <v>632</v>
      </c>
      <c r="AD262" s="46" t="s">
        <v>632</v>
      </c>
      <c r="AE262" s="66" t="s">
        <v>634</v>
      </c>
      <c r="AF262" s="46" t="s">
        <v>632</v>
      </c>
      <c r="AG262" s="46" t="s">
        <v>635</v>
      </c>
      <c r="AH262" s="46"/>
    </row>
    <row r="263" spans="2:34">
      <c r="B263" s="45" t="s">
        <v>1014</v>
      </c>
      <c r="C263" s="199" t="s">
        <v>437</v>
      </c>
      <c r="D263" s="199" t="s">
        <v>164</v>
      </c>
      <c r="E263" s="200" t="s">
        <v>337</v>
      </c>
      <c r="F263" s="199" t="s">
        <v>620</v>
      </c>
      <c r="G263" s="44" t="s">
        <v>621</v>
      </c>
      <c r="H263" s="201" t="s">
        <v>1015</v>
      </c>
      <c r="I263" s="200">
        <v>16</v>
      </c>
      <c r="J263" s="44" t="s">
        <v>816</v>
      </c>
      <c r="K263" s="44" t="s">
        <v>15</v>
      </c>
      <c r="L263" s="202" t="s">
        <v>470</v>
      </c>
      <c r="M263" s="202" t="s">
        <v>623</v>
      </c>
      <c r="N263" s="202" t="s">
        <v>624</v>
      </c>
      <c r="O263" s="60">
        <v>27</v>
      </c>
      <c r="P263" s="44" t="s">
        <v>625</v>
      </c>
      <c r="Q263" s="45" t="s">
        <v>626</v>
      </c>
      <c r="R263" s="45" t="s">
        <v>625</v>
      </c>
      <c r="S263" s="46" t="s">
        <v>627</v>
      </c>
      <c r="T263" s="206">
        <v>43.095222612256201</v>
      </c>
      <c r="U263" s="45" t="s">
        <v>632</v>
      </c>
      <c r="V263" s="44">
        <v>1189</v>
      </c>
      <c r="W263" s="45">
        <v>300</v>
      </c>
      <c r="X263" s="44">
        <v>4</v>
      </c>
      <c r="Y263" s="78">
        <v>297.25</v>
      </c>
      <c r="Z263" s="46" t="s">
        <v>708</v>
      </c>
      <c r="AA263" s="44" t="s">
        <v>630</v>
      </c>
      <c r="AB263" s="66" t="s">
        <v>632</v>
      </c>
      <c r="AC263" s="66" t="s">
        <v>632</v>
      </c>
      <c r="AD263" s="46" t="s">
        <v>632</v>
      </c>
      <c r="AE263" s="66" t="s">
        <v>634</v>
      </c>
      <c r="AF263" s="46" t="s">
        <v>632</v>
      </c>
      <c r="AG263" s="46" t="s">
        <v>635</v>
      </c>
      <c r="AH263" s="46"/>
    </row>
    <row r="264" spans="2:34">
      <c r="B264" s="45" t="s">
        <v>1016</v>
      </c>
      <c r="C264" s="199" t="s">
        <v>437</v>
      </c>
      <c r="D264" s="199" t="s">
        <v>164</v>
      </c>
      <c r="E264" s="200" t="s">
        <v>337</v>
      </c>
      <c r="F264" s="199" t="s">
        <v>620</v>
      </c>
      <c r="G264" s="44" t="s">
        <v>621</v>
      </c>
      <c r="H264" s="201" t="s">
        <v>1017</v>
      </c>
      <c r="I264" s="200">
        <v>5</v>
      </c>
      <c r="J264" s="44" t="s">
        <v>811</v>
      </c>
      <c r="K264" s="44" t="s">
        <v>15</v>
      </c>
      <c r="L264" s="202" t="s">
        <v>470</v>
      </c>
      <c r="M264" s="202" t="s">
        <v>623</v>
      </c>
      <c r="N264" s="202" t="s">
        <v>624</v>
      </c>
      <c r="O264" s="60">
        <v>28.8</v>
      </c>
      <c r="P264" s="44" t="s">
        <v>625</v>
      </c>
      <c r="Q264" s="45" t="s">
        <v>626</v>
      </c>
      <c r="R264" s="45" t="s">
        <v>625</v>
      </c>
      <c r="S264" s="46" t="s">
        <v>627</v>
      </c>
      <c r="T264" s="206">
        <v>159.11007581550044</v>
      </c>
      <c r="U264" s="45" t="s">
        <v>632</v>
      </c>
      <c r="V264" s="44">
        <v>1189</v>
      </c>
      <c r="W264" s="45">
        <v>300</v>
      </c>
      <c r="X264" s="44">
        <v>4</v>
      </c>
      <c r="Y264" s="78">
        <v>297.25</v>
      </c>
      <c r="Z264" s="46" t="s">
        <v>708</v>
      </c>
      <c r="AA264" s="44" t="s">
        <v>630</v>
      </c>
      <c r="AB264" s="66" t="s">
        <v>632</v>
      </c>
      <c r="AC264" s="66" t="s">
        <v>632</v>
      </c>
      <c r="AD264" s="46" t="s">
        <v>632</v>
      </c>
      <c r="AE264" s="66" t="s">
        <v>634</v>
      </c>
      <c r="AF264" s="46" t="s">
        <v>632</v>
      </c>
      <c r="AG264" s="46" t="s">
        <v>635</v>
      </c>
      <c r="AH264" s="46"/>
    </row>
    <row r="265" spans="2:34">
      <c r="B265" s="45" t="s">
        <v>1018</v>
      </c>
      <c r="C265" s="199" t="s">
        <v>437</v>
      </c>
      <c r="D265" s="199" t="s">
        <v>164</v>
      </c>
      <c r="E265" s="200" t="s">
        <v>337</v>
      </c>
      <c r="F265" s="199" t="s">
        <v>620</v>
      </c>
      <c r="G265" s="44" t="s">
        <v>621</v>
      </c>
      <c r="H265" s="201" t="s">
        <v>1019</v>
      </c>
      <c r="I265" s="200">
        <v>9</v>
      </c>
      <c r="J265" s="44" t="s">
        <v>811</v>
      </c>
      <c r="K265" s="44" t="s">
        <v>15</v>
      </c>
      <c r="L265" s="202" t="s">
        <v>470</v>
      </c>
      <c r="M265" s="202" t="s">
        <v>623</v>
      </c>
      <c r="N265" s="202" t="s">
        <v>624</v>
      </c>
      <c r="O265" s="60">
        <v>8</v>
      </c>
      <c r="P265" s="44" t="s">
        <v>625</v>
      </c>
      <c r="Q265" s="45" t="s">
        <v>626</v>
      </c>
      <c r="R265" s="45" t="s">
        <v>625</v>
      </c>
      <c r="S265" s="46" t="s">
        <v>627</v>
      </c>
      <c r="T265" s="206">
        <v>132.84046867202906</v>
      </c>
      <c r="U265" s="45" t="s">
        <v>632</v>
      </c>
      <c r="V265" s="44">
        <v>1189</v>
      </c>
      <c r="W265" s="45">
        <v>300</v>
      </c>
      <c r="X265" s="44">
        <v>4</v>
      </c>
      <c r="Y265" s="78">
        <v>297.25</v>
      </c>
      <c r="Z265" s="46" t="s">
        <v>708</v>
      </c>
      <c r="AA265" s="44" t="s">
        <v>630</v>
      </c>
      <c r="AB265" s="66" t="s">
        <v>631</v>
      </c>
      <c r="AC265" s="66" t="s">
        <v>632</v>
      </c>
      <c r="AD265" s="46" t="s">
        <v>632</v>
      </c>
      <c r="AE265" s="66" t="s">
        <v>634</v>
      </c>
      <c r="AF265" s="46" t="s">
        <v>631</v>
      </c>
      <c r="AG265" s="46" t="s">
        <v>635</v>
      </c>
      <c r="AH265" s="46"/>
    </row>
    <row r="266" spans="2:34">
      <c r="B266" s="45" t="s">
        <v>1020</v>
      </c>
      <c r="C266" s="199" t="s">
        <v>437</v>
      </c>
      <c r="D266" s="199" t="s">
        <v>164</v>
      </c>
      <c r="E266" s="200" t="s">
        <v>337</v>
      </c>
      <c r="F266" s="199" t="s">
        <v>620</v>
      </c>
      <c r="G266" s="44" t="s">
        <v>621</v>
      </c>
      <c r="H266" s="201" t="s">
        <v>1021</v>
      </c>
      <c r="I266" s="200">
        <v>6</v>
      </c>
      <c r="J266" s="44" t="s">
        <v>811</v>
      </c>
      <c r="K266" s="44" t="s">
        <v>15</v>
      </c>
      <c r="L266" s="202" t="s">
        <v>470</v>
      </c>
      <c r="M266" s="202" t="s">
        <v>623</v>
      </c>
      <c r="N266" s="202" t="s">
        <v>624</v>
      </c>
      <c r="O266" s="60">
        <v>24</v>
      </c>
      <c r="P266" s="44" t="s">
        <v>625</v>
      </c>
      <c r="Q266" s="45" t="s">
        <v>626</v>
      </c>
      <c r="R266" s="45" t="s">
        <v>625</v>
      </c>
      <c r="S266" s="46" t="s">
        <v>627</v>
      </c>
      <c r="T266" s="206">
        <v>132.84046867202906</v>
      </c>
      <c r="U266" s="45" t="s">
        <v>632</v>
      </c>
      <c r="V266" s="44">
        <v>1189</v>
      </c>
      <c r="W266" s="45">
        <v>300</v>
      </c>
      <c r="X266" s="44">
        <v>4</v>
      </c>
      <c r="Y266" s="78">
        <v>297.25</v>
      </c>
      <c r="Z266" s="46" t="s">
        <v>708</v>
      </c>
      <c r="AA266" s="44" t="s">
        <v>630</v>
      </c>
      <c r="AB266" s="66" t="s">
        <v>632</v>
      </c>
      <c r="AC266" s="66" t="s">
        <v>632</v>
      </c>
      <c r="AD266" s="46" t="s">
        <v>632</v>
      </c>
      <c r="AE266" s="66" t="s">
        <v>634</v>
      </c>
      <c r="AF266" s="46" t="s">
        <v>632</v>
      </c>
      <c r="AG266" s="46" t="s">
        <v>635</v>
      </c>
      <c r="AH266" s="46"/>
    </row>
    <row r="267" spans="2:34">
      <c r="B267" s="45" t="s">
        <v>1022</v>
      </c>
      <c r="C267" s="199" t="s">
        <v>437</v>
      </c>
      <c r="D267" s="199" t="s">
        <v>164</v>
      </c>
      <c r="E267" s="200" t="s">
        <v>337</v>
      </c>
      <c r="F267" s="199" t="s">
        <v>620</v>
      </c>
      <c r="G267" s="44" t="s">
        <v>621</v>
      </c>
      <c r="H267" s="201" t="s">
        <v>1023</v>
      </c>
      <c r="I267" s="200">
        <v>5</v>
      </c>
      <c r="J267" s="44" t="s">
        <v>811</v>
      </c>
      <c r="K267" s="44" t="s">
        <v>15</v>
      </c>
      <c r="L267" s="202" t="s">
        <v>470</v>
      </c>
      <c r="M267" s="202" t="s">
        <v>623</v>
      </c>
      <c r="N267" s="202" t="s">
        <v>624</v>
      </c>
      <c r="O267" s="60">
        <v>43.20000000000001</v>
      </c>
      <c r="P267" s="44" t="s">
        <v>625</v>
      </c>
      <c r="Q267" s="45" t="s">
        <v>626</v>
      </c>
      <c r="R267" s="45" t="s">
        <v>625</v>
      </c>
      <c r="S267" s="46" t="s">
        <v>627</v>
      </c>
      <c r="T267" s="206">
        <v>127.75432648645199</v>
      </c>
      <c r="U267" s="45" t="s">
        <v>632</v>
      </c>
      <c r="V267" s="44">
        <v>1189</v>
      </c>
      <c r="W267" s="45">
        <v>300</v>
      </c>
      <c r="X267" s="44">
        <v>4</v>
      </c>
      <c r="Y267" s="78">
        <v>297.25</v>
      </c>
      <c r="Z267" s="46" t="s">
        <v>708</v>
      </c>
      <c r="AA267" s="44" t="s">
        <v>630</v>
      </c>
      <c r="AB267" s="66" t="s">
        <v>640</v>
      </c>
      <c r="AC267" s="66" t="s">
        <v>632</v>
      </c>
      <c r="AD267" s="46" t="s">
        <v>632</v>
      </c>
      <c r="AE267" s="66" t="s">
        <v>634</v>
      </c>
      <c r="AF267" s="46" t="s">
        <v>632</v>
      </c>
      <c r="AG267" s="46" t="s">
        <v>635</v>
      </c>
      <c r="AH267" s="46"/>
    </row>
    <row r="268" spans="2:34">
      <c r="B268" s="45" t="s">
        <v>1024</v>
      </c>
      <c r="C268" s="199" t="s">
        <v>437</v>
      </c>
      <c r="D268" s="199" t="s">
        <v>164</v>
      </c>
      <c r="E268" s="200" t="s">
        <v>337</v>
      </c>
      <c r="F268" s="199" t="s">
        <v>620</v>
      </c>
      <c r="G268" s="44" t="s">
        <v>621</v>
      </c>
      <c r="H268" s="201" t="s">
        <v>1025</v>
      </c>
      <c r="I268" s="200">
        <v>3</v>
      </c>
      <c r="J268" s="44" t="s">
        <v>811</v>
      </c>
      <c r="K268" s="44" t="s">
        <v>15</v>
      </c>
      <c r="L268" s="202" t="s">
        <v>470</v>
      </c>
      <c r="M268" s="202" t="s">
        <v>623</v>
      </c>
      <c r="N268" s="202" t="s">
        <v>624</v>
      </c>
      <c r="O268" s="60">
        <v>13.722222222222221</v>
      </c>
      <c r="P268" s="44" t="s">
        <v>625</v>
      </c>
      <c r="Q268" s="45" t="s">
        <v>626</v>
      </c>
      <c r="R268" s="45" t="s">
        <v>625</v>
      </c>
      <c r="S268" s="46" t="s">
        <v>627</v>
      </c>
      <c r="T268" s="206">
        <v>166.72994069910823</v>
      </c>
      <c r="U268" s="45" t="s">
        <v>632</v>
      </c>
      <c r="V268" s="44">
        <v>1189</v>
      </c>
      <c r="W268" s="45">
        <v>300</v>
      </c>
      <c r="X268" s="44">
        <v>4</v>
      </c>
      <c r="Y268" s="78">
        <v>297.25</v>
      </c>
      <c r="Z268" s="46" t="s">
        <v>708</v>
      </c>
      <c r="AA268" s="44" t="s">
        <v>630</v>
      </c>
      <c r="AB268" s="66" t="s">
        <v>631</v>
      </c>
      <c r="AC268" s="66" t="s">
        <v>632</v>
      </c>
      <c r="AD268" s="46" t="s">
        <v>632</v>
      </c>
      <c r="AE268" s="66" t="s">
        <v>634</v>
      </c>
      <c r="AF268" s="46" t="s">
        <v>631</v>
      </c>
      <c r="AG268" s="46" t="s">
        <v>635</v>
      </c>
      <c r="AH268" s="46"/>
    </row>
    <row r="269" spans="2:34">
      <c r="B269" s="45" t="s">
        <v>1026</v>
      </c>
      <c r="C269" s="199" t="s">
        <v>437</v>
      </c>
      <c r="D269" s="199" t="s">
        <v>164</v>
      </c>
      <c r="E269" s="200" t="s">
        <v>337</v>
      </c>
      <c r="F269" s="199" t="s">
        <v>620</v>
      </c>
      <c r="G269" s="44" t="s">
        <v>621</v>
      </c>
      <c r="H269" s="201" t="s">
        <v>1027</v>
      </c>
      <c r="I269" s="200">
        <v>5</v>
      </c>
      <c r="J269" s="44" t="s">
        <v>811</v>
      </c>
      <c r="K269" s="44" t="s">
        <v>15</v>
      </c>
      <c r="L269" s="202" t="s">
        <v>470</v>
      </c>
      <c r="M269" s="202" t="s">
        <v>623</v>
      </c>
      <c r="N269" s="202" t="s">
        <v>624</v>
      </c>
      <c r="O269" s="60">
        <v>7.2</v>
      </c>
      <c r="P269" s="44" t="s">
        <v>625</v>
      </c>
      <c r="Q269" s="45" t="s">
        <v>626</v>
      </c>
      <c r="R269" s="45" t="s">
        <v>625</v>
      </c>
      <c r="S269" s="46" t="s">
        <v>627</v>
      </c>
      <c r="T269" s="206">
        <v>115.10009926155253</v>
      </c>
      <c r="U269" s="45" t="s">
        <v>632</v>
      </c>
      <c r="V269" s="44">
        <v>1189</v>
      </c>
      <c r="W269" s="45">
        <v>300</v>
      </c>
      <c r="X269" s="44">
        <v>4</v>
      </c>
      <c r="Y269" s="78">
        <v>297.25</v>
      </c>
      <c r="Z269" s="46" t="s">
        <v>708</v>
      </c>
      <c r="AA269" s="44" t="s">
        <v>630</v>
      </c>
      <c r="AB269" s="66" t="s">
        <v>631</v>
      </c>
      <c r="AC269" s="66" t="s">
        <v>632</v>
      </c>
      <c r="AD269" s="46" t="s">
        <v>632</v>
      </c>
      <c r="AE269" s="66" t="s">
        <v>634</v>
      </c>
      <c r="AF269" s="46" t="s">
        <v>631</v>
      </c>
      <c r="AG269" s="46" t="s">
        <v>635</v>
      </c>
      <c r="AH269" s="46"/>
    </row>
    <row r="270" spans="2:34">
      <c r="B270" s="45" t="s">
        <v>1028</v>
      </c>
      <c r="C270" s="199" t="s">
        <v>437</v>
      </c>
      <c r="D270" s="199" t="s">
        <v>164</v>
      </c>
      <c r="E270" s="200" t="s">
        <v>337</v>
      </c>
      <c r="F270" s="199" t="s">
        <v>620</v>
      </c>
      <c r="G270" s="44" t="s">
        <v>621</v>
      </c>
      <c r="H270" s="201" t="s">
        <v>940</v>
      </c>
      <c r="I270" s="200">
        <v>13</v>
      </c>
      <c r="J270" s="44" t="s">
        <v>816</v>
      </c>
      <c r="K270" s="44" t="s">
        <v>15</v>
      </c>
      <c r="L270" s="202" t="s">
        <v>470</v>
      </c>
      <c r="M270" s="202" t="s">
        <v>623</v>
      </c>
      <c r="N270" s="202" t="s">
        <v>624</v>
      </c>
      <c r="O270" s="60">
        <v>7.3846153846153841</v>
      </c>
      <c r="P270" s="44" t="s">
        <v>798</v>
      </c>
      <c r="Q270" s="45" t="s">
        <v>626</v>
      </c>
      <c r="R270" s="45" t="s">
        <v>625</v>
      </c>
      <c r="S270" s="46" t="s">
        <v>627</v>
      </c>
      <c r="T270" s="206">
        <v>132.19844320188938</v>
      </c>
      <c r="U270" s="45" t="s">
        <v>632</v>
      </c>
      <c r="V270" s="44">
        <v>1189</v>
      </c>
      <c r="W270" s="45">
        <v>300</v>
      </c>
      <c r="X270" s="44">
        <v>4</v>
      </c>
      <c r="Y270" s="78">
        <v>297.25</v>
      </c>
      <c r="Z270" s="46" t="s">
        <v>708</v>
      </c>
      <c r="AA270" s="44" t="s">
        <v>630</v>
      </c>
      <c r="AB270" s="66" t="s">
        <v>631</v>
      </c>
      <c r="AC270" s="66" t="s">
        <v>799</v>
      </c>
      <c r="AD270" s="46" t="s">
        <v>632</v>
      </c>
      <c r="AE270" s="66" t="s">
        <v>634</v>
      </c>
      <c r="AF270" s="46" t="s">
        <v>631</v>
      </c>
      <c r="AG270" s="46" t="s">
        <v>725</v>
      </c>
      <c r="AH270" s="46"/>
    </row>
    <row r="271" spans="2:34">
      <c r="B271" s="45" t="s">
        <v>1029</v>
      </c>
      <c r="C271" s="199" t="s">
        <v>437</v>
      </c>
      <c r="D271" s="199" t="s">
        <v>164</v>
      </c>
      <c r="E271" s="200" t="s">
        <v>337</v>
      </c>
      <c r="F271" s="199" t="s">
        <v>620</v>
      </c>
      <c r="G271" s="44" t="s">
        <v>621</v>
      </c>
      <c r="H271" s="201" t="s">
        <v>944</v>
      </c>
      <c r="I271" s="200">
        <v>3</v>
      </c>
      <c r="J271" s="44" t="s">
        <v>816</v>
      </c>
      <c r="K271" s="44" t="s">
        <v>15</v>
      </c>
      <c r="L271" s="202" t="s">
        <v>470</v>
      </c>
      <c r="M271" s="202" t="s">
        <v>623</v>
      </c>
      <c r="N271" s="202" t="s">
        <v>624</v>
      </c>
      <c r="O271" s="60">
        <v>36</v>
      </c>
      <c r="P271" s="44" t="s">
        <v>625</v>
      </c>
      <c r="Q271" s="45" t="s">
        <v>626</v>
      </c>
      <c r="R271" s="45" t="s">
        <v>625</v>
      </c>
      <c r="S271" s="46" t="s">
        <v>627</v>
      </c>
      <c r="T271" s="206">
        <v>115.10009926155253</v>
      </c>
      <c r="U271" s="45" t="s">
        <v>632</v>
      </c>
      <c r="V271" s="44">
        <v>1189</v>
      </c>
      <c r="W271" s="45">
        <v>300</v>
      </c>
      <c r="X271" s="44">
        <v>4</v>
      </c>
      <c r="Y271" s="78">
        <v>297.25</v>
      </c>
      <c r="Z271" s="46" t="s">
        <v>708</v>
      </c>
      <c r="AA271" s="44" t="s">
        <v>630</v>
      </c>
      <c r="AB271" s="66" t="s">
        <v>632</v>
      </c>
      <c r="AC271" s="66" t="s">
        <v>632</v>
      </c>
      <c r="AD271" s="46" t="s">
        <v>632</v>
      </c>
      <c r="AE271" s="66" t="s">
        <v>634</v>
      </c>
      <c r="AF271" s="46" t="s">
        <v>632</v>
      </c>
      <c r="AG271" s="46" t="s">
        <v>635</v>
      </c>
      <c r="AH271" s="46"/>
    </row>
    <row r="272" spans="2:34">
      <c r="B272" s="45" t="s">
        <v>1030</v>
      </c>
      <c r="C272" s="199" t="s">
        <v>437</v>
      </c>
      <c r="D272" s="199" t="s">
        <v>164</v>
      </c>
      <c r="E272" s="200" t="s">
        <v>337</v>
      </c>
      <c r="F272" s="199" t="s">
        <v>620</v>
      </c>
      <c r="G272" s="44" t="s">
        <v>621</v>
      </c>
      <c r="H272" s="201" t="s">
        <v>868</v>
      </c>
      <c r="I272" s="200">
        <v>2</v>
      </c>
      <c r="J272" s="44" t="s">
        <v>811</v>
      </c>
      <c r="K272" s="44" t="s">
        <v>15</v>
      </c>
      <c r="L272" s="202" t="s">
        <v>1031</v>
      </c>
      <c r="M272" s="202"/>
      <c r="N272" s="202" t="s">
        <v>1032</v>
      </c>
      <c r="O272" s="60">
        <v>0</v>
      </c>
      <c r="P272" s="44" t="s">
        <v>621</v>
      </c>
      <c r="Q272" s="45" t="s">
        <v>771</v>
      </c>
      <c r="R272" s="45" t="s">
        <v>621</v>
      </c>
      <c r="S272" s="46" t="s">
        <v>621</v>
      </c>
      <c r="T272" s="206"/>
      <c r="U272" s="45" t="s">
        <v>621</v>
      </c>
      <c r="V272" s="44">
        <v>1189</v>
      </c>
      <c r="W272" s="45">
        <v>300</v>
      </c>
      <c r="X272" s="44">
        <v>4</v>
      </c>
      <c r="Y272" s="78">
        <v>297.25</v>
      </c>
      <c r="Z272" s="46" t="s">
        <v>708</v>
      </c>
      <c r="AA272" s="44" t="s">
        <v>621</v>
      </c>
      <c r="AB272" s="66" t="s">
        <v>628</v>
      </c>
      <c r="AC272" s="66" t="s">
        <v>628</v>
      </c>
      <c r="AD272" s="46" t="s">
        <v>621</v>
      </c>
      <c r="AE272" s="66" t="s">
        <v>621</v>
      </c>
      <c r="AF272" s="46" t="s">
        <v>633</v>
      </c>
      <c r="AG272" s="46" t="s">
        <v>725</v>
      </c>
      <c r="AH272" s="46"/>
    </row>
    <row r="273" spans="2:34">
      <c r="B273" s="45" t="s">
        <v>1033</v>
      </c>
      <c r="C273" s="199" t="s">
        <v>437</v>
      </c>
      <c r="D273" s="199" t="s">
        <v>164</v>
      </c>
      <c r="E273" s="200" t="s">
        <v>337</v>
      </c>
      <c r="F273" s="199" t="s">
        <v>620</v>
      </c>
      <c r="G273" s="44" t="s">
        <v>621</v>
      </c>
      <c r="H273" s="201" t="s">
        <v>860</v>
      </c>
      <c r="I273" s="200">
        <v>7</v>
      </c>
      <c r="J273" s="44" t="s">
        <v>811</v>
      </c>
      <c r="K273" s="44" t="s">
        <v>15</v>
      </c>
      <c r="L273" s="202" t="s">
        <v>470</v>
      </c>
      <c r="M273" s="202" t="s">
        <v>623</v>
      </c>
      <c r="N273" s="202" t="s">
        <v>624</v>
      </c>
      <c r="O273" s="60">
        <v>30.857142857142858</v>
      </c>
      <c r="P273" s="44" t="s">
        <v>625</v>
      </c>
      <c r="Q273" s="45" t="s">
        <v>626</v>
      </c>
      <c r="R273" s="45" t="s">
        <v>625</v>
      </c>
      <c r="S273" s="46" t="s">
        <v>627</v>
      </c>
      <c r="T273" s="206">
        <v>104.32713034013123</v>
      </c>
      <c r="U273" s="45" t="s">
        <v>632</v>
      </c>
      <c r="V273" s="44">
        <v>1189</v>
      </c>
      <c r="W273" s="45">
        <v>300</v>
      </c>
      <c r="X273" s="44">
        <v>4</v>
      </c>
      <c r="Y273" s="78">
        <v>297.25</v>
      </c>
      <c r="Z273" s="46" t="s">
        <v>708</v>
      </c>
      <c r="AA273" s="44" t="s">
        <v>630</v>
      </c>
      <c r="AB273" s="66" t="s">
        <v>632</v>
      </c>
      <c r="AC273" s="66" t="s">
        <v>632</v>
      </c>
      <c r="AD273" s="46" t="s">
        <v>632</v>
      </c>
      <c r="AE273" s="66" t="s">
        <v>634</v>
      </c>
      <c r="AF273" s="46" t="s">
        <v>632</v>
      </c>
      <c r="AG273" s="46" t="s">
        <v>635</v>
      </c>
      <c r="AH273" s="46"/>
    </row>
    <row r="274" spans="2:34">
      <c r="B274" s="45" t="s">
        <v>1034</v>
      </c>
      <c r="C274" s="199" t="s">
        <v>437</v>
      </c>
      <c r="D274" s="199" t="s">
        <v>164</v>
      </c>
      <c r="E274" s="200" t="s">
        <v>337</v>
      </c>
      <c r="F274" s="199" t="s">
        <v>620</v>
      </c>
      <c r="G274" s="44" t="s">
        <v>621</v>
      </c>
      <c r="H274" s="201" t="s">
        <v>1035</v>
      </c>
      <c r="I274" s="200">
        <v>1</v>
      </c>
      <c r="J274" s="44" t="s">
        <v>811</v>
      </c>
      <c r="K274" s="44" t="s">
        <v>15</v>
      </c>
      <c r="L274" s="202" t="s">
        <v>470</v>
      </c>
      <c r="M274" s="202" t="s">
        <v>623</v>
      </c>
      <c r="N274" s="202" t="s">
        <v>624</v>
      </c>
      <c r="O274" s="60">
        <v>40</v>
      </c>
      <c r="P274" s="44" t="s">
        <v>625</v>
      </c>
      <c r="Q274" s="45" t="s">
        <v>626</v>
      </c>
      <c r="R274" s="45" t="s">
        <v>625</v>
      </c>
      <c r="S274" s="46" t="s">
        <v>627</v>
      </c>
      <c r="T274" s="206">
        <v>103.16988445273398</v>
      </c>
      <c r="U274" s="45" t="s">
        <v>632</v>
      </c>
      <c r="V274" s="44">
        <v>1189</v>
      </c>
      <c r="W274" s="45">
        <v>300</v>
      </c>
      <c r="X274" s="44">
        <v>4</v>
      </c>
      <c r="Y274" s="78">
        <v>297.25</v>
      </c>
      <c r="Z274" s="46" t="s">
        <v>708</v>
      </c>
      <c r="AA274" s="44" t="s">
        <v>630</v>
      </c>
      <c r="AB274" s="66" t="s">
        <v>640</v>
      </c>
      <c r="AC274" s="66" t="s">
        <v>632</v>
      </c>
      <c r="AD274" s="46" t="s">
        <v>632</v>
      </c>
      <c r="AE274" s="66" t="s">
        <v>634</v>
      </c>
      <c r="AF274" s="46" t="s">
        <v>632</v>
      </c>
      <c r="AG274" s="46" t="s">
        <v>635</v>
      </c>
      <c r="AH274" s="46"/>
    </row>
    <row r="275" spans="2:34">
      <c r="B275" s="45" t="s">
        <v>1036</v>
      </c>
      <c r="C275" s="199" t="s">
        <v>437</v>
      </c>
      <c r="D275" s="199" t="s">
        <v>164</v>
      </c>
      <c r="E275" s="200" t="s">
        <v>337</v>
      </c>
      <c r="F275" s="199" t="s">
        <v>620</v>
      </c>
      <c r="G275" s="44" t="s">
        <v>621</v>
      </c>
      <c r="H275" s="201" t="s">
        <v>952</v>
      </c>
      <c r="I275" s="200">
        <v>3</v>
      </c>
      <c r="J275" s="44" t="s">
        <v>811</v>
      </c>
      <c r="K275" s="44" t="s">
        <v>15</v>
      </c>
      <c r="L275" s="202" t="s">
        <v>470</v>
      </c>
      <c r="M275" s="202" t="s">
        <v>623</v>
      </c>
      <c r="N275" s="202" t="s">
        <v>624</v>
      </c>
      <c r="O275" s="60">
        <v>108</v>
      </c>
      <c r="P275" s="44" t="s">
        <v>625</v>
      </c>
      <c r="Q275" s="45" t="s">
        <v>626</v>
      </c>
      <c r="R275" s="45" t="s">
        <v>625</v>
      </c>
      <c r="S275" s="46" t="s">
        <v>627</v>
      </c>
      <c r="T275" s="206">
        <v>79.698262846945184</v>
      </c>
      <c r="U275" s="45" t="s">
        <v>632</v>
      </c>
      <c r="V275" s="44">
        <v>1189</v>
      </c>
      <c r="W275" s="45">
        <v>300</v>
      </c>
      <c r="X275" s="44">
        <v>4</v>
      </c>
      <c r="Y275" s="78">
        <v>297.25</v>
      </c>
      <c r="Z275" s="46" t="s">
        <v>708</v>
      </c>
      <c r="AA275" s="44" t="s">
        <v>630</v>
      </c>
      <c r="AB275" s="66" t="s">
        <v>634</v>
      </c>
      <c r="AC275" s="66" t="s">
        <v>632</v>
      </c>
      <c r="AD275" s="46" t="s">
        <v>632</v>
      </c>
      <c r="AE275" s="66" t="s">
        <v>634</v>
      </c>
      <c r="AF275" s="46" t="s">
        <v>632</v>
      </c>
      <c r="AG275" s="46" t="s">
        <v>635</v>
      </c>
      <c r="AH275" s="46"/>
    </row>
    <row r="276" spans="2:34">
      <c r="B276" s="45" t="s">
        <v>1037</v>
      </c>
      <c r="C276" s="199" t="s">
        <v>437</v>
      </c>
      <c r="D276" s="199" t="s">
        <v>164</v>
      </c>
      <c r="E276" s="200" t="s">
        <v>337</v>
      </c>
      <c r="F276" s="199" t="s">
        <v>620</v>
      </c>
      <c r="G276" s="44" t="s">
        <v>621</v>
      </c>
      <c r="H276" s="201" t="s">
        <v>1038</v>
      </c>
      <c r="I276" s="200">
        <v>15</v>
      </c>
      <c r="J276" s="44" t="s">
        <v>816</v>
      </c>
      <c r="K276" s="44" t="s">
        <v>15</v>
      </c>
      <c r="L276" s="202" t="s">
        <v>470</v>
      </c>
      <c r="M276" s="202" t="s">
        <v>623</v>
      </c>
      <c r="N276" s="202" t="s">
        <v>624</v>
      </c>
      <c r="O276" s="60">
        <v>24</v>
      </c>
      <c r="P276" s="44" t="s">
        <v>625</v>
      </c>
      <c r="Q276" s="45" t="s">
        <v>626</v>
      </c>
      <c r="R276" s="45" t="s">
        <v>625</v>
      </c>
      <c r="S276" s="46" t="s">
        <v>627</v>
      </c>
      <c r="T276" s="206">
        <v>56.376936463303664</v>
      </c>
      <c r="U276" s="45" t="s">
        <v>632</v>
      </c>
      <c r="V276" s="44">
        <v>1189</v>
      </c>
      <c r="W276" s="45">
        <v>300</v>
      </c>
      <c r="X276" s="44">
        <v>4</v>
      </c>
      <c r="Y276" s="78">
        <v>297.25</v>
      </c>
      <c r="Z276" s="46" t="s">
        <v>708</v>
      </c>
      <c r="AA276" s="44" t="s">
        <v>630</v>
      </c>
      <c r="AB276" s="66" t="s">
        <v>632</v>
      </c>
      <c r="AC276" s="66" t="s">
        <v>632</v>
      </c>
      <c r="AD276" s="46" t="s">
        <v>632</v>
      </c>
      <c r="AE276" s="66" t="s">
        <v>634</v>
      </c>
      <c r="AF276" s="46" t="s">
        <v>632</v>
      </c>
      <c r="AG276" s="46" t="s">
        <v>635</v>
      </c>
      <c r="AH276" s="46"/>
    </row>
    <row r="277" spans="2:34">
      <c r="B277" s="45" t="s">
        <v>1039</v>
      </c>
      <c r="C277" s="199" t="s">
        <v>437</v>
      </c>
      <c r="D277" s="199" t="s">
        <v>164</v>
      </c>
      <c r="E277" s="200" t="s">
        <v>337</v>
      </c>
      <c r="F277" s="199" t="s">
        <v>620</v>
      </c>
      <c r="G277" s="44" t="s">
        <v>621</v>
      </c>
      <c r="H277" s="201" t="s">
        <v>1040</v>
      </c>
      <c r="I277" s="200">
        <v>4</v>
      </c>
      <c r="J277" s="44" t="s">
        <v>816</v>
      </c>
      <c r="K277" s="44" t="s">
        <v>15</v>
      </c>
      <c r="L277" s="202" t="s">
        <v>470</v>
      </c>
      <c r="M277" s="202" t="s">
        <v>623</v>
      </c>
      <c r="N277" s="202" t="s">
        <v>624</v>
      </c>
      <c r="O277" s="60">
        <v>27</v>
      </c>
      <c r="P277" s="44" t="s">
        <v>625</v>
      </c>
      <c r="Q277" s="45" t="s">
        <v>626</v>
      </c>
      <c r="R277" s="45" t="s">
        <v>625</v>
      </c>
      <c r="S277" s="46" t="s">
        <v>627</v>
      </c>
      <c r="T277" s="206">
        <v>53.026891630518485</v>
      </c>
      <c r="U277" s="45" t="s">
        <v>632</v>
      </c>
      <c r="V277" s="44">
        <v>1189</v>
      </c>
      <c r="W277" s="45">
        <v>300</v>
      </c>
      <c r="X277" s="44">
        <v>4</v>
      </c>
      <c r="Y277" s="78">
        <v>297.25</v>
      </c>
      <c r="Z277" s="46" t="s">
        <v>708</v>
      </c>
      <c r="AA277" s="44" t="s">
        <v>630</v>
      </c>
      <c r="AB277" s="66" t="s">
        <v>632</v>
      </c>
      <c r="AC277" s="66" t="s">
        <v>632</v>
      </c>
      <c r="AD277" s="46" t="s">
        <v>632</v>
      </c>
      <c r="AE277" s="66" t="s">
        <v>634</v>
      </c>
      <c r="AF277" s="46" t="s">
        <v>632</v>
      </c>
      <c r="AG277" s="46" t="s">
        <v>635</v>
      </c>
      <c r="AH277" s="46"/>
    </row>
    <row r="278" spans="2:34">
      <c r="B278" s="45" t="s">
        <v>1041</v>
      </c>
      <c r="C278" s="199" t="s">
        <v>437</v>
      </c>
      <c r="D278" s="199" t="s">
        <v>164</v>
      </c>
      <c r="E278" s="200" t="s">
        <v>337</v>
      </c>
      <c r="F278" s="199" t="s">
        <v>620</v>
      </c>
      <c r="G278" s="44" t="s">
        <v>621</v>
      </c>
      <c r="H278" s="201" t="s">
        <v>1042</v>
      </c>
      <c r="I278" s="200">
        <v>7</v>
      </c>
      <c r="J278" s="44" t="s">
        <v>816</v>
      </c>
      <c r="K278" s="44" t="s">
        <v>15</v>
      </c>
      <c r="L278" s="202" t="s">
        <v>470</v>
      </c>
      <c r="M278" s="202" t="s">
        <v>623</v>
      </c>
      <c r="N278" s="202" t="s">
        <v>624</v>
      </c>
      <c r="O278" s="60">
        <v>12.857142857142856</v>
      </c>
      <c r="P278" s="44" t="s">
        <v>625</v>
      </c>
      <c r="Q278" s="45" t="s">
        <v>626</v>
      </c>
      <c r="R278" s="45" t="s">
        <v>625</v>
      </c>
      <c r="S278" s="46" t="s">
        <v>627</v>
      </c>
      <c r="T278" s="206">
        <v>33.219866119532227</v>
      </c>
      <c r="U278" s="45" t="s">
        <v>632</v>
      </c>
      <c r="V278" s="44">
        <v>1189</v>
      </c>
      <c r="W278" s="45">
        <v>300</v>
      </c>
      <c r="X278" s="44">
        <v>4</v>
      </c>
      <c r="Y278" s="78">
        <v>297.25</v>
      </c>
      <c r="Z278" s="46" t="s">
        <v>708</v>
      </c>
      <c r="AA278" s="44" t="s">
        <v>630</v>
      </c>
      <c r="AB278" s="66" t="s">
        <v>631</v>
      </c>
      <c r="AC278" s="66" t="s">
        <v>632</v>
      </c>
      <c r="AD278" s="46" t="s">
        <v>632</v>
      </c>
      <c r="AE278" s="66" t="s">
        <v>634</v>
      </c>
      <c r="AF278" s="46" t="s">
        <v>631</v>
      </c>
      <c r="AG278" s="46" t="s">
        <v>635</v>
      </c>
      <c r="AH278" s="46"/>
    </row>
    <row r="279" spans="2:34">
      <c r="B279" s="45" t="s">
        <v>1043</v>
      </c>
      <c r="C279" s="199" t="s">
        <v>437</v>
      </c>
      <c r="D279" s="199" t="s">
        <v>164</v>
      </c>
      <c r="E279" s="200" t="s">
        <v>337</v>
      </c>
      <c r="F279" s="199" t="s">
        <v>620</v>
      </c>
      <c r="G279" s="44" t="s">
        <v>621</v>
      </c>
      <c r="H279" s="201" t="s">
        <v>1044</v>
      </c>
      <c r="I279" s="200">
        <v>4</v>
      </c>
      <c r="J279" s="44" t="s">
        <v>816</v>
      </c>
      <c r="K279" s="44" t="s">
        <v>15</v>
      </c>
      <c r="L279" s="202" t="s">
        <v>470</v>
      </c>
      <c r="M279" s="202" t="s">
        <v>623</v>
      </c>
      <c r="N279" s="202" t="s">
        <v>624</v>
      </c>
      <c r="O279" s="60">
        <v>18</v>
      </c>
      <c r="P279" s="44" t="s">
        <v>625</v>
      </c>
      <c r="Q279" s="45" t="s">
        <v>626</v>
      </c>
      <c r="R279" s="45" t="s">
        <v>625</v>
      </c>
      <c r="S279" s="46" t="s">
        <v>627</v>
      </c>
      <c r="T279" s="206">
        <v>85.067821142901721</v>
      </c>
      <c r="U279" s="45" t="s">
        <v>632</v>
      </c>
      <c r="V279" s="44">
        <v>1189</v>
      </c>
      <c r="W279" s="45">
        <v>300</v>
      </c>
      <c r="X279" s="44">
        <v>4</v>
      </c>
      <c r="Y279" s="78">
        <v>297.25</v>
      </c>
      <c r="Z279" s="46" t="s">
        <v>708</v>
      </c>
      <c r="AA279" s="44" t="s">
        <v>630</v>
      </c>
      <c r="AB279" s="66" t="s">
        <v>631</v>
      </c>
      <c r="AC279" s="66" t="s">
        <v>632</v>
      </c>
      <c r="AD279" s="46" t="s">
        <v>632</v>
      </c>
      <c r="AE279" s="66" t="s">
        <v>634</v>
      </c>
      <c r="AF279" s="46" t="s">
        <v>631</v>
      </c>
      <c r="AG279" s="46" t="s">
        <v>635</v>
      </c>
      <c r="AH279" s="46"/>
    </row>
    <row r="280" spans="2:34">
      <c r="B280" s="45" t="s">
        <v>1045</v>
      </c>
      <c r="C280" s="199" t="s">
        <v>437</v>
      </c>
      <c r="D280" s="199" t="s">
        <v>164</v>
      </c>
      <c r="E280" s="200" t="s">
        <v>337</v>
      </c>
      <c r="F280" s="199" t="s">
        <v>620</v>
      </c>
      <c r="G280" s="44" t="s">
        <v>621</v>
      </c>
      <c r="H280" s="201" t="s">
        <v>1046</v>
      </c>
      <c r="I280" s="200">
        <v>7</v>
      </c>
      <c r="J280" s="44" t="s">
        <v>811</v>
      </c>
      <c r="K280" s="44" t="s">
        <v>15</v>
      </c>
      <c r="L280" s="202" t="s">
        <v>470</v>
      </c>
      <c r="M280" s="202" t="s">
        <v>623</v>
      </c>
      <c r="N280" s="202" t="s">
        <v>624</v>
      </c>
      <c r="O280" s="60">
        <v>15.428571428571429</v>
      </c>
      <c r="P280" s="44" t="s">
        <v>625</v>
      </c>
      <c r="Q280" s="45" t="s">
        <v>626</v>
      </c>
      <c r="R280" s="45" t="s">
        <v>625</v>
      </c>
      <c r="S280" s="46" t="s">
        <v>627</v>
      </c>
      <c r="T280" s="206">
        <v>97.291535299850509</v>
      </c>
      <c r="U280" s="45" t="s">
        <v>632</v>
      </c>
      <c r="V280" s="44">
        <v>1189</v>
      </c>
      <c r="W280" s="45">
        <v>300</v>
      </c>
      <c r="X280" s="44">
        <v>4</v>
      </c>
      <c r="Y280" s="78">
        <v>297.25</v>
      </c>
      <c r="Z280" s="46" t="s">
        <v>708</v>
      </c>
      <c r="AA280" s="44" t="s">
        <v>630</v>
      </c>
      <c r="AB280" s="66" t="s">
        <v>631</v>
      </c>
      <c r="AC280" s="66" t="s">
        <v>632</v>
      </c>
      <c r="AD280" s="46" t="s">
        <v>632</v>
      </c>
      <c r="AE280" s="66" t="s">
        <v>634</v>
      </c>
      <c r="AF280" s="46" t="s">
        <v>631</v>
      </c>
      <c r="AG280" s="46" t="s">
        <v>635</v>
      </c>
      <c r="AH280" s="46"/>
    </row>
    <row r="281" spans="2:34">
      <c r="B281" s="45" t="s">
        <v>1047</v>
      </c>
      <c r="C281" s="199" t="s">
        <v>437</v>
      </c>
      <c r="D281" s="199" t="s">
        <v>164</v>
      </c>
      <c r="E281" s="200" t="s">
        <v>337</v>
      </c>
      <c r="F281" s="199" t="s">
        <v>620</v>
      </c>
      <c r="G281" s="44" t="s">
        <v>621</v>
      </c>
      <c r="H281" s="201" t="s">
        <v>1048</v>
      </c>
      <c r="I281" s="200">
        <v>9</v>
      </c>
      <c r="J281" s="44" t="s">
        <v>816</v>
      </c>
      <c r="K281" s="44" t="s">
        <v>15</v>
      </c>
      <c r="L281" s="202" t="s">
        <v>470</v>
      </c>
      <c r="M281" s="202" t="s">
        <v>623</v>
      </c>
      <c r="N281" s="202" t="s">
        <v>624</v>
      </c>
      <c r="O281" s="60">
        <v>8</v>
      </c>
      <c r="P281" s="44" t="s">
        <v>625</v>
      </c>
      <c r="Q281" s="45" t="s">
        <v>626</v>
      </c>
      <c r="R281" s="45" t="s">
        <v>625</v>
      </c>
      <c r="S281" s="46" t="s">
        <v>627</v>
      </c>
      <c r="T281" s="206">
        <v>114.09788287700515</v>
      </c>
      <c r="U281" s="45" t="s">
        <v>632</v>
      </c>
      <c r="V281" s="44">
        <v>1189</v>
      </c>
      <c r="W281" s="45">
        <v>300</v>
      </c>
      <c r="X281" s="44">
        <v>4</v>
      </c>
      <c r="Y281" s="78">
        <v>297.25</v>
      </c>
      <c r="Z281" s="46" t="s">
        <v>708</v>
      </c>
      <c r="AA281" s="44" t="s">
        <v>630</v>
      </c>
      <c r="AB281" s="66" t="s">
        <v>631</v>
      </c>
      <c r="AC281" s="66" t="s">
        <v>632</v>
      </c>
      <c r="AD281" s="46" t="s">
        <v>632</v>
      </c>
      <c r="AE281" s="66" t="s">
        <v>634</v>
      </c>
      <c r="AF281" s="46" t="s">
        <v>631</v>
      </c>
      <c r="AG281" s="46" t="s">
        <v>635</v>
      </c>
      <c r="AH281" s="46"/>
    </row>
    <row r="282" spans="2:34">
      <c r="B282" s="45" t="s">
        <v>1049</v>
      </c>
      <c r="C282" s="199" t="s">
        <v>437</v>
      </c>
      <c r="D282" s="199" t="s">
        <v>164</v>
      </c>
      <c r="E282" s="200" t="s">
        <v>337</v>
      </c>
      <c r="F282" s="199" t="s">
        <v>620</v>
      </c>
      <c r="G282" s="44" t="s">
        <v>621</v>
      </c>
      <c r="H282" s="201" t="s">
        <v>1050</v>
      </c>
      <c r="I282" s="200">
        <v>4</v>
      </c>
      <c r="J282" s="44" t="s">
        <v>811</v>
      </c>
      <c r="K282" s="44" t="s">
        <v>15</v>
      </c>
      <c r="L282" s="202" t="s">
        <v>470</v>
      </c>
      <c r="M282" s="202" t="s">
        <v>623</v>
      </c>
      <c r="N282" s="202" t="s">
        <v>624</v>
      </c>
      <c r="O282" s="60">
        <v>36</v>
      </c>
      <c r="P282" s="44" t="s">
        <v>625</v>
      </c>
      <c r="Q282" s="45" t="s">
        <v>626</v>
      </c>
      <c r="R282" s="45" t="s">
        <v>625</v>
      </c>
      <c r="S282" s="46" t="s">
        <v>627</v>
      </c>
      <c r="T282" s="206">
        <v>76.518504278359984</v>
      </c>
      <c r="U282" s="45" t="s">
        <v>632</v>
      </c>
      <c r="V282" s="44">
        <v>1189</v>
      </c>
      <c r="W282" s="45">
        <v>300</v>
      </c>
      <c r="X282" s="44">
        <v>4</v>
      </c>
      <c r="Y282" s="78">
        <v>297.25</v>
      </c>
      <c r="Z282" s="46" t="s">
        <v>708</v>
      </c>
      <c r="AA282" s="44" t="s">
        <v>630</v>
      </c>
      <c r="AB282" s="66" t="s">
        <v>632</v>
      </c>
      <c r="AC282" s="66" t="s">
        <v>632</v>
      </c>
      <c r="AD282" s="46" t="s">
        <v>632</v>
      </c>
      <c r="AE282" s="66" t="s">
        <v>634</v>
      </c>
      <c r="AF282" s="46" t="s">
        <v>632</v>
      </c>
      <c r="AG282" s="46" t="s">
        <v>635</v>
      </c>
      <c r="AH282" s="46"/>
    </row>
    <row r="283" spans="2:34">
      <c r="B283" s="45" t="s">
        <v>1051</v>
      </c>
      <c r="C283" s="199" t="s">
        <v>437</v>
      </c>
      <c r="D283" s="199" t="s">
        <v>164</v>
      </c>
      <c r="E283" s="200" t="s">
        <v>337</v>
      </c>
      <c r="F283" s="199" t="s">
        <v>620</v>
      </c>
      <c r="G283" s="44" t="s">
        <v>621</v>
      </c>
      <c r="H283" s="201" t="s">
        <v>1052</v>
      </c>
      <c r="I283" s="200">
        <v>6</v>
      </c>
      <c r="J283" s="44" t="s">
        <v>816</v>
      </c>
      <c r="K283" s="44" t="s">
        <v>15</v>
      </c>
      <c r="L283" s="202" t="s">
        <v>470</v>
      </c>
      <c r="M283" s="202" t="s">
        <v>623</v>
      </c>
      <c r="N283" s="202" t="s">
        <v>624</v>
      </c>
      <c r="O283" s="60">
        <v>24</v>
      </c>
      <c r="P283" s="44" t="s">
        <v>625</v>
      </c>
      <c r="Q283" s="45" t="s">
        <v>626</v>
      </c>
      <c r="R283" s="45" t="s">
        <v>625</v>
      </c>
      <c r="S283" s="46" t="s">
        <v>627</v>
      </c>
      <c r="T283" s="206">
        <v>80.213252178219093</v>
      </c>
      <c r="U283" s="45" t="s">
        <v>632</v>
      </c>
      <c r="V283" s="44">
        <v>1189</v>
      </c>
      <c r="W283" s="45">
        <v>300</v>
      </c>
      <c r="X283" s="44">
        <v>4</v>
      </c>
      <c r="Y283" s="78">
        <v>297.25</v>
      </c>
      <c r="Z283" s="46" t="s">
        <v>708</v>
      </c>
      <c r="AA283" s="44" t="s">
        <v>630</v>
      </c>
      <c r="AB283" s="66" t="s">
        <v>632</v>
      </c>
      <c r="AC283" s="66" t="s">
        <v>632</v>
      </c>
      <c r="AD283" s="46" t="s">
        <v>632</v>
      </c>
      <c r="AE283" s="66" t="s">
        <v>634</v>
      </c>
      <c r="AF283" s="46" t="s">
        <v>632</v>
      </c>
      <c r="AG283" s="46" t="s">
        <v>635</v>
      </c>
      <c r="AH283" s="46"/>
    </row>
    <row r="284" spans="2:34">
      <c r="B284" s="45" t="s">
        <v>1053</v>
      </c>
      <c r="C284" s="199" t="s">
        <v>437</v>
      </c>
      <c r="D284" s="199" t="s">
        <v>164</v>
      </c>
      <c r="E284" s="200" t="s">
        <v>337</v>
      </c>
      <c r="F284" s="199" t="s">
        <v>620</v>
      </c>
      <c r="G284" s="44" t="s">
        <v>621</v>
      </c>
      <c r="H284" s="201" t="s">
        <v>1054</v>
      </c>
      <c r="I284" s="200">
        <v>9</v>
      </c>
      <c r="J284" s="44" t="s">
        <v>816</v>
      </c>
      <c r="K284" s="44" t="s">
        <v>15</v>
      </c>
      <c r="L284" s="202" t="s">
        <v>470</v>
      </c>
      <c r="M284" s="202" t="s">
        <v>623</v>
      </c>
      <c r="N284" s="202" t="s">
        <v>624</v>
      </c>
      <c r="O284" s="60">
        <v>48</v>
      </c>
      <c r="P284" s="44" t="s">
        <v>625</v>
      </c>
      <c r="Q284" s="45" t="s">
        <v>626</v>
      </c>
      <c r="R284" s="45" t="s">
        <v>625</v>
      </c>
      <c r="S284" s="46" t="s">
        <v>627</v>
      </c>
      <c r="T284" s="206">
        <v>103.68690100974341</v>
      </c>
      <c r="U284" s="45" t="s">
        <v>632</v>
      </c>
      <c r="V284" s="44">
        <v>1189</v>
      </c>
      <c r="W284" s="45">
        <v>300</v>
      </c>
      <c r="X284" s="44">
        <v>4</v>
      </c>
      <c r="Y284" s="78">
        <v>297.25</v>
      </c>
      <c r="Z284" s="46" t="s">
        <v>708</v>
      </c>
      <c r="AA284" s="44" t="s">
        <v>630</v>
      </c>
      <c r="AB284" s="66" t="s">
        <v>640</v>
      </c>
      <c r="AC284" s="66" t="s">
        <v>632</v>
      </c>
      <c r="AD284" s="46" t="s">
        <v>632</v>
      </c>
      <c r="AE284" s="66" t="s">
        <v>634</v>
      </c>
      <c r="AF284" s="46" t="s">
        <v>632</v>
      </c>
      <c r="AG284" s="46" t="s">
        <v>635</v>
      </c>
      <c r="AH284" s="46"/>
    </row>
    <row r="285" spans="2:34">
      <c r="B285" s="45" t="s">
        <v>1055</v>
      </c>
      <c r="C285" s="199" t="s">
        <v>437</v>
      </c>
      <c r="D285" s="199" t="s">
        <v>164</v>
      </c>
      <c r="E285" s="200" t="s">
        <v>337</v>
      </c>
      <c r="F285" s="199" t="s">
        <v>620</v>
      </c>
      <c r="G285" s="44" t="s">
        <v>621</v>
      </c>
      <c r="H285" s="201" t="s">
        <v>1056</v>
      </c>
      <c r="I285" s="200">
        <v>6</v>
      </c>
      <c r="J285" s="44" t="s">
        <v>816</v>
      </c>
      <c r="K285" s="44" t="s">
        <v>15</v>
      </c>
      <c r="L285" s="202" t="s">
        <v>470</v>
      </c>
      <c r="M285" s="202" t="s">
        <v>623</v>
      </c>
      <c r="N285" s="202" t="s">
        <v>624</v>
      </c>
      <c r="O285" s="60">
        <v>24</v>
      </c>
      <c r="P285" s="44" t="s">
        <v>625</v>
      </c>
      <c r="Q285" s="45" t="s">
        <v>626</v>
      </c>
      <c r="R285" s="45" t="s">
        <v>625</v>
      </c>
      <c r="S285" s="46" t="s">
        <v>627</v>
      </c>
      <c r="T285" s="206">
        <v>86.716670652210226</v>
      </c>
      <c r="U285" s="45" t="s">
        <v>632</v>
      </c>
      <c r="V285" s="44">
        <v>1189</v>
      </c>
      <c r="W285" s="45">
        <v>300</v>
      </c>
      <c r="X285" s="44">
        <v>4</v>
      </c>
      <c r="Y285" s="78">
        <v>297.25</v>
      </c>
      <c r="Z285" s="46" t="s">
        <v>708</v>
      </c>
      <c r="AA285" s="44" t="s">
        <v>630</v>
      </c>
      <c r="AB285" s="66" t="s">
        <v>632</v>
      </c>
      <c r="AC285" s="66" t="s">
        <v>632</v>
      </c>
      <c r="AD285" s="46" t="s">
        <v>632</v>
      </c>
      <c r="AE285" s="66" t="s">
        <v>634</v>
      </c>
      <c r="AF285" s="46" t="s">
        <v>632</v>
      </c>
      <c r="AG285" s="46" t="s">
        <v>635</v>
      </c>
      <c r="AH285" s="46"/>
    </row>
    <row r="286" spans="2:34">
      <c r="B286" s="45" t="s">
        <v>1057</v>
      </c>
      <c r="C286" s="199" t="s">
        <v>437</v>
      </c>
      <c r="D286" s="199" t="s">
        <v>164</v>
      </c>
      <c r="E286" s="200" t="s">
        <v>337</v>
      </c>
      <c r="F286" s="199" t="s">
        <v>620</v>
      </c>
      <c r="G286" s="44" t="s">
        <v>621</v>
      </c>
      <c r="H286" s="201" t="s">
        <v>1058</v>
      </c>
      <c r="I286" s="200">
        <v>10</v>
      </c>
      <c r="J286" s="44" t="s">
        <v>816</v>
      </c>
      <c r="K286" s="44" t="s">
        <v>15</v>
      </c>
      <c r="L286" s="202" t="s">
        <v>470</v>
      </c>
      <c r="M286" s="202" t="s">
        <v>623</v>
      </c>
      <c r="N286" s="202" t="s">
        <v>624</v>
      </c>
      <c r="O286" s="60">
        <v>43.20000000000001</v>
      </c>
      <c r="P286" s="44" t="s">
        <v>625</v>
      </c>
      <c r="Q286" s="45" t="s">
        <v>626</v>
      </c>
      <c r="R286" s="45" t="s">
        <v>625</v>
      </c>
      <c r="S286" s="46" t="s">
        <v>627</v>
      </c>
      <c r="T286" s="206">
        <v>89.501733597697978</v>
      </c>
      <c r="U286" s="45" t="s">
        <v>632</v>
      </c>
      <c r="V286" s="44">
        <v>1189</v>
      </c>
      <c r="W286" s="45">
        <v>300</v>
      </c>
      <c r="X286" s="44">
        <v>4</v>
      </c>
      <c r="Y286" s="78">
        <v>297.25</v>
      </c>
      <c r="Z286" s="46" t="s">
        <v>708</v>
      </c>
      <c r="AA286" s="44" t="s">
        <v>630</v>
      </c>
      <c r="AB286" s="66" t="s">
        <v>640</v>
      </c>
      <c r="AC286" s="66" t="s">
        <v>632</v>
      </c>
      <c r="AD286" s="46" t="s">
        <v>632</v>
      </c>
      <c r="AE286" s="66" t="s">
        <v>634</v>
      </c>
      <c r="AF286" s="46" t="s">
        <v>632</v>
      </c>
      <c r="AG286" s="46" t="s">
        <v>635</v>
      </c>
      <c r="AH286" s="46"/>
    </row>
    <row r="287" spans="2:34">
      <c r="B287" s="45" t="s">
        <v>1059</v>
      </c>
      <c r="C287" s="199" t="s">
        <v>437</v>
      </c>
      <c r="D287" s="199" t="s">
        <v>164</v>
      </c>
      <c r="E287" s="200" t="s">
        <v>337</v>
      </c>
      <c r="F287" s="199" t="s">
        <v>620</v>
      </c>
      <c r="G287" s="44" t="s">
        <v>621</v>
      </c>
      <c r="H287" s="201" t="s">
        <v>1060</v>
      </c>
      <c r="I287" s="200">
        <v>8</v>
      </c>
      <c r="J287" s="44" t="s">
        <v>816</v>
      </c>
      <c r="K287" s="44" t="s">
        <v>15</v>
      </c>
      <c r="L287" s="202" t="s">
        <v>470</v>
      </c>
      <c r="M287" s="202" t="s">
        <v>623</v>
      </c>
      <c r="N287" s="202" t="s">
        <v>624</v>
      </c>
      <c r="O287" s="60">
        <v>20.25</v>
      </c>
      <c r="P287" s="44" t="s">
        <v>625</v>
      </c>
      <c r="Q287" s="45" t="s">
        <v>626</v>
      </c>
      <c r="R287" s="45" t="s">
        <v>625</v>
      </c>
      <c r="S287" s="46" t="s">
        <v>627</v>
      </c>
      <c r="T287" s="206">
        <v>97.263420307930801</v>
      </c>
      <c r="U287" s="45" t="s">
        <v>632</v>
      </c>
      <c r="V287" s="44">
        <v>1189</v>
      </c>
      <c r="W287" s="45">
        <v>300</v>
      </c>
      <c r="X287" s="44">
        <v>4</v>
      </c>
      <c r="Y287" s="78">
        <v>297.25</v>
      </c>
      <c r="Z287" s="46" t="s">
        <v>708</v>
      </c>
      <c r="AA287" s="44" t="s">
        <v>630</v>
      </c>
      <c r="AB287" s="66" t="s">
        <v>632</v>
      </c>
      <c r="AC287" s="66" t="s">
        <v>632</v>
      </c>
      <c r="AD287" s="46" t="s">
        <v>632</v>
      </c>
      <c r="AE287" s="66" t="s">
        <v>634</v>
      </c>
      <c r="AF287" s="46" t="s">
        <v>632</v>
      </c>
      <c r="AG287" s="46" t="s">
        <v>635</v>
      </c>
      <c r="AH287" s="46"/>
    </row>
    <row r="288" spans="2:34">
      <c r="B288" s="45" t="s">
        <v>1061</v>
      </c>
      <c r="C288" s="199" t="s">
        <v>437</v>
      </c>
      <c r="D288" s="199" t="s">
        <v>164</v>
      </c>
      <c r="E288" s="200" t="s">
        <v>337</v>
      </c>
      <c r="F288" s="199" t="s">
        <v>620</v>
      </c>
      <c r="G288" s="44" t="s">
        <v>621</v>
      </c>
      <c r="H288" s="201" t="s">
        <v>1062</v>
      </c>
      <c r="I288" s="200">
        <v>10</v>
      </c>
      <c r="J288" s="44" t="s">
        <v>811</v>
      </c>
      <c r="K288" s="44" t="s">
        <v>15</v>
      </c>
      <c r="L288" s="202" t="s">
        <v>470</v>
      </c>
      <c r="M288" s="202" t="s">
        <v>623</v>
      </c>
      <c r="N288" s="202" t="s">
        <v>624</v>
      </c>
      <c r="O288" s="60">
        <v>7.2</v>
      </c>
      <c r="P288" s="44" t="s">
        <v>625</v>
      </c>
      <c r="Q288" s="45" t="s">
        <v>626</v>
      </c>
      <c r="R288" s="45" t="s">
        <v>625</v>
      </c>
      <c r="S288" s="46" t="s">
        <v>627</v>
      </c>
      <c r="T288" s="206">
        <v>198.72638414915249</v>
      </c>
      <c r="U288" s="45" t="s">
        <v>632</v>
      </c>
      <c r="V288" s="44">
        <v>1189</v>
      </c>
      <c r="W288" s="45">
        <v>300</v>
      </c>
      <c r="X288" s="44">
        <v>4</v>
      </c>
      <c r="Y288" s="78">
        <v>297.25</v>
      </c>
      <c r="Z288" s="46" t="s">
        <v>708</v>
      </c>
      <c r="AA288" s="44" t="s">
        <v>630</v>
      </c>
      <c r="AB288" s="66" t="s">
        <v>631</v>
      </c>
      <c r="AC288" s="66" t="s">
        <v>632</v>
      </c>
      <c r="AD288" s="46" t="s">
        <v>632</v>
      </c>
      <c r="AE288" s="66" t="s">
        <v>634</v>
      </c>
      <c r="AF288" s="46" t="s">
        <v>631</v>
      </c>
      <c r="AG288" s="46" t="s">
        <v>635</v>
      </c>
      <c r="AH288" s="46"/>
    </row>
    <row r="289" spans="2:34">
      <c r="B289" s="45" t="s">
        <v>1063</v>
      </c>
      <c r="C289" s="199" t="s">
        <v>437</v>
      </c>
      <c r="D289" s="199" t="s">
        <v>164</v>
      </c>
      <c r="E289" s="200" t="s">
        <v>337</v>
      </c>
      <c r="F289" s="199" t="s">
        <v>620</v>
      </c>
      <c r="G289" s="44" t="s">
        <v>621</v>
      </c>
      <c r="H289" s="201" t="s">
        <v>937</v>
      </c>
      <c r="I289" s="200">
        <v>6</v>
      </c>
      <c r="J289" s="44" t="s">
        <v>811</v>
      </c>
      <c r="K289" s="44" t="s">
        <v>15</v>
      </c>
      <c r="L289" s="202" t="s">
        <v>470</v>
      </c>
      <c r="M289" s="202" t="s">
        <v>623</v>
      </c>
      <c r="N289" s="202" t="s">
        <v>624</v>
      </c>
      <c r="O289" s="60">
        <v>12</v>
      </c>
      <c r="P289" s="44" t="s">
        <v>625</v>
      </c>
      <c r="Q289" s="45" t="s">
        <v>626</v>
      </c>
      <c r="R289" s="45" t="s">
        <v>625</v>
      </c>
      <c r="S289" s="46" t="s">
        <v>627</v>
      </c>
      <c r="T289" s="206">
        <v>107.8059196241523</v>
      </c>
      <c r="U289" s="45" t="s">
        <v>632</v>
      </c>
      <c r="V289" s="44">
        <v>1189</v>
      </c>
      <c r="W289" s="45">
        <v>300</v>
      </c>
      <c r="X289" s="44">
        <v>4</v>
      </c>
      <c r="Y289" s="78">
        <v>297.25</v>
      </c>
      <c r="Z289" s="46" t="s">
        <v>708</v>
      </c>
      <c r="AA289" s="44" t="s">
        <v>630</v>
      </c>
      <c r="AB289" s="66" t="s">
        <v>631</v>
      </c>
      <c r="AC289" s="66" t="s">
        <v>632</v>
      </c>
      <c r="AD289" s="46" t="s">
        <v>632</v>
      </c>
      <c r="AE289" s="66" t="s">
        <v>634</v>
      </c>
      <c r="AF289" s="46" t="s">
        <v>631</v>
      </c>
      <c r="AG289" s="46" t="s">
        <v>635</v>
      </c>
      <c r="AH289" s="46"/>
    </row>
    <row r="290" spans="2:34">
      <c r="B290" s="45" t="s">
        <v>1064</v>
      </c>
      <c r="C290" s="199" t="s">
        <v>437</v>
      </c>
      <c r="D290" s="199" t="s">
        <v>164</v>
      </c>
      <c r="E290" s="200" t="s">
        <v>337</v>
      </c>
      <c r="F290" s="199" t="s">
        <v>620</v>
      </c>
      <c r="G290" s="44" t="s">
        <v>621</v>
      </c>
      <c r="H290" s="201" t="s">
        <v>1065</v>
      </c>
      <c r="I290" s="200">
        <v>7</v>
      </c>
      <c r="J290" s="44" t="s">
        <v>811</v>
      </c>
      <c r="K290" s="44" t="s">
        <v>15</v>
      </c>
      <c r="L290" s="202" t="s">
        <v>470</v>
      </c>
      <c r="M290" s="202" t="s">
        <v>623</v>
      </c>
      <c r="N290" s="202" t="s">
        <v>624</v>
      </c>
      <c r="O290" s="60">
        <v>41.142857142857146</v>
      </c>
      <c r="P290" s="44" t="s">
        <v>625</v>
      </c>
      <c r="Q290" s="45" t="s">
        <v>626</v>
      </c>
      <c r="R290" s="45" t="s">
        <v>625</v>
      </c>
      <c r="S290" s="46" t="s">
        <v>627</v>
      </c>
      <c r="T290" s="206">
        <v>98.973852405583145</v>
      </c>
      <c r="U290" s="45" t="s">
        <v>632</v>
      </c>
      <c r="V290" s="44">
        <v>1189</v>
      </c>
      <c r="W290" s="45">
        <v>300</v>
      </c>
      <c r="X290" s="44">
        <v>4</v>
      </c>
      <c r="Y290" s="78">
        <v>297.25</v>
      </c>
      <c r="Z290" s="46" t="s">
        <v>708</v>
      </c>
      <c r="AA290" s="44" t="s">
        <v>630</v>
      </c>
      <c r="AB290" s="66" t="s">
        <v>640</v>
      </c>
      <c r="AC290" s="66" t="s">
        <v>632</v>
      </c>
      <c r="AD290" s="46" t="s">
        <v>632</v>
      </c>
      <c r="AE290" s="66" t="s">
        <v>634</v>
      </c>
      <c r="AF290" s="46" t="s">
        <v>632</v>
      </c>
      <c r="AG290" s="46" t="s">
        <v>635</v>
      </c>
      <c r="AH290" s="46"/>
    </row>
    <row r="291" spans="2:34">
      <c r="B291" s="45" t="s">
        <v>1066</v>
      </c>
      <c r="C291" s="199" t="s">
        <v>437</v>
      </c>
      <c r="D291" s="199" t="s">
        <v>164</v>
      </c>
      <c r="E291" s="200" t="s">
        <v>337</v>
      </c>
      <c r="F291" s="199" t="s">
        <v>620</v>
      </c>
      <c r="G291" s="44" t="s">
        <v>621</v>
      </c>
      <c r="H291" s="201" t="s">
        <v>934</v>
      </c>
      <c r="I291" s="200">
        <v>3</v>
      </c>
      <c r="J291" s="44" t="s">
        <v>816</v>
      </c>
      <c r="K291" s="44" t="s">
        <v>15</v>
      </c>
      <c r="L291" s="202" t="s">
        <v>470</v>
      </c>
      <c r="M291" s="202" t="s">
        <v>623</v>
      </c>
      <c r="N291" s="202" t="s">
        <v>624</v>
      </c>
      <c r="O291" s="60">
        <v>48</v>
      </c>
      <c r="P291" s="44" t="s">
        <v>625</v>
      </c>
      <c r="Q291" s="45" t="s">
        <v>626</v>
      </c>
      <c r="R291" s="45" t="s">
        <v>625</v>
      </c>
      <c r="S291" s="46" t="s">
        <v>627</v>
      </c>
      <c r="T291" s="206">
        <v>131.17373140231578</v>
      </c>
      <c r="U291" s="45" t="s">
        <v>632</v>
      </c>
      <c r="V291" s="44">
        <v>1189</v>
      </c>
      <c r="W291" s="45">
        <v>300</v>
      </c>
      <c r="X291" s="44">
        <v>4</v>
      </c>
      <c r="Y291" s="78">
        <v>297.25</v>
      </c>
      <c r="Z291" s="46" t="s">
        <v>708</v>
      </c>
      <c r="AA291" s="44" t="s">
        <v>630</v>
      </c>
      <c r="AB291" s="66" t="s">
        <v>640</v>
      </c>
      <c r="AC291" s="66" t="s">
        <v>632</v>
      </c>
      <c r="AD291" s="46" t="s">
        <v>632</v>
      </c>
      <c r="AE291" s="66" t="s">
        <v>634</v>
      </c>
      <c r="AF291" s="46" t="s">
        <v>632</v>
      </c>
      <c r="AG291" s="46" t="s">
        <v>635</v>
      </c>
      <c r="AH291" s="46"/>
    </row>
    <row r="292" spans="2:34">
      <c r="B292" s="45" t="s">
        <v>1067</v>
      </c>
      <c r="C292" s="199" t="s">
        <v>437</v>
      </c>
      <c r="D292" s="199" t="s">
        <v>164</v>
      </c>
      <c r="E292" s="200" t="s">
        <v>337</v>
      </c>
      <c r="F292" s="199" t="s">
        <v>620</v>
      </c>
      <c r="G292" s="44" t="s">
        <v>621</v>
      </c>
      <c r="H292" s="201" t="s">
        <v>931</v>
      </c>
      <c r="I292" s="200">
        <v>3</v>
      </c>
      <c r="J292" s="44" t="s">
        <v>811</v>
      </c>
      <c r="K292" s="44" t="s">
        <v>15</v>
      </c>
      <c r="L292" s="202" t="s">
        <v>470</v>
      </c>
      <c r="M292" s="202" t="s">
        <v>623</v>
      </c>
      <c r="N292" s="202" t="s">
        <v>624</v>
      </c>
      <c r="O292" s="60">
        <v>48</v>
      </c>
      <c r="P292" s="44" t="s">
        <v>625</v>
      </c>
      <c r="Q292" s="45" t="s">
        <v>626</v>
      </c>
      <c r="R292" s="45" t="s">
        <v>625</v>
      </c>
      <c r="S292" s="46" t="s">
        <v>627</v>
      </c>
      <c r="T292" s="206">
        <v>114.78937616787044</v>
      </c>
      <c r="U292" s="45" t="s">
        <v>632</v>
      </c>
      <c r="V292" s="44">
        <v>1189</v>
      </c>
      <c r="W292" s="45">
        <v>300</v>
      </c>
      <c r="X292" s="44">
        <v>4</v>
      </c>
      <c r="Y292" s="78">
        <v>297.25</v>
      </c>
      <c r="Z292" s="46" t="s">
        <v>708</v>
      </c>
      <c r="AA292" s="44" t="s">
        <v>630</v>
      </c>
      <c r="AB292" s="66" t="s">
        <v>640</v>
      </c>
      <c r="AC292" s="66" t="s">
        <v>632</v>
      </c>
      <c r="AD292" s="46" t="s">
        <v>632</v>
      </c>
      <c r="AE292" s="66" t="s">
        <v>634</v>
      </c>
      <c r="AF292" s="46" t="s">
        <v>632</v>
      </c>
      <c r="AG292" s="46" t="s">
        <v>635</v>
      </c>
      <c r="AH292" s="46"/>
    </row>
    <row r="293" spans="2:34">
      <c r="B293" s="45" t="s">
        <v>1068</v>
      </c>
      <c r="C293" s="199" t="s">
        <v>437</v>
      </c>
      <c r="D293" s="199" t="s">
        <v>164</v>
      </c>
      <c r="E293" s="200" t="s">
        <v>337</v>
      </c>
      <c r="F293" s="199" t="s">
        <v>620</v>
      </c>
      <c r="G293" s="44" t="s">
        <v>621</v>
      </c>
      <c r="H293" s="201" t="s">
        <v>1069</v>
      </c>
      <c r="I293" s="200">
        <v>6</v>
      </c>
      <c r="J293" s="44" t="s">
        <v>816</v>
      </c>
      <c r="K293" s="44" t="s">
        <v>15</v>
      </c>
      <c r="L293" s="202" t="s">
        <v>470</v>
      </c>
      <c r="M293" s="202" t="s">
        <v>623</v>
      </c>
      <c r="N293" s="202" t="s">
        <v>624</v>
      </c>
      <c r="O293" s="60">
        <v>54</v>
      </c>
      <c r="P293" s="44" t="s">
        <v>625</v>
      </c>
      <c r="Q293" s="45" t="s">
        <v>626</v>
      </c>
      <c r="R293" s="45" t="s">
        <v>625</v>
      </c>
      <c r="S293" s="46" t="s">
        <v>627</v>
      </c>
      <c r="T293" s="206">
        <v>93.867713299056646</v>
      </c>
      <c r="U293" s="45" t="s">
        <v>632</v>
      </c>
      <c r="V293" s="44">
        <v>1189</v>
      </c>
      <c r="W293" s="45">
        <v>300</v>
      </c>
      <c r="X293" s="44">
        <v>4</v>
      </c>
      <c r="Y293" s="78">
        <v>297.25</v>
      </c>
      <c r="Z293" s="46" t="s">
        <v>708</v>
      </c>
      <c r="AA293" s="44" t="s">
        <v>630</v>
      </c>
      <c r="AB293" s="66" t="s">
        <v>640</v>
      </c>
      <c r="AC293" s="66" t="s">
        <v>632</v>
      </c>
      <c r="AD293" s="46" t="s">
        <v>632</v>
      </c>
      <c r="AE293" s="66" t="s">
        <v>634</v>
      </c>
      <c r="AF293" s="46" t="s">
        <v>632</v>
      </c>
      <c r="AG293" s="46" t="s">
        <v>635</v>
      </c>
      <c r="AH293" s="46"/>
    </row>
    <row r="294" spans="2:34">
      <c r="B294" s="45" t="s">
        <v>1070</v>
      </c>
      <c r="C294" s="199" t="s">
        <v>437</v>
      </c>
      <c r="D294" s="199" t="s">
        <v>164</v>
      </c>
      <c r="E294" s="200" t="s">
        <v>337</v>
      </c>
      <c r="F294" s="199" t="s">
        <v>620</v>
      </c>
      <c r="G294" s="44" t="s">
        <v>621</v>
      </c>
      <c r="H294" s="201" t="s">
        <v>929</v>
      </c>
      <c r="I294" s="200">
        <v>5</v>
      </c>
      <c r="J294" s="44" t="s">
        <v>811</v>
      </c>
      <c r="K294" s="44" t="s">
        <v>15</v>
      </c>
      <c r="L294" s="202" t="s">
        <v>470</v>
      </c>
      <c r="M294" s="202" t="s">
        <v>623</v>
      </c>
      <c r="N294" s="202" t="s">
        <v>624</v>
      </c>
      <c r="O294" s="60">
        <v>28.8</v>
      </c>
      <c r="P294" s="44" t="s">
        <v>625</v>
      </c>
      <c r="Q294" s="45" t="s">
        <v>626</v>
      </c>
      <c r="R294" s="45" t="s">
        <v>625</v>
      </c>
      <c r="S294" s="46" t="s">
        <v>627</v>
      </c>
      <c r="T294" s="206">
        <v>93.867713299056646</v>
      </c>
      <c r="U294" s="45" t="s">
        <v>632</v>
      </c>
      <c r="V294" s="44">
        <v>1189</v>
      </c>
      <c r="W294" s="45">
        <v>300</v>
      </c>
      <c r="X294" s="44">
        <v>4</v>
      </c>
      <c r="Y294" s="78">
        <v>297.25</v>
      </c>
      <c r="Z294" s="46" t="s">
        <v>708</v>
      </c>
      <c r="AA294" s="44" t="s">
        <v>630</v>
      </c>
      <c r="AB294" s="66" t="s">
        <v>632</v>
      </c>
      <c r="AC294" s="66" t="s">
        <v>632</v>
      </c>
      <c r="AD294" s="46" t="s">
        <v>632</v>
      </c>
      <c r="AE294" s="66" t="s">
        <v>634</v>
      </c>
      <c r="AF294" s="46" t="s">
        <v>632</v>
      </c>
      <c r="AG294" s="46" t="s">
        <v>635</v>
      </c>
      <c r="AH294" s="46"/>
    </row>
    <row r="295" spans="2:34">
      <c r="B295" s="45" t="s">
        <v>1071</v>
      </c>
      <c r="C295" s="199" t="s">
        <v>437</v>
      </c>
      <c r="D295" s="199" t="s">
        <v>164</v>
      </c>
      <c r="E295" s="200" t="s">
        <v>337</v>
      </c>
      <c r="F295" s="199" t="s">
        <v>620</v>
      </c>
      <c r="G295" s="44" t="s">
        <v>621</v>
      </c>
      <c r="H295" s="201" t="s">
        <v>926</v>
      </c>
      <c r="I295" s="200">
        <v>3</v>
      </c>
      <c r="J295" s="44" t="s">
        <v>811</v>
      </c>
      <c r="K295" s="44" t="s">
        <v>15</v>
      </c>
      <c r="L295" s="202" t="s">
        <v>470</v>
      </c>
      <c r="M295" s="202" t="s">
        <v>623</v>
      </c>
      <c r="N295" s="202" t="s">
        <v>624</v>
      </c>
      <c r="O295" s="60">
        <v>24</v>
      </c>
      <c r="P295" s="44" t="s">
        <v>625</v>
      </c>
      <c r="Q295" s="45" t="s">
        <v>626</v>
      </c>
      <c r="R295" s="45" t="s">
        <v>625</v>
      </c>
      <c r="S295" s="46" t="s">
        <v>627</v>
      </c>
      <c r="T295" s="206">
        <v>87.821489539897186</v>
      </c>
      <c r="U295" s="45" t="s">
        <v>632</v>
      </c>
      <c r="V295" s="44">
        <v>1189</v>
      </c>
      <c r="W295" s="45">
        <v>300</v>
      </c>
      <c r="X295" s="44">
        <v>4</v>
      </c>
      <c r="Y295" s="78">
        <v>297.25</v>
      </c>
      <c r="Z295" s="46" t="s">
        <v>708</v>
      </c>
      <c r="AA295" s="44" t="s">
        <v>630</v>
      </c>
      <c r="AB295" s="66" t="s">
        <v>632</v>
      </c>
      <c r="AC295" s="66" t="s">
        <v>632</v>
      </c>
      <c r="AD295" s="46" t="s">
        <v>632</v>
      </c>
      <c r="AE295" s="66" t="s">
        <v>634</v>
      </c>
      <c r="AF295" s="46" t="s">
        <v>632</v>
      </c>
      <c r="AG295" s="46" t="s">
        <v>635</v>
      </c>
      <c r="AH295" s="46"/>
    </row>
    <row r="296" spans="2:34">
      <c r="B296" s="45" t="s">
        <v>1072</v>
      </c>
      <c r="C296" s="199" t="s">
        <v>437</v>
      </c>
      <c r="D296" s="199" t="s">
        <v>164</v>
      </c>
      <c r="E296" s="200" t="s">
        <v>337</v>
      </c>
      <c r="F296" s="199" t="s">
        <v>620</v>
      </c>
      <c r="G296" s="44" t="s">
        <v>621</v>
      </c>
      <c r="H296" s="201" t="s">
        <v>918</v>
      </c>
      <c r="I296" s="200">
        <v>6</v>
      </c>
      <c r="J296" s="44" t="s">
        <v>811</v>
      </c>
      <c r="K296" s="44" t="s">
        <v>15</v>
      </c>
      <c r="L296" s="202" t="s">
        <v>470</v>
      </c>
      <c r="M296" s="202" t="s">
        <v>623</v>
      </c>
      <c r="N296" s="202" t="s">
        <v>624</v>
      </c>
      <c r="O296" s="60">
        <v>27</v>
      </c>
      <c r="P296" s="44" t="s">
        <v>625</v>
      </c>
      <c r="Q296" s="45" t="s">
        <v>626</v>
      </c>
      <c r="R296" s="45" t="s">
        <v>625</v>
      </c>
      <c r="S296" s="46" t="s">
        <v>627</v>
      </c>
      <c r="T296" s="206">
        <v>51.593160980937917</v>
      </c>
      <c r="U296" s="45" t="s">
        <v>632</v>
      </c>
      <c r="V296" s="44">
        <v>1189</v>
      </c>
      <c r="W296" s="45">
        <v>300</v>
      </c>
      <c r="X296" s="44">
        <v>4</v>
      </c>
      <c r="Y296" s="78">
        <v>297.25</v>
      </c>
      <c r="Z296" s="46" t="s">
        <v>708</v>
      </c>
      <c r="AA296" s="44" t="s">
        <v>630</v>
      </c>
      <c r="AB296" s="66" t="s">
        <v>632</v>
      </c>
      <c r="AC296" s="66" t="s">
        <v>632</v>
      </c>
      <c r="AD296" s="46" t="s">
        <v>632</v>
      </c>
      <c r="AE296" s="66" t="s">
        <v>634</v>
      </c>
      <c r="AF296" s="46" t="s">
        <v>632</v>
      </c>
      <c r="AG296" s="46" t="s">
        <v>635</v>
      </c>
      <c r="AH296" s="46"/>
    </row>
    <row r="297" spans="2:34">
      <c r="B297" s="45" t="s">
        <v>1073</v>
      </c>
      <c r="C297" s="199" t="s">
        <v>437</v>
      </c>
      <c r="D297" s="199" t="s">
        <v>164</v>
      </c>
      <c r="E297" s="200" t="s">
        <v>337</v>
      </c>
      <c r="F297" s="199" t="s">
        <v>620</v>
      </c>
      <c r="G297" s="44" t="s">
        <v>621</v>
      </c>
      <c r="H297" s="201" t="s">
        <v>914</v>
      </c>
      <c r="I297" s="200">
        <v>10</v>
      </c>
      <c r="J297" s="44" t="s">
        <v>811</v>
      </c>
      <c r="K297" s="44" t="s">
        <v>15</v>
      </c>
      <c r="L297" s="202" t="s">
        <v>470</v>
      </c>
      <c r="M297" s="202" t="s">
        <v>623</v>
      </c>
      <c r="N297" s="202" t="s">
        <v>624</v>
      </c>
      <c r="O297" s="60">
        <v>52.79999999999999</v>
      </c>
      <c r="P297" s="44" t="s">
        <v>625</v>
      </c>
      <c r="Q297" s="45" t="s">
        <v>626</v>
      </c>
      <c r="R297" s="45" t="s">
        <v>625</v>
      </c>
      <c r="S297" s="46" t="s">
        <v>627</v>
      </c>
      <c r="T297" s="206">
        <v>87.209306229410657</v>
      </c>
      <c r="U297" s="45" t="s">
        <v>632</v>
      </c>
      <c r="V297" s="44">
        <v>1189</v>
      </c>
      <c r="W297" s="45">
        <v>300</v>
      </c>
      <c r="X297" s="44">
        <v>4</v>
      </c>
      <c r="Y297" s="78">
        <v>297.25</v>
      </c>
      <c r="Z297" s="46" t="s">
        <v>708</v>
      </c>
      <c r="AA297" s="44" t="s">
        <v>630</v>
      </c>
      <c r="AB297" s="66" t="s">
        <v>640</v>
      </c>
      <c r="AC297" s="66" t="s">
        <v>632</v>
      </c>
      <c r="AD297" s="46" t="s">
        <v>632</v>
      </c>
      <c r="AE297" s="66" t="s">
        <v>634</v>
      </c>
      <c r="AF297" s="46" t="s">
        <v>632</v>
      </c>
      <c r="AG297" s="46" t="s">
        <v>635</v>
      </c>
      <c r="AH297" s="46"/>
    </row>
    <row r="298" spans="2:34">
      <c r="B298" s="45" t="s">
        <v>1074</v>
      </c>
      <c r="C298" s="199" t="s">
        <v>437</v>
      </c>
      <c r="D298" s="199" t="s">
        <v>164</v>
      </c>
      <c r="E298" s="200" t="s">
        <v>337</v>
      </c>
      <c r="F298" s="199" t="s">
        <v>620</v>
      </c>
      <c r="G298" s="44" t="s">
        <v>621</v>
      </c>
      <c r="H298" s="201" t="s">
        <v>910</v>
      </c>
      <c r="I298" s="200">
        <v>4</v>
      </c>
      <c r="J298" s="44" t="s">
        <v>816</v>
      </c>
      <c r="K298" s="44" t="s">
        <v>15</v>
      </c>
      <c r="L298" s="202" t="s">
        <v>470</v>
      </c>
      <c r="M298" s="202" t="s">
        <v>623</v>
      </c>
      <c r="N298" s="202" t="s">
        <v>624</v>
      </c>
      <c r="O298" s="60">
        <v>36</v>
      </c>
      <c r="P298" s="44" t="s">
        <v>625</v>
      </c>
      <c r="Q298" s="45" t="s">
        <v>626</v>
      </c>
      <c r="R298" s="45" t="s">
        <v>625</v>
      </c>
      <c r="S298" s="46" t="s">
        <v>627</v>
      </c>
      <c r="T298" s="206">
        <v>93.216943148779634</v>
      </c>
      <c r="U298" s="45" t="s">
        <v>632</v>
      </c>
      <c r="V298" s="44">
        <v>1189</v>
      </c>
      <c r="W298" s="45">
        <v>300</v>
      </c>
      <c r="X298" s="44">
        <v>4</v>
      </c>
      <c r="Y298" s="78">
        <v>297.25</v>
      </c>
      <c r="Z298" s="46" t="s">
        <v>708</v>
      </c>
      <c r="AA298" s="44" t="s">
        <v>630</v>
      </c>
      <c r="AB298" s="66" t="s">
        <v>632</v>
      </c>
      <c r="AC298" s="66" t="s">
        <v>632</v>
      </c>
      <c r="AD298" s="46" t="s">
        <v>632</v>
      </c>
      <c r="AE298" s="66" t="s">
        <v>634</v>
      </c>
      <c r="AF298" s="46" t="s">
        <v>632</v>
      </c>
      <c r="AG298" s="46" t="s">
        <v>635</v>
      </c>
      <c r="AH298" s="46"/>
    </row>
    <row r="299" spans="2:34">
      <c r="B299" s="45" t="s">
        <v>1075</v>
      </c>
      <c r="C299" s="199" t="s">
        <v>437</v>
      </c>
      <c r="D299" s="199" t="s">
        <v>164</v>
      </c>
      <c r="E299" s="200" t="s">
        <v>337</v>
      </c>
      <c r="F299" s="199" t="s">
        <v>620</v>
      </c>
      <c r="G299" s="44" t="s">
        <v>621</v>
      </c>
      <c r="H299" s="201" t="s">
        <v>906</v>
      </c>
      <c r="I299" s="200">
        <v>4</v>
      </c>
      <c r="J299" s="44" t="s">
        <v>816</v>
      </c>
      <c r="K299" s="44" t="s">
        <v>15</v>
      </c>
      <c r="L299" s="202" t="s">
        <v>470</v>
      </c>
      <c r="M299" s="202" t="s">
        <v>623</v>
      </c>
      <c r="N299" s="202" t="s">
        <v>624</v>
      </c>
      <c r="O299" s="60">
        <v>16.5</v>
      </c>
      <c r="P299" s="44" t="s">
        <v>625</v>
      </c>
      <c r="Q299" s="45" t="s">
        <v>626</v>
      </c>
      <c r="R299" s="45" t="s">
        <v>625</v>
      </c>
      <c r="S299" s="46" t="s">
        <v>627</v>
      </c>
      <c r="T299" s="206">
        <v>43.892181456439481</v>
      </c>
      <c r="U299" s="45" t="s">
        <v>632</v>
      </c>
      <c r="V299" s="44">
        <v>1189</v>
      </c>
      <c r="W299" s="45">
        <v>300</v>
      </c>
      <c r="X299" s="44">
        <v>4</v>
      </c>
      <c r="Y299" s="78">
        <v>297.25</v>
      </c>
      <c r="Z299" s="46" t="s">
        <v>708</v>
      </c>
      <c r="AA299" s="44" t="s">
        <v>630</v>
      </c>
      <c r="AB299" s="66" t="s">
        <v>631</v>
      </c>
      <c r="AC299" s="66" t="s">
        <v>632</v>
      </c>
      <c r="AD299" s="46" t="s">
        <v>632</v>
      </c>
      <c r="AE299" s="66" t="s">
        <v>634</v>
      </c>
      <c r="AF299" s="46" t="s">
        <v>631</v>
      </c>
      <c r="AG299" s="46" t="s">
        <v>635</v>
      </c>
      <c r="AH299" s="46"/>
    </row>
    <row r="300" spans="2:34">
      <c r="B300" s="45" t="s">
        <v>1076</v>
      </c>
      <c r="C300" s="199" t="s">
        <v>437</v>
      </c>
      <c r="D300" s="199" t="s">
        <v>164</v>
      </c>
      <c r="E300" s="200" t="s">
        <v>337</v>
      </c>
      <c r="F300" s="199" t="s">
        <v>620</v>
      </c>
      <c r="G300" s="44" t="s">
        <v>621</v>
      </c>
      <c r="H300" s="201" t="s">
        <v>904</v>
      </c>
      <c r="I300" s="200">
        <v>14</v>
      </c>
      <c r="J300" s="44" t="s">
        <v>816</v>
      </c>
      <c r="K300" s="44" t="s">
        <v>15</v>
      </c>
      <c r="L300" s="202" t="s">
        <v>470</v>
      </c>
      <c r="M300" s="202" t="s">
        <v>623</v>
      </c>
      <c r="N300" s="202" t="s">
        <v>624</v>
      </c>
      <c r="O300" s="60">
        <v>19.285714285714285</v>
      </c>
      <c r="P300" s="44" t="s">
        <v>625</v>
      </c>
      <c r="Q300" s="45" t="s">
        <v>626</v>
      </c>
      <c r="R300" s="45" t="s">
        <v>625</v>
      </c>
      <c r="S300" s="46" t="s">
        <v>627</v>
      </c>
      <c r="T300" s="206">
        <v>88.251817851020576</v>
      </c>
      <c r="U300" s="45" t="s">
        <v>632</v>
      </c>
      <c r="V300" s="44">
        <v>1189</v>
      </c>
      <c r="W300" s="45">
        <v>300</v>
      </c>
      <c r="X300" s="44">
        <v>4</v>
      </c>
      <c r="Y300" s="78">
        <v>297.25</v>
      </c>
      <c r="Z300" s="46" t="s">
        <v>708</v>
      </c>
      <c r="AA300" s="44" t="s">
        <v>630</v>
      </c>
      <c r="AB300" s="66" t="s">
        <v>631</v>
      </c>
      <c r="AC300" s="66" t="s">
        <v>632</v>
      </c>
      <c r="AD300" s="46" t="s">
        <v>632</v>
      </c>
      <c r="AE300" s="66" t="s">
        <v>634</v>
      </c>
      <c r="AF300" s="46" t="s">
        <v>631</v>
      </c>
      <c r="AG300" s="46" t="s">
        <v>635</v>
      </c>
      <c r="AH300" s="46"/>
    </row>
    <row r="301" spans="2:34">
      <c r="B301" s="45" t="s">
        <v>1077</v>
      </c>
      <c r="C301" s="199" t="s">
        <v>437</v>
      </c>
      <c r="D301" s="199" t="s">
        <v>164</v>
      </c>
      <c r="E301" s="200" t="s">
        <v>337</v>
      </c>
      <c r="F301" s="199" t="s">
        <v>620</v>
      </c>
      <c r="G301" s="44" t="s">
        <v>621</v>
      </c>
      <c r="H301" s="201" t="s">
        <v>900</v>
      </c>
      <c r="I301" s="200">
        <v>9</v>
      </c>
      <c r="J301" s="44" t="s">
        <v>816</v>
      </c>
      <c r="K301" s="44" t="s">
        <v>15</v>
      </c>
      <c r="L301" s="202" t="s">
        <v>470</v>
      </c>
      <c r="M301" s="202" t="s">
        <v>623</v>
      </c>
      <c r="N301" s="202" t="s">
        <v>624</v>
      </c>
      <c r="O301" s="60">
        <v>19.555555555555557</v>
      </c>
      <c r="P301" s="44" t="s">
        <v>625</v>
      </c>
      <c r="Q301" s="45" t="s">
        <v>626</v>
      </c>
      <c r="R301" s="45" t="s">
        <v>625</v>
      </c>
      <c r="S301" s="46" t="s">
        <v>627</v>
      </c>
      <c r="T301" s="206">
        <v>99.350963986270614</v>
      </c>
      <c r="U301" s="45" t="s">
        <v>632</v>
      </c>
      <c r="V301" s="44">
        <v>1189</v>
      </c>
      <c r="W301" s="45">
        <v>300</v>
      </c>
      <c r="X301" s="44">
        <v>4</v>
      </c>
      <c r="Y301" s="78">
        <v>297.25</v>
      </c>
      <c r="Z301" s="46" t="s">
        <v>708</v>
      </c>
      <c r="AA301" s="44" t="s">
        <v>630</v>
      </c>
      <c r="AB301" s="66" t="s">
        <v>631</v>
      </c>
      <c r="AC301" s="66" t="s">
        <v>632</v>
      </c>
      <c r="AD301" s="46" t="s">
        <v>632</v>
      </c>
      <c r="AE301" s="66" t="s">
        <v>634</v>
      </c>
      <c r="AF301" s="46" t="s">
        <v>631</v>
      </c>
      <c r="AG301" s="46" t="s">
        <v>635</v>
      </c>
      <c r="AH301" s="46"/>
    </row>
    <row r="302" spans="2:34">
      <c r="B302" s="45" t="s">
        <v>1078</v>
      </c>
      <c r="C302" s="199" t="s">
        <v>437</v>
      </c>
      <c r="D302" s="199" t="s">
        <v>164</v>
      </c>
      <c r="E302" s="200" t="s">
        <v>337</v>
      </c>
      <c r="F302" s="199" t="s">
        <v>620</v>
      </c>
      <c r="G302" s="44" t="s">
        <v>621</v>
      </c>
      <c r="H302" s="201" t="s">
        <v>896</v>
      </c>
      <c r="I302" s="200">
        <v>10</v>
      </c>
      <c r="J302" s="44" t="s">
        <v>816</v>
      </c>
      <c r="K302" s="44" t="s">
        <v>15</v>
      </c>
      <c r="L302" s="202" t="s">
        <v>470</v>
      </c>
      <c r="M302" s="202" t="s">
        <v>623</v>
      </c>
      <c r="N302" s="202" t="s">
        <v>624</v>
      </c>
      <c r="O302" s="60">
        <v>28.8</v>
      </c>
      <c r="P302" s="44" t="s">
        <v>625</v>
      </c>
      <c r="Q302" s="45" t="s">
        <v>626</v>
      </c>
      <c r="R302" s="45" t="s">
        <v>625</v>
      </c>
      <c r="S302" s="46" t="s">
        <v>627</v>
      </c>
      <c r="T302" s="206">
        <v>43.408880485377011</v>
      </c>
      <c r="U302" s="45" t="s">
        <v>632</v>
      </c>
      <c r="V302" s="44">
        <v>1189</v>
      </c>
      <c r="W302" s="45">
        <v>300</v>
      </c>
      <c r="X302" s="44">
        <v>4</v>
      </c>
      <c r="Y302" s="78">
        <v>297.25</v>
      </c>
      <c r="Z302" s="46" t="s">
        <v>708</v>
      </c>
      <c r="AA302" s="44" t="s">
        <v>630</v>
      </c>
      <c r="AB302" s="66" t="s">
        <v>632</v>
      </c>
      <c r="AC302" s="66" t="s">
        <v>632</v>
      </c>
      <c r="AD302" s="46" t="s">
        <v>632</v>
      </c>
      <c r="AE302" s="66" t="s">
        <v>634</v>
      </c>
      <c r="AF302" s="46" t="s">
        <v>632</v>
      </c>
      <c r="AG302" s="46" t="s">
        <v>635</v>
      </c>
      <c r="AH302" s="46"/>
    </row>
    <row r="303" spans="2:34">
      <c r="B303" s="45" t="s">
        <v>1079</v>
      </c>
      <c r="C303" s="199" t="s">
        <v>437</v>
      </c>
      <c r="D303" s="199" t="s">
        <v>164</v>
      </c>
      <c r="E303" s="200" t="s">
        <v>337</v>
      </c>
      <c r="F303" s="199" t="s">
        <v>620</v>
      </c>
      <c r="G303" s="44" t="s">
        <v>621</v>
      </c>
      <c r="H303" s="201" t="s">
        <v>1080</v>
      </c>
      <c r="I303" s="200">
        <v>4</v>
      </c>
      <c r="J303" s="44" t="s">
        <v>811</v>
      </c>
      <c r="K303" s="44" t="s">
        <v>15</v>
      </c>
      <c r="L303" s="202" t="s">
        <v>470</v>
      </c>
      <c r="M303" s="202" t="s">
        <v>623</v>
      </c>
      <c r="N303" s="202" t="s">
        <v>624</v>
      </c>
      <c r="O303" s="60">
        <v>36</v>
      </c>
      <c r="P303" s="44" t="s">
        <v>625</v>
      </c>
      <c r="Q303" s="45" t="s">
        <v>626</v>
      </c>
      <c r="R303" s="45" t="s">
        <v>625</v>
      </c>
      <c r="S303" s="46" t="s">
        <v>627</v>
      </c>
      <c r="T303" s="206">
        <v>198.72638414915249</v>
      </c>
      <c r="U303" s="45" t="s">
        <v>632</v>
      </c>
      <c r="V303" s="44">
        <v>1189</v>
      </c>
      <c r="W303" s="45">
        <v>300</v>
      </c>
      <c r="X303" s="44">
        <v>4</v>
      </c>
      <c r="Y303" s="78">
        <v>297.25</v>
      </c>
      <c r="Z303" s="46" t="s">
        <v>708</v>
      </c>
      <c r="AA303" s="44" t="s">
        <v>630</v>
      </c>
      <c r="AB303" s="66" t="s">
        <v>632</v>
      </c>
      <c r="AC303" s="66" t="s">
        <v>632</v>
      </c>
      <c r="AD303" s="46" t="s">
        <v>632</v>
      </c>
      <c r="AE303" s="66" t="s">
        <v>634</v>
      </c>
      <c r="AF303" s="46" t="s">
        <v>632</v>
      </c>
      <c r="AG303" s="46" t="s">
        <v>635</v>
      </c>
      <c r="AH303" s="46"/>
    </row>
    <row r="304" spans="2:34">
      <c r="B304" s="45" t="s">
        <v>1081</v>
      </c>
      <c r="C304" s="199" t="s">
        <v>437</v>
      </c>
      <c r="D304" s="199" t="s">
        <v>164</v>
      </c>
      <c r="E304" s="200" t="s">
        <v>337</v>
      </c>
      <c r="F304" s="199" t="s">
        <v>620</v>
      </c>
      <c r="G304" s="44" t="s">
        <v>621</v>
      </c>
      <c r="H304" s="201" t="s">
        <v>894</v>
      </c>
      <c r="I304" s="200">
        <v>3</v>
      </c>
      <c r="J304" s="44" t="s">
        <v>811</v>
      </c>
      <c r="K304" s="44" t="s">
        <v>15</v>
      </c>
      <c r="L304" s="202" t="s">
        <v>470</v>
      </c>
      <c r="M304" s="202" t="s">
        <v>623</v>
      </c>
      <c r="N304" s="202" t="s">
        <v>624</v>
      </c>
      <c r="O304" s="60">
        <v>24</v>
      </c>
      <c r="P304" s="44" t="s">
        <v>625</v>
      </c>
      <c r="Q304" s="45" t="s">
        <v>626</v>
      </c>
      <c r="R304" s="45" t="s">
        <v>625</v>
      </c>
      <c r="S304" s="46" t="s">
        <v>627</v>
      </c>
      <c r="T304" s="206">
        <v>43.408880485377011</v>
      </c>
      <c r="U304" s="45" t="s">
        <v>632</v>
      </c>
      <c r="V304" s="44">
        <v>1189</v>
      </c>
      <c r="W304" s="45">
        <v>300</v>
      </c>
      <c r="X304" s="44">
        <v>4</v>
      </c>
      <c r="Y304" s="78">
        <v>297.25</v>
      </c>
      <c r="Z304" s="46" t="s">
        <v>708</v>
      </c>
      <c r="AA304" s="44" t="s">
        <v>630</v>
      </c>
      <c r="AB304" s="66" t="s">
        <v>632</v>
      </c>
      <c r="AC304" s="66" t="s">
        <v>632</v>
      </c>
      <c r="AD304" s="46" t="s">
        <v>632</v>
      </c>
      <c r="AE304" s="66" t="s">
        <v>634</v>
      </c>
      <c r="AF304" s="46" t="s">
        <v>632</v>
      </c>
      <c r="AG304" s="46" t="s">
        <v>635</v>
      </c>
      <c r="AH304" s="46"/>
    </row>
    <row r="305" spans="2:34">
      <c r="B305" s="45" t="s">
        <v>1082</v>
      </c>
      <c r="C305" s="199" t="s">
        <v>437</v>
      </c>
      <c r="D305" s="199" t="s">
        <v>164</v>
      </c>
      <c r="E305" s="200" t="s">
        <v>337</v>
      </c>
      <c r="F305" s="199" t="s">
        <v>620</v>
      </c>
      <c r="G305" s="44" t="s">
        <v>621</v>
      </c>
      <c r="H305" s="201" t="s">
        <v>892</v>
      </c>
      <c r="I305" s="200">
        <v>7</v>
      </c>
      <c r="J305" s="44" t="s">
        <v>816</v>
      </c>
      <c r="K305" s="44" t="s">
        <v>15</v>
      </c>
      <c r="L305" s="202" t="s">
        <v>470</v>
      </c>
      <c r="M305" s="202" t="s">
        <v>623</v>
      </c>
      <c r="N305" s="202" t="s">
        <v>624</v>
      </c>
      <c r="O305" s="60">
        <v>0</v>
      </c>
      <c r="P305" s="44" t="s">
        <v>621</v>
      </c>
      <c r="Q305" s="45" t="s">
        <v>771</v>
      </c>
      <c r="R305" s="45" t="s">
        <v>621</v>
      </c>
      <c r="S305" s="46" t="s">
        <v>621</v>
      </c>
      <c r="T305" s="206">
        <v>13.27550951933187</v>
      </c>
      <c r="U305" s="45" t="s">
        <v>621</v>
      </c>
      <c r="V305" s="44">
        <v>1189</v>
      </c>
      <c r="W305" s="45">
        <v>300</v>
      </c>
      <c r="X305" s="44">
        <v>4</v>
      </c>
      <c r="Y305" s="78">
        <v>297.25</v>
      </c>
      <c r="Z305" s="46" t="s">
        <v>708</v>
      </c>
      <c r="AA305" s="44" t="s">
        <v>630</v>
      </c>
      <c r="AB305" s="66" t="s">
        <v>628</v>
      </c>
      <c r="AC305" s="66" t="s">
        <v>628</v>
      </c>
      <c r="AD305" s="46" t="s">
        <v>621</v>
      </c>
      <c r="AE305" s="66" t="s">
        <v>634</v>
      </c>
      <c r="AF305" s="46" t="s">
        <v>633</v>
      </c>
      <c r="AG305" s="46" t="s">
        <v>725</v>
      </c>
      <c r="AH305" s="46"/>
    </row>
    <row r="306" spans="2:34">
      <c r="B306" s="45" t="s">
        <v>1083</v>
      </c>
      <c r="C306" s="199" t="s">
        <v>437</v>
      </c>
      <c r="D306" s="199" t="s">
        <v>164</v>
      </c>
      <c r="E306" s="200" t="s">
        <v>337</v>
      </c>
      <c r="F306" s="199" t="s">
        <v>620</v>
      </c>
      <c r="G306" s="44" t="s">
        <v>621</v>
      </c>
      <c r="H306" s="201" t="s">
        <v>888</v>
      </c>
      <c r="I306" s="200">
        <v>3</v>
      </c>
      <c r="J306" s="44" t="s">
        <v>811</v>
      </c>
      <c r="K306" s="44" t="s">
        <v>15</v>
      </c>
      <c r="L306" s="202" t="s">
        <v>470</v>
      </c>
      <c r="M306" s="202" t="s">
        <v>623</v>
      </c>
      <c r="N306" s="202" t="s">
        <v>624</v>
      </c>
      <c r="O306" s="60">
        <v>45</v>
      </c>
      <c r="P306" s="44" t="s">
        <v>625</v>
      </c>
      <c r="Q306" s="45" t="s">
        <v>626</v>
      </c>
      <c r="R306" s="45" t="s">
        <v>625</v>
      </c>
      <c r="S306" s="46" t="s">
        <v>627</v>
      </c>
      <c r="T306" s="206">
        <v>47.435786164026275</v>
      </c>
      <c r="U306" s="45" t="s">
        <v>632</v>
      </c>
      <c r="V306" s="44">
        <v>1189</v>
      </c>
      <c r="W306" s="45">
        <v>300</v>
      </c>
      <c r="X306" s="44">
        <v>4</v>
      </c>
      <c r="Y306" s="78">
        <v>297.25</v>
      </c>
      <c r="Z306" s="46" t="s">
        <v>708</v>
      </c>
      <c r="AA306" s="44" t="s">
        <v>630</v>
      </c>
      <c r="AB306" s="66" t="s">
        <v>640</v>
      </c>
      <c r="AC306" s="66" t="s">
        <v>632</v>
      </c>
      <c r="AD306" s="46" t="s">
        <v>632</v>
      </c>
      <c r="AE306" s="66" t="s">
        <v>634</v>
      </c>
      <c r="AF306" s="46" t="s">
        <v>632</v>
      </c>
      <c r="AG306" s="46" t="s">
        <v>635</v>
      </c>
      <c r="AH306" s="46"/>
    </row>
    <row r="307" spans="2:34">
      <c r="B307" s="45" t="s">
        <v>1084</v>
      </c>
      <c r="C307" s="199" t="s">
        <v>437</v>
      </c>
      <c r="D307" s="199" t="s">
        <v>164</v>
      </c>
      <c r="E307" s="200" t="s">
        <v>337</v>
      </c>
      <c r="F307" s="199" t="s">
        <v>620</v>
      </c>
      <c r="G307" s="44" t="s">
        <v>621</v>
      </c>
      <c r="H307" s="201" t="s">
        <v>858</v>
      </c>
      <c r="I307" s="200">
        <v>7</v>
      </c>
      <c r="J307" s="44" t="s">
        <v>811</v>
      </c>
      <c r="K307" s="44" t="s">
        <v>15</v>
      </c>
      <c r="L307" s="202" t="s">
        <v>470</v>
      </c>
      <c r="M307" s="202" t="s">
        <v>623</v>
      </c>
      <c r="N307" s="202" t="s">
        <v>624</v>
      </c>
      <c r="O307" s="60">
        <v>22.285714285714288</v>
      </c>
      <c r="P307" s="44" t="s">
        <v>625</v>
      </c>
      <c r="Q307" s="45" t="s">
        <v>626</v>
      </c>
      <c r="R307" s="45" t="s">
        <v>625</v>
      </c>
      <c r="S307" s="46" t="s">
        <v>627</v>
      </c>
      <c r="T307" s="206">
        <v>38.869666167753259</v>
      </c>
      <c r="U307" s="45" t="s">
        <v>632</v>
      </c>
      <c r="V307" s="44">
        <v>1189</v>
      </c>
      <c r="W307" s="45">
        <v>300</v>
      </c>
      <c r="X307" s="44">
        <v>4</v>
      </c>
      <c r="Y307" s="78">
        <v>297.25</v>
      </c>
      <c r="Z307" s="46" t="s">
        <v>708</v>
      </c>
      <c r="AA307" s="44" t="s">
        <v>630</v>
      </c>
      <c r="AB307" s="66" t="s">
        <v>632</v>
      </c>
      <c r="AC307" s="66" t="s">
        <v>632</v>
      </c>
      <c r="AD307" s="46" t="s">
        <v>632</v>
      </c>
      <c r="AE307" s="66" t="s">
        <v>634</v>
      </c>
      <c r="AF307" s="46" t="s">
        <v>632</v>
      </c>
      <c r="AG307" s="46" t="s">
        <v>635</v>
      </c>
      <c r="AH307" s="46"/>
    </row>
    <row r="308" spans="2:34">
      <c r="B308" s="45" t="s">
        <v>1085</v>
      </c>
      <c r="C308" s="199" t="s">
        <v>437</v>
      </c>
      <c r="D308" s="199" t="s">
        <v>164</v>
      </c>
      <c r="E308" s="200" t="s">
        <v>337</v>
      </c>
      <c r="F308" s="199" t="s">
        <v>620</v>
      </c>
      <c r="G308" s="44" t="s">
        <v>621</v>
      </c>
      <c r="H308" s="201" t="s">
        <v>1086</v>
      </c>
      <c r="I308" s="200">
        <v>5</v>
      </c>
      <c r="J308" s="44" t="s">
        <v>816</v>
      </c>
      <c r="K308" s="44" t="s">
        <v>15</v>
      </c>
      <c r="L308" s="202" t="s">
        <v>470</v>
      </c>
      <c r="M308" s="202" t="s">
        <v>623</v>
      </c>
      <c r="N308" s="202" t="s">
        <v>624</v>
      </c>
      <c r="O308" s="60">
        <v>73.2</v>
      </c>
      <c r="P308" s="44" t="s">
        <v>625</v>
      </c>
      <c r="Q308" s="45" t="s">
        <v>626</v>
      </c>
      <c r="R308" s="45" t="s">
        <v>625</v>
      </c>
      <c r="S308" s="46" t="s">
        <v>627</v>
      </c>
      <c r="T308" s="206">
        <v>32.050994571123411</v>
      </c>
      <c r="U308" s="45" t="s">
        <v>632</v>
      </c>
      <c r="V308" s="44">
        <v>1189</v>
      </c>
      <c r="W308" s="45">
        <v>300</v>
      </c>
      <c r="X308" s="44">
        <v>4</v>
      </c>
      <c r="Y308" s="78">
        <v>297.25</v>
      </c>
      <c r="Z308" s="46" t="s">
        <v>708</v>
      </c>
      <c r="AA308" s="44" t="s">
        <v>630</v>
      </c>
      <c r="AB308" s="66" t="s">
        <v>634</v>
      </c>
      <c r="AC308" s="66" t="s">
        <v>632</v>
      </c>
      <c r="AD308" s="46" t="s">
        <v>632</v>
      </c>
      <c r="AE308" s="66" t="s">
        <v>634</v>
      </c>
      <c r="AF308" s="46" t="s">
        <v>632</v>
      </c>
      <c r="AG308" s="46" t="s">
        <v>635</v>
      </c>
      <c r="AH308" s="46"/>
    </row>
    <row r="309" spans="2:34">
      <c r="B309" s="45" t="s">
        <v>1087</v>
      </c>
      <c r="C309" s="199" t="s">
        <v>437</v>
      </c>
      <c r="D309" s="199" t="s">
        <v>164</v>
      </c>
      <c r="E309" s="200" t="s">
        <v>337</v>
      </c>
      <c r="F309" s="199" t="s">
        <v>620</v>
      </c>
      <c r="G309" s="44" t="s">
        <v>621</v>
      </c>
      <c r="H309" s="201" t="s">
        <v>856</v>
      </c>
      <c r="I309" s="200">
        <v>1</v>
      </c>
      <c r="J309" s="44" t="s">
        <v>816</v>
      </c>
      <c r="K309" s="44" t="s">
        <v>15</v>
      </c>
      <c r="L309" s="202" t="s">
        <v>470</v>
      </c>
      <c r="M309" s="202" t="s">
        <v>623</v>
      </c>
      <c r="N309" s="202" t="s">
        <v>624</v>
      </c>
      <c r="O309" s="60">
        <v>99</v>
      </c>
      <c r="P309" s="44" t="s">
        <v>625</v>
      </c>
      <c r="Q309" s="45" t="s">
        <v>626</v>
      </c>
      <c r="R309" s="45" t="s">
        <v>625</v>
      </c>
      <c r="S309" s="46" t="s">
        <v>627</v>
      </c>
      <c r="T309" s="206">
        <v>32.050994571123411</v>
      </c>
      <c r="U309" s="45" t="s">
        <v>632</v>
      </c>
      <c r="V309" s="44">
        <v>1189</v>
      </c>
      <c r="W309" s="45">
        <v>300</v>
      </c>
      <c r="X309" s="44">
        <v>4</v>
      </c>
      <c r="Y309" s="78">
        <v>297.25</v>
      </c>
      <c r="Z309" s="46" t="s">
        <v>708</v>
      </c>
      <c r="AA309" s="44" t="s">
        <v>630</v>
      </c>
      <c r="AB309" s="66" t="s">
        <v>634</v>
      </c>
      <c r="AC309" s="66" t="s">
        <v>632</v>
      </c>
      <c r="AD309" s="46" t="s">
        <v>632</v>
      </c>
      <c r="AE309" s="66" t="s">
        <v>634</v>
      </c>
      <c r="AF309" s="46" t="s">
        <v>632</v>
      </c>
      <c r="AG309" s="46" t="s">
        <v>635</v>
      </c>
      <c r="AH309" s="46"/>
    </row>
    <row r="310" spans="2:34">
      <c r="B310" s="45" t="s">
        <v>1088</v>
      </c>
      <c r="C310" s="199" t="s">
        <v>437</v>
      </c>
      <c r="D310" s="199" t="s">
        <v>164</v>
      </c>
      <c r="E310" s="200" t="s">
        <v>337</v>
      </c>
      <c r="F310" s="199" t="s">
        <v>620</v>
      </c>
      <c r="G310" s="44" t="s">
        <v>621</v>
      </c>
      <c r="H310" s="201" t="s">
        <v>848</v>
      </c>
      <c r="I310" s="200">
        <v>3</v>
      </c>
      <c r="J310" s="44" t="s">
        <v>816</v>
      </c>
      <c r="K310" s="44" t="s">
        <v>15</v>
      </c>
      <c r="L310" s="202" t="s">
        <v>470</v>
      </c>
      <c r="M310" s="202" t="s">
        <v>623</v>
      </c>
      <c r="N310" s="202" t="s">
        <v>624</v>
      </c>
      <c r="O310" s="60">
        <v>19</v>
      </c>
      <c r="P310" s="44" t="s">
        <v>625</v>
      </c>
      <c r="Q310" s="45" t="s">
        <v>626</v>
      </c>
      <c r="R310" s="45" t="s">
        <v>625</v>
      </c>
      <c r="S310" s="46" t="s">
        <v>627</v>
      </c>
      <c r="T310" s="206">
        <v>67.20612338921859</v>
      </c>
      <c r="U310" s="45" t="s">
        <v>632</v>
      </c>
      <c r="V310" s="44">
        <v>1189</v>
      </c>
      <c r="W310" s="45">
        <v>300</v>
      </c>
      <c r="X310" s="44">
        <v>4</v>
      </c>
      <c r="Y310" s="78">
        <v>297.25</v>
      </c>
      <c r="Z310" s="46" t="s">
        <v>708</v>
      </c>
      <c r="AA310" s="44" t="s">
        <v>630</v>
      </c>
      <c r="AB310" s="66" t="s">
        <v>631</v>
      </c>
      <c r="AC310" s="66" t="s">
        <v>632</v>
      </c>
      <c r="AD310" s="46" t="s">
        <v>632</v>
      </c>
      <c r="AE310" s="66" t="s">
        <v>634</v>
      </c>
      <c r="AF310" s="46" t="s">
        <v>631</v>
      </c>
      <c r="AG310" s="46" t="s">
        <v>635</v>
      </c>
      <c r="AH310" s="46"/>
    </row>
    <row r="311" spans="2:34">
      <c r="B311" s="45" t="s">
        <v>1089</v>
      </c>
      <c r="C311" s="199" t="s">
        <v>437</v>
      </c>
      <c r="D311" s="199" t="s">
        <v>164</v>
      </c>
      <c r="E311" s="200" t="s">
        <v>337</v>
      </c>
      <c r="F311" s="199" t="s">
        <v>620</v>
      </c>
      <c r="G311" s="44" t="s">
        <v>621</v>
      </c>
      <c r="H311" s="201" t="s">
        <v>852</v>
      </c>
      <c r="I311" s="200">
        <v>4</v>
      </c>
      <c r="J311" s="44" t="s">
        <v>816</v>
      </c>
      <c r="K311" s="44" t="s">
        <v>15</v>
      </c>
      <c r="L311" s="202" t="s">
        <v>470</v>
      </c>
      <c r="M311" s="202" t="s">
        <v>623</v>
      </c>
      <c r="N311" s="202" t="s">
        <v>624</v>
      </c>
      <c r="O311" s="60">
        <v>28</v>
      </c>
      <c r="P311" s="44" t="s">
        <v>625</v>
      </c>
      <c r="Q311" s="45" t="s">
        <v>626</v>
      </c>
      <c r="R311" s="45" t="s">
        <v>625</v>
      </c>
      <c r="S311" s="46" t="s">
        <v>627</v>
      </c>
      <c r="T311" s="206">
        <v>65.663254457897935</v>
      </c>
      <c r="U311" s="45" t="s">
        <v>632</v>
      </c>
      <c r="V311" s="44">
        <v>1189</v>
      </c>
      <c r="W311" s="45">
        <v>300</v>
      </c>
      <c r="X311" s="44">
        <v>4</v>
      </c>
      <c r="Y311" s="78">
        <v>297.25</v>
      </c>
      <c r="Z311" s="46" t="s">
        <v>708</v>
      </c>
      <c r="AA311" s="44" t="s">
        <v>630</v>
      </c>
      <c r="AB311" s="66" t="s">
        <v>632</v>
      </c>
      <c r="AC311" s="66" t="s">
        <v>632</v>
      </c>
      <c r="AD311" s="46" t="s">
        <v>632</v>
      </c>
      <c r="AE311" s="66" t="s">
        <v>634</v>
      </c>
      <c r="AF311" s="46" t="s">
        <v>632</v>
      </c>
      <c r="AG311" s="46" t="s">
        <v>635</v>
      </c>
      <c r="AH311" s="46"/>
    </row>
    <row r="312" spans="2:34">
      <c r="B312" s="45" t="s">
        <v>1090</v>
      </c>
      <c r="C312" s="199" t="s">
        <v>437</v>
      </c>
      <c r="D312" s="199" t="s">
        <v>164</v>
      </c>
      <c r="E312" s="200" t="s">
        <v>337</v>
      </c>
      <c r="F312" s="199" t="s">
        <v>620</v>
      </c>
      <c r="G312" s="44" t="s">
        <v>621</v>
      </c>
      <c r="H312" s="201" t="s">
        <v>844</v>
      </c>
      <c r="I312" s="200">
        <v>8</v>
      </c>
      <c r="J312" s="44" t="s">
        <v>816</v>
      </c>
      <c r="K312" s="44" t="s">
        <v>15</v>
      </c>
      <c r="L312" s="202" t="s">
        <v>470</v>
      </c>
      <c r="M312" s="202" t="s">
        <v>623</v>
      </c>
      <c r="N312" s="202" t="s">
        <v>624</v>
      </c>
      <c r="O312" s="60">
        <v>42.75</v>
      </c>
      <c r="P312" s="44" t="s">
        <v>625</v>
      </c>
      <c r="Q312" s="45" t="s">
        <v>626</v>
      </c>
      <c r="R312" s="45" t="s">
        <v>625</v>
      </c>
      <c r="S312" s="46" t="s">
        <v>627</v>
      </c>
      <c r="T312" s="206">
        <v>85.165158820990655</v>
      </c>
      <c r="U312" s="45" t="s">
        <v>632</v>
      </c>
      <c r="V312" s="44">
        <v>1189</v>
      </c>
      <c r="W312" s="45">
        <v>300</v>
      </c>
      <c r="X312" s="44">
        <v>4</v>
      </c>
      <c r="Y312" s="78">
        <v>297.25</v>
      </c>
      <c r="Z312" s="46" t="s">
        <v>708</v>
      </c>
      <c r="AA312" s="44" t="s">
        <v>630</v>
      </c>
      <c r="AB312" s="66" t="s">
        <v>640</v>
      </c>
      <c r="AC312" s="66" t="s">
        <v>632</v>
      </c>
      <c r="AD312" s="46" t="s">
        <v>632</v>
      </c>
      <c r="AE312" s="66" t="s">
        <v>634</v>
      </c>
      <c r="AF312" s="46" t="s">
        <v>632</v>
      </c>
      <c r="AG312" s="46" t="s">
        <v>635</v>
      </c>
      <c r="AH312" s="46"/>
    </row>
    <row r="313" spans="2:34">
      <c r="B313" s="45" t="s">
        <v>1091</v>
      </c>
      <c r="C313" s="199" t="s">
        <v>437</v>
      </c>
      <c r="D313" s="199" t="s">
        <v>164</v>
      </c>
      <c r="E313" s="200" t="s">
        <v>337</v>
      </c>
      <c r="F313" s="199" t="s">
        <v>620</v>
      </c>
      <c r="G313" s="44" t="s">
        <v>621</v>
      </c>
      <c r="H313" s="201" t="s">
        <v>890</v>
      </c>
      <c r="I313" s="200">
        <v>6</v>
      </c>
      <c r="J313" s="44" t="s">
        <v>811</v>
      </c>
      <c r="K313" s="44" t="s">
        <v>15</v>
      </c>
      <c r="L313" s="202" t="s">
        <v>470</v>
      </c>
      <c r="M313" s="202" t="s">
        <v>623</v>
      </c>
      <c r="N313" s="202" t="s">
        <v>624</v>
      </c>
      <c r="O313" s="60">
        <v>18</v>
      </c>
      <c r="P313" s="44" t="s">
        <v>625</v>
      </c>
      <c r="Q313" s="45" t="s">
        <v>626</v>
      </c>
      <c r="R313" s="45" t="s">
        <v>625</v>
      </c>
      <c r="S313" s="46" t="s">
        <v>627</v>
      </c>
      <c r="T313" s="206">
        <v>145.69919133880504</v>
      </c>
      <c r="U313" s="45" t="s">
        <v>632</v>
      </c>
      <c r="V313" s="44">
        <v>1189</v>
      </c>
      <c r="W313" s="45">
        <v>300</v>
      </c>
      <c r="X313" s="44">
        <v>4</v>
      </c>
      <c r="Y313" s="78">
        <v>297.25</v>
      </c>
      <c r="Z313" s="46" t="s">
        <v>708</v>
      </c>
      <c r="AA313" s="44" t="s">
        <v>630</v>
      </c>
      <c r="AB313" s="66" t="s">
        <v>631</v>
      </c>
      <c r="AC313" s="66" t="s">
        <v>632</v>
      </c>
      <c r="AD313" s="46" t="s">
        <v>632</v>
      </c>
      <c r="AE313" s="66" t="s">
        <v>634</v>
      </c>
      <c r="AF313" s="46" t="s">
        <v>631</v>
      </c>
      <c r="AG313" s="46" t="s">
        <v>635</v>
      </c>
      <c r="AH313" s="46"/>
    </row>
    <row r="314" spans="2:34">
      <c r="B314" s="45" t="s">
        <v>1092</v>
      </c>
      <c r="C314" s="199" t="s">
        <v>437</v>
      </c>
      <c r="D314" s="199" t="s">
        <v>164</v>
      </c>
      <c r="E314" s="200" t="s">
        <v>337</v>
      </c>
      <c r="F314" s="199" t="s">
        <v>620</v>
      </c>
      <c r="G314" s="44" t="s">
        <v>621</v>
      </c>
      <c r="H314" s="201" t="s">
        <v>838</v>
      </c>
      <c r="I314" s="200">
        <v>3</v>
      </c>
      <c r="J314" s="44" t="s">
        <v>811</v>
      </c>
      <c r="K314" s="44" t="s">
        <v>15</v>
      </c>
      <c r="L314" s="202" t="s">
        <v>470</v>
      </c>
      <c r="M314" s="202" t="s">
        <v>623</v>
      </c>
      <c r="N314" s="202" t="s">
        <v>624</v>
      </c>
      <c r="O314" s="60">
        <v>48</v>
      </c>
      <c r="P314" s="44" t="s">
        <v>625</v>
      </c>
      <c r="Q314" s="45" t="s">
        <v>626</v>
      </c>
      <c r="R314" s="45" t="s">
        <v>625</v>
      </c>
      <c r="S314" s="46" t="s">
        <v>627</v>
      </c>
      <c r="T314" s="206">
        <v>75.018888621412131</v>
      </c>
      <c r="U314" s="45" t="s">
        <v>632</v>
      </c>
      <c r="V314" s="44">
        <v>1189</v>
      </c>
      <c r="W314" s="45">
        <v>300</v>
      </c>
      <c r="X314" s="44">
        <v>4</v>
      </c>
      <c r="Y314" s="78">
        <v>297.25</v>
      </c>
      <c r="Z314" s="46" t="s">
        <v>708</v>
      </c>
      <c r="AA314" s="44" t="s">
        <v>630</v>
      </c>
      <c r="AB314" s="66" t="s">
        <v>640</v>
      </c>
      <c r="AC314" s="66" t="s">
        <v>632</v>
      </c>
      <c r="AD314" s="46" t="s">
        <v>632</v>
      </c>
      <c r="AE314" s="66" t="s">
        <v>634</v>
      </c>
      <c r="AF314" s="46" t="s">
        <v>632</v>
      </c>
      <c r="AG314" s="46" t="s">
        <v>635</v>
      </c>
      <c r="AH314" s="46"/>
    </row>
    <row r="315" spans="2:34">
      <c r="B315" s="45" t="s">
        <v>1093</v>
      </c>
      <c r="C315" s="199" t="s">
        <v>437</v>
      </c>
      <c r="D315" s="199" t="s">
        <v>164</v>
      </c>
      <c r="E315" s="200" t="s">
        <v>337</v>
      </c>
      <c r="F315" s="199" t="s">
        <v>620</v>
      </c>
      <c r="G315" s="44" t="s">
        <v>621</v>
      </c>
      <c r="H315" s="201" t="s">
        <v>813</v>
      </c>
      <c r="I315" s="200">
        <v>5</v>
      </c>
      <c r="J315" s="44" t="s">
        <v>816</v>
      </c>
      <c r="K315" s="44" t="s">
        <v>15</v>
      </c>
      <c r="L315" s="202" t="s">
        <v>470</v>
      </c>
      <c r="M315" s="202" t="s">
        <v>623</v>
      </c>
      <c r="N315" s="202" t="s">
        <v>624</v>
      </c>
      <c r="O315" s="60">
        <v>19.05</v>
      </c>
      <c r="P315" s="44" t="s">
        <v>625</v>
      </c>
      <c r="Q315" s="45" t="s">
        <v>626</v>
      </c>
      <c r="R315" s="45" t="s">
        <v>625</v>
      </c>
      <c r="S315" s="46" t="s">
        <v>627</v>
      </c>
      <c r="T315" s="206">
        <v>146.20307815148763</v>
      </c>
      <c r="U315" s="45" t="s">
        <v>632</v>
      </c>
      <c r="V315" s="44">
        <v>1189</v>
      </c>
      <c r="W315" s="45">
        <v>300</v>
      </c>
      <c r="X315" s="44">
        <v>4</v>
      </c>
      <c r="Y315" s="78">
        <v>297.25</v>
      </c>
      <c r="Z315" s="46" t="s">
        <v>708</v>
      </c>
      <c r="AA315" s="44" t="s">
        <v>630</v>
      </c>
      <c r="AB315" s="66" t="s">
        <v>631</v>
      </c>
      <c r="AC315" s="66" t="s">
        <v>632</v>
      </c>
      <c r="AD315" s="46" t="s">
        <v>632</v>
      </c>
      <c r="AE315" s="66" t="s">
        <v>634</v>
      </c>
      <c r="AF315" s="46" t="s">
        <v>631</v>
      </c>
      <c r="AG315" s="46" t="s">
        <v>635</v>
      </c>
      <c r="AH315" s="46"/>
    </row>
    <row r="316" spans="2:34">
      <c r="B316" s="45" t="s">
        <v>1094</v>
      </c>
      <c r="C316" s="199" t="s">
        <v>437</v>
      </c>
      <c r="D316" s="199" t="s">
        <v>164</v>
      </c>
      <c r="E316" s="200" t="s">
        <v>337</v>
      </c>
      <c r="F316" s="199" t="s">
        <v>620</v>
      </c>
      <c r="G316" s="44" t="s">
        <v>621</v>
      </c>
      <c r="H316" s="201" t="s">
        <v>815</v>
      </c>
      <c r="I316" s="200">
        <v>5</v>
      </c>
      <c r="J316" s="44" t="s">
        <v>811</v>
      </c>
      <c r="K316" s="44" t="s">
        <v>15</v>
      </c>
      <c r="L316" s="202" t="s">
        <v>470</v>
      </c>
      <c r="M316" s="202" t="s">
        <v>623</v>
      </c>
      <c r="N316" s="202" t="s">
        <v>624</v>
      </c>
      <c r="O316" s="60">
        <v>28.8</v>
      </c>
      <c r="P316" s="44" t="s">
        <v>625</v>
      </c>
      <c r="Q316" s="45" t="s">
        <v>626</v>
      </c>
      <c r="R316" s="45" t="s">
        <v>625</v>
      </c>
      <c r="S316" s="46" t="s">
        <v>627</v>
      </c>
      <c r="T316" s="206">
        <v>129.95335441607389</v>
      </c>
      <c r="U316" s="45" t="s">
        <v>632</v>
      </c>
      <c r="V316" s="44">
        <v>1189</v>
      </c>
      <c r="W316" s="45">
        <v>300</v>
      </c>
      <c r="X316" s="44">
        <v>4</v>
      </c>
      <c r="Y316" s="78">
        <v>297.25</v>
      </c>
      <c r="Z316" s="46" t="s">
        <v>708</v>
      </c>
      <c r="AA316" s="44" t="s">
        <v>630</v>
      </c>
      <c r="AB316" s="66" t="s">
        <v>632</v>
      </c>
      <c r="AC316" s="66" t="s">
        <v>632</v>
      </c>
      <c r="AD316" s="46" t="s">
        <v>632</v>
      </c>
      <c r="AE316" s="66" t="s">
        <v>634</v>
      </c>
      <c r="AF316" s="46" t="s">
        <v>632</v>
      </c>
      <c r="AG316" s="46" t="s">
        <v>635</v>
      </c>
      <c r="AH316" s="46"/>
    </row>
    <row r="317" spans="2:34">
      <c r="B317" s="45" t="s">
        <v>1095</v>
      </c>
      <c r="C317" s="199" t="s">
        <v>437</v>
      </c>
      <c r="D317" s="199" t="s">
        <v>164</v>
      </c>
      <c r="E317" s="200" t="s">
        <v>337</v>
      </c>
      <c r="F317" s="199" t="s">
        <v>620</v>
      </c>
      <c r="G317" s="44" t="s">
        <v>621</v>
      </c>
      <c r="H317" s="201" t="s">
        <v>1096</v>
      </c>
      <c r="I317" s="200">
        <v>9</v>
      </c>
      <c r="J317" s="44" t="s">
        <v>816</v>
      </c>
      <c r="K317" s="44" t="s">
        <v>15</v>
      </c>
      <c r="L317" s="202" t="s">
        <v>470</v>
      </c>
      <c r="M317" s="202" t="s">
        <v>623</v>
      </c>
      <c r="N317" s="202" t="s">
        <v>624</v>
      </c>
      <c r="O317" s="60">
        <v>48</v>
      </c>
      <c r="P317" s="44" t="s">
        <v>625</v>
      </c>
      <c r="Q317" s="45" t="s">
        <v>626</v>
      </c>
      <c r="R317" s="45" t="s">
        <v>625</v>
      </c>
      <c r="S317" s="46" t="s">
        <v>627</v>
      </c>
      <c r="T317" s="206">
        <v>82.175993240107232</v>
      </c>
      <c r="U317" s="45" t="s">
        <v>632</v>
      </c>
      <c r="V317" s="44">
        <v>1189</v>
      </c>
      <c r="W317" s="45">
        <v>300</v>
      </c>
      <c r="X317" s="44">
        <v>4</v>
      </c>
      <c r="Y317" s="78">
        <v>297.25</v>
      </c>
      <c r="Z317" s="46" t="s">
        <v>708</v>
      </c>
      <c r="AA317" s="44" t="s">
        <v>630</v>
      </c>
      <c r="AB317" s="66" t="s">
        <v>640</v>
      </c>
      <c r="AC317" s="66" t="s">
        <v>632</v>
      </c>
      <c r="AD317" s="46" t="s">
        <v>632</v>
      </c>
      <c r="AE317" s="66" t="s">
        <v>634</v>
      </c>
      <c r="AF317" s="46" t="s">
        <v>632</v>
      </c>
      <c r="AG317" s="46" t="s">
        <v>635</v>
      </c>
      <c r="AH317" s="46"/>
    </row>
    <row r="318" spans="2:34">
      <c r="B318" s="45" t="s">
        <v>1097</v>
      </c>
      <c r="C318" s="199" t="s">
        <v>437</v>
      </c>
      <c r="D318" s="199" t="s">
        <v>164</v>
      </c>
      <c r="E318" s="200" t="s">
        <v>337</v>
      </c>
      <c r="F318" s="199" t="s">
        <v>620</v>
      </c>
      <c r="G318" s="44" t="s">
        <v>621</v>
      </c>
      <c r="H318" s="201" t="s">
        <v>818</v>
      </c>
      <c r="I318" s="200">
        <v>9</v>
      </c>
      <c r="J318" s="44" t="s">
        <v>816</v>
      </c>
      <c r="K318" s="44" t="s">
        <v>15</v>
      </c>
      <c r="L318" s="202" t="s">
        <v>470</v>
      </c>
      <c r="M318" s="202" t="s">
        <v>623</v>
      </c>
      <c r="N318" s="202" t="s">
        <v>624</v>
      </c>
      <c r="O318" s="60">
        <v>48</v>
      </c>
      <c r="P318" s="44" t="s">
        <v>625</v>
      </c>
      <c r="Q318" s="45" t="s">
        <v>626</v>
      </c>
      <c r="R318" s="45" t="s">
        <v>625</v>
      </c>
      <c r="S318" s="46" t="s">
        <v>627</v>
      </c>
      <c r="T318" s="206">
        <v>71.865676960488699</v>
      </c>
      <c r="U318" s="45" t="s">
        <v>632</v>
      </c>
      <c r="V318" s="44">
        <v>1189</v>
      </c>
      <c r="W318" s="45">
        <v>300</v>
      </c>
      <c r="X318" s="44">
        <v>4</v>
      </c>
      <c r="Y318" s="78">
        <v>297.25</v>
      </c>
      <c r="Z318" s="46" t="s">
        <v>708</v>
      </c>
      <c r="AA318" s="44" t="s">
        <v>630</v>
      </c>
      <c r="AB318" s="66" t="s">
        <v>640</v>
      </c>
      <c r="AC318" s="66" t="s">
        <v>632</v>
      </c>
      <c r="AD318" s="46" t="s">
        <v>632</v>
      </c>
      <c r="AE318" s="66" t="s">
        <v>634</v>
      </c>
      <c r="AF318" s="46" t="s">
        <v>632</v>
      </c>
      <c r="AG318" s="46" t="s">
        <v>635</v>
      </c>
      <c r="AH318" s="46"/>
    </row>
    <row r="319" spans="2:34">
      <c r="B319" s="45" t="s">
        <v>1098</v>
      </c>
      <c r="C319" s="199" t="s">
        <v>437</v>
      </c>
      <c r="D319" s="199" t="s">
        <v>164</v>
      </c>
      <c r="E319" s="200" t="s">
        <v>337</v>
      </c>
      <c r="F319" s="199" t="s">
        <v>620</v>
      </c>
      <c r="G319" s="44" t="s">
        <v>621</v>
      </c>
      <c r="H319" s="201" t="s">
        <v>820</v>
      </c>
      <c r="I319" s="200">
        <v>2</v>
      </c>
      <c r="J319" s="44" t="s">
        <v>816</v>
      </c>
      <c r="K319" s="44" t="s">
        <v>15</v>
      </c>
      <c r="L319" s="202" t="s">
        <v>470</v>
      </c>
      <c r="M319" s="202" t="s">
        <v>623</v>
      </c>
      <c r="N319" s="202" t="s">
        <v>624</v>
      </c>
      <c r="O319" s="60">
        <v>28.5</v>
      </c>
      <c r="P319" s="44" t="s">
        <v>625</v>
      </c>
      <c r="Q319" s="45" t="s">
        <v>626</v>
      </c>
      <c r="R319" s="45" t="s">
        <v>625</v>
      </c>
      <c r="S319" s="46" t="s">
        <v>627</v>
      </c>
      <c r="T319" s="206">
        <v>79.658991833897659</v>
      </c>
      <c r="U319" s="45" t="s">
        <v>632</v>
      </c>
      <c r="V319" s="44">
        <v>1189</v>
      </c>
      <c r="W319" s="45">
        <v>300</v>
      </c>
      <c r="X319" s="44">
        <v>4</v>
      </c>
      <c r="Y319" s="78">
        <v>297.25</v>
      </c>
      <c r="Z319" s="46" t="s">
        <v>708</v>
      </c>
      <c r="AA319" s="44" t="s">
        <v>630</v>
      </c>
      <c r="AB319" s="66" t="s">
        <v>632</v>
      </c>
      <c r="AC319" s="66" t="s">
        <v>632</v>
      </c>
      <c r="AD319" s="46" t="s">
        <v>632</v>
      </c>
      <c r="AE319" s="66" t="s">
        <v>634</v>
      </c>
      <c r="AF319" s="46" t="s">
        <v>632</v>
      </c>
      <c r="AG319" s="46" t="s">
        <v>635</v>
      </c>
      <c r="AH319" s="46"/>
    </row>
    <row r="320" spans="2:34">
      <c r="B320" s="45" t="s">
        <v>1099</v>
      </c>
      <c r="C320" s="199" t="s">
        <v>437</v>
      </c>
      <c r="D320" s="199" t="s">
        <v>164</v>
      </c>
      <c r="E320" s="200" t="s">
        <v>337</v>
      </c>
      <c r="F320" s="199" t="s">
        <v>620</v>
      </c>
      <c r="G320" s="44" t="s">
        <v>621</v>
      </c>
      <c r="H320" s="201" t="s">
        <v>822</v>
      </c>
      <c r="I320" s="200">
        <v>9</v>
      </c>
      <c r="J320" s="44" t="s">
        <v>811</v>
      </c>
      <c r="K320" s="44" t="s">
        <v>15</v>
      </c>
      <c r="L320" s="202" t="s">
        <v>470</v>
      </c>
      <c r="M320" s="202" t="s">
        <v>623</v>
      </c>
      <c r="N320" s="202" t="s">
        <v>624</v>
      </c>
      <c r="O320" s="60">
        <v>23.666666666666668</v>
      </c>
      <c r="P320" s="44" t="s">
        <v>625</v>
      </c>
      <c r="Q320" s="45" t="s">
        <v>626</v>
      </c>
      <c r="R320" s="45" t="s">
        <v>625</v>
      </c>
      <c r="S320" s="46" t="s">
        <v>627</v>
      </c>
      <c r="T320" s="206">
        <v>92.573974274615168</v>
      </c>
      <c r="U320" s="45" t="s">
        <v>632</v>
      </c>
      <c r="V320" s="44">
        <v>1189</v>
      </c>
      <c r="W320" s="45">
        <v>300</v>
      </c>
      <c r="X320" s="44">
        <v>4</v>
      </c>
      <c r="Y320" s="78">
        <v>297.25</v>
      </c>
      <c r="Z320" s="46" t="s">
        <v>708</v>
      </c>
      <c r="AA320" s="44" t="s">
        <v>630</v>
      </c>
      <c r="AB320" s="66" t="s">
        <v>632</v>
      </c>
      <c r="AC320" s="66" t="s">
        <v>632</v>
      </c>
      <c r="AD320" s="46" t="s">
        <v>632</v>
      </c>
      <c r="AE320" s="66" t="s">
        <v>634</v>
      </c>
      <c r="AF320" s="46" t="s">
        <v>632</v>
      </c>
      <c r="AG320" s="46" t="s">
        <v>635</v>
      </c>
      <c r="AH320" s="46"/>
    </row>
    <row r="321" spans="2:34">
      <c r="B321" s="45" t="s">
        <v>1100</v>
      </c>
      <c r="C321" s="199" t="s">
        <v>437</v>
      </c>
      <c r="D321" s="199" t="s">
        <v>164</v>
      </c>
      <c r="E321" s="200" t="s">
        <v>337</v>
      </c>
      <c r="F321" s="199" t="s">
        <v>620</v>
      </c>
      <c r="G321" s="44" t="s">
        <v>621</v>
      </c>
      <c r="H321" s="201" t="s">
        <v>824</v>
      </c>
      <c r="I321" s="200">
        <v>3</v>
      </c>
      <c r="J321" s="44" t="s">
        <v>811</v>
      </c>
      <c r="K321" s="44" t="s">
        <v>15</v>
      </c>
      <c r="L321" s="202" t="s">
        <v>470</v>
      </c>
      <c r="M321" s="202" t="s">
        <v>623</v>
      </c>
      <c r="N321" s="202" t="s">
        <v>624</v>
      </c>
      <c r="O321" s="60">
        <v>33</v>
      </c>
      <c r="P321" s="44" t="s">
        <v>625</v>
      </c>
      <c r="Q321" s="45" t="s">
        <v>626</v>
      </c>
      <c r="R321" s="45" t="s">
        <v>625</v>
      </c>
      <c r="S321" s="46" t="s">
        <v>627</v>
      </c>
      <c r="T321" s="206">
        <v>83.974023459661993</v>
      </c>
      <c r="U321" s="45" t="s">
        <v>632</v>
      </c>
      <c r="V321" s="44">
        <v>1189</v>
      </c>
      <c r="W321" s="45">
        <v>300</v>
      </c>
      <c r="X321" s="44">
        <v>4</v>
      </c>
      <c r="Y321" s="78">
        <v>297.25</v>
      </c>
      <c r="Z321" s="46" t="s">
        <v>708</v>
      </c>
      <c r="AA321" s="44" t="s">
        <v>630</v>
      </c>
      <c r="AB321" s="66" t="s">
        <v>632</v>
      </c>
      <c r="AC321" s="66" t="s">
        <v>632</v>
      </c>
      <c r="AD321" s="46" t="s">
        <v>632</v>
      </c>
      <c r="AE321" s="66" t="s">
        <v>634</v>
      </c>
      <c r="AF321" s="46" t="s">
        <v>632</v>
      </c>
      <c r="AG321" s="46" t="s">
        <v>635</v>
      </c>
      <c r="AH321" s="46"/>
    </row>
    <row r="322" spans="2:34">
      <c r="B322" s="45" t="s">
        <v>1101</v>
      </c>
      <c r="C322" s="199" t="s">
        <v>437</v>
      </c>
      <c r="D322" s="199" t="s">
        <v>164</v>
      </c>
      <c r="E322" s="200" t="s">
        <v>337</v>
      </c>
      <c r="F322" s="199" t="s">
        <v>620</v>
      </c>
      <c r="G322" s="44" t="s">
        <v>621</v>
      </c>
      <c r="H322" s="201" t="s">
        <v>826</v>
      </c>
      <c r="I322" s="200">
        <v>2</v>
      </c>
      <c r="J322" s="44" t="s">
        <v>811</v>
      </c>
      <c r="K322" s="44" t="s">
        <v>15</v>
      </c>
      <c r="L322" s="202" t="s">
        <v>470</v>
      </c>
      <c r="M322" s="202" t="s">
        <v>623</v>
      </c>
      <c r="N322" s="202" t="s">
        <v>624</v>
      </c>
      <c r="O322" s="60">
        <v>28.5</v>
      </c>
      <c r="P322" s="44" t="s">
        <v>625</v>
      </c>
      <c r="Q322" s="45" t="s">
        <v>626</v>
      </c>
      <c r="R322" s="45" t="s">
        <v>625</v>
      </c>
      <c r="S322" s="46" t="s">
        <v>627</v>
      </c>
      <c r="T322" s="206">
        <v>83.974023459661993</v>
      </c>
      <c r="U322" s="45" t="s">
        <v>632</v>
      </c>
      <c r="V322" s="44">
        <v>1189</v>
      </c>
      <c r="W322" s="45">
        <v>300</v>
      </c>
      <c r="X322" s="44">
        <v>4</v>
      </c>
      <c r="Y322" s="78">
        <v>297.25</v>
      </c>
      <c r="Z322" s="46" t="s">
        <v>708</v>
      </c>
      <c r="AA322" s="44" t="s">
        <v>630</v>
      </c>
      <c r="AB322" s="66" t="s">
        <v>632</v>
      </c>
      <c r="AC322" s="66" t="s">
        <v>632</v>
      </c>
      <c r="AD322" s="46" t="s">
        <v>632</v>
      </c>
      <c r="AE322" s="66" t="s">
        <v>634</v>
      </c>
      <c r="AF322" s="46" t="s">
        <v>632</v>
      </c>
      <c r="AG322" s="46" t="s">
        <v>635</v>
      </c>
      <c r="AH322" s="46"/>
    </row>
    <row r="323" spans="2:34">
      <c r="B323" s="45" t="s">
        <v>1102</v>
      </c>
      <c r="C323" s="199" t="s">
        <v>437</v>
      </c>
      <c r="D323" s="199" t="s">
        <v>164</v>
      </c>
      <c r="E323" s="200" t="s">
        <v>337</v>
      </c>
      <c r="F323" s="199" t="s">
        <v>620</v>
      </c>
      <c r="G323" s="44" t="s">
        <v>621</v>
      </c>
      <c r="H323" s="201" t="s">
        <v>828</v>
      </c>
      <c r="I323" s="200">
        <v>4</v>
      </c>
      <c r="J323" s="44" t="s">
        <v>811</v>
      </c>
      <c r="K323" s="44" t="s">
        <v>15</v>
      </c>
      <c r="L323" s="202" t="s">
        <v>470</v>
      </c>
      <c r="M323" s="202" t="s">
        <v>623</v>
      </c>
      <c r="N323" s="202" t="s">
        <v>624</v>
      </c>
      <c r="O323" s="60">
        <v>54</v>
      </c>
      <c r="P323" s="44" t="s">
        <v>625</v>
      </c>
      <c r="Q323" s="45" t="s">
        <v>626</v>
      </c>
      <c r="R323" s="45" t="s">
        <v>625</v>
      </c>
      <c r="S323" s="46" t="s">
        <v>627</v>
      </c>
      <c r="T323" s="206">
        <v>72.239272560017994</v>
      </c>
      <c r="U323" s="45" t="s">
        <v>632</v>
      </c>
      <c r="V323" s="44">
        <v>1189</v>
      </c>
      <c r="W323" s="45">
        <v>300</v>
      </c>
      <c r="X323" s="44">
        <v>4</v>
      </c>
      <c r="Y323" s="78">
        <v>297.25</v>
      </c>
      <c r="Z323" s="46" t="s">
        <v>708</v>
      </c>
      <c r="AA323" s="44" t="s">
        <v>630</v>
      </c>
      <c r="AB323" s="66" t="s">
        <v>640</v>
      </c>
      <c r="AC323" s="66" t="s">
        <v>632</v>
      </c>
      <c r="AD323" s="46" t="s">
        <v>632</v>
      </c>
      <c r="AE323" s="66" t="s">
        <v>634</v>
      </c>
      <c r="AF323" s="46" t="s">
        <v>632</v>
      </c>
      <c r="AG323" s="46" t="s">
        <v>635</v>
      </c>
      <c r="AH323" s="46"/>
    </row>
    <row r="324" spans="2:34">
      <c r="B324" s="45" t="s">
        <v>1103</v>
      </c>
      <c r="C324" s="199" t="s">
        <v>437</v>
      </c>
      <c r="D324" s="199" t="s">
        <v>164</v>
      </c>
      <c r="E324" s="200" t="s">
        <v>337</v>
      </c>
      <c r="F324" s="199" t="s">
        <v>620</v>
      </c>
      <c r="G324" s="44" t="s">
        <v>621</v>
      </c>
      <c r="H324" s="201" t="s">
        <v>850</v>
      </c>
      <c r="I324" s="200">
        <v>6</v>
      </c>
      <c r="J324" s="44" t="s">
        <v>816</v>
      </c>
      <c r="K324" s="44" t="s">
        <v>15</v>
      </c>
      <c r="L324" s="202" t="s">
        <v>470</v>
      </c>
      <c r="M324" s="202" t="s">
        <v>623</v>
      </c>
      <c r="N324" s="202" t="s">
        <v>624</v>
      </c>
      <c r="O324" s="60">
        <v>33</v>
      </c>
      <c r="P324" s="44" t="s">
        <v>625</v>
      </c>
      <c r="Q324" s="45" t="s">
        <v>626</v>
      </c>
      <c r="R324" s="45" t="s">
        <v>625</v>
      </c>
      <c r="S324" s="46" t="s">
        <v>627</v>
      </c>
      <c r="T324" s="206">
        <v>90.748856874317411</v>
      </c>
      <c r="U324" s="45" t="s">
        <v>632</v>
      </c>
      <c r="V324" s="44">
        <v>1189</v>
      </c>
      <c r="W324" s="45">
        <v>300</v>
      </c>
      <c r="X324" s="44">
        <v>4</v>
      </c>
      <c r="Y324" s="78">
        <v>297.25</v>
      </c>
      <c r="Z324" s="46" t="s">
        <v>708</v>
      </c>
      <c r="AA324" s="44" t="s">
        <v>630</v>
      </c>
      <c r="AB324" s="66" t="s">
        <v>632</v>
      </c>
      <c r="AC324" s="66" t="s">
        <v>632</v>
      </c>
      <c r="AD324" s="46" t="s">
        <v>632</v>
      </c>
      <c r="AE324" s="66" t="s">
        <v>634</v>
      </c>
      <c r="AF324" s="46" t="s">
        <v>632</v>
      </c>
      <c r="AG324" s="46" t="s">
        <v>635</v>
      </c>
      <c r="AH324" s="46"/>
    </row>
    <row r="325" spans="2:34">
      <c r="B325" s="45" t="s">
        <v>1104</v>
      </c>
      <c r="C325" s="199" t="s">
        <v>437</v>
      </c>
      <c r="D325" s="199" t="s">
        <v>164</v>
      </c>
      <c r="E325" s="200" t="s">
        <v>337</v>
      </c>
      <c r="F325" s="199" t="s">
        <v>620</v>
      </c>
      <c r="G325" s="44" t="s">
        <v>621</v>
      </c>
      <c r="H325" s="201" t="s">
        <v>834</v>
      </c>
      <c r="I325" s="200">
        <v>4</v>
      </c>
      <c r="J325" s="44" t="s">
        <v>816</v>
      </c>
      <c r="K325" s="44" t="s">
        <v>15</v>
      </c>
      <c r="L325" s="202" t="s">
        <v>470</v>
      </c>
      <c r="M325" s="202" t="s">
        <v>623</v>
      </c>
      <c r="N325" s="202" t="s">
        <v>624</v>
      </c>
      <c r="O325" s="60">
        <v>57</v>
      </c>
      <c r="P325" s="44" t="s">
        <v>625</v>
      </c>
      <c r="Q325" s="45" t="s">
        <v>626</v>
      </c>
      <c r="R325" s="45" t="s">
        <v>625</v>
      </c>
      <c r="S325" s="46" t="s">
        <v>627</v>
      </c>
      <c r="T325" s="206">
        <v>39.0364561530996</v>
      </c>
      <c r="U325" s="45" t="s">
        <v>632</v>
      </c>
      <c r="V325" s="44">
        <v>1189</v>
      </c>
      <c r="W325" s="45">
        <v>300</v>
      </c>
      <c r="X325" s="44">
        <v>4</v>
      </c>
      <c r="Y325" s="78">
        <v>297.25</v>
      </c>
      <c r="Z325" s="46" t="s">
        <v>708</v>
      </c>
      <c r="AA325" s="44" t="s">
        <v>630</v>
      </c>
      <c r="AB325" s="66" t="s">
        <v>640</v>
      </c>
      <c r="AC325" s="66" t="s">
        <v>632</v>
      </c>
      <c r="AD325" s="46" t="s">
        <v>632</v>
      </c>
      <c r="AE325" s="66" t="s">
        <v>634</v>
      </c>
      <c r="AF325" s="46" t="s">
        <v>632</v>
      </c>
      <c r="AG325" s="46" t="s">
        <v>635</v>
      </c>
      <c r="AH325" s="46"/>
    </row>
    <row r="326" spans="2:34">
      <c r="B326" s="45" t="s">
        <v>1105</v>
      </c>
      <c r="C326" s="199" t="s">
        <v>437</v>
      </c>
      <c r="D326" s="199" t="s">
        <v>164</v>
      </c>
      <c r="E326" s="200" t="s">
        <v>337</v>
      </c>
      <c r="F326" s="199" t="s">
        <v>620</v>
      </c>
      <c r="G326" s="44" t="s">
        <v>621</v>
      </c>
      <c r="H326" s="201" t="s">
        <v>836</v>
      </c>
      <c r="I326" s="200">
        <v>4</v>
      </c>
      <c r="J326" s="44" t="s">
        <v>811</v>
      </c>
      <c r="K326" s="44" t="s">
        <v>15</v>
      </c>
      <c r="L326" s="202" t="s">
        <v>470</v>
      </c>
      <c r="M326" s="202" t="s">
        <v>623</v>
      </c>
      <c r="N326" s="202" t="s">
        <v>624</v>
      </c>
      <c r="O326" s="60">
        <v>54</v>
      </c>
      <c r="P326" s="44" t="s">
        <v>625</v>
      </c>
      <c r="Q326" s="45" t="s">
        <v>626</v>
      </c>
      <c r="R326" s="45" t="s">
        <v>625</v>
      </c>
      <c r="S326" s="46" t="s">
        <v>627</v>
      </c>
      <c r="T326" s="206">
        <v>53.616948010629748</v>
      </c>
      <c r="U326" s="45" t="s">
        <v>632</v>
      </c>
      <c r="V326" s="44">
        <v>1189</v>
      </c>
      <c r="W326" s="45">
        <v>300</v>
      </c>
      <c r="X326" s="44">
        <v>4</v>
      </c>
      <c r="Y326" s="78">
        <v>297.25</v>
      </c>
      <c r="Z326" s="46" t="s">
        <v>708</v>
      </c>
      <c r="AA326" s="44" t="s">
        <v>630</v>
      </c>
      <c r="AB326" s="66" t="s">
        <v>640</v>
      </c>
      <c r="AC326" s="66" t="s">
        <v>632</v>
      </c>
      <c r="AD326" s="46" t="s">
        <v>632</v>
      </c>
      <c r="AE326" s="66" t="s">
        <v>634</v>
      </c>
      <c r="AF326" s="46" t="s">
        <v>632</v>
      </c>
      <c r="AG326" s="46" t="s">
        <v>635</v>
      </c>
      <c r="AH326" s="46"/>
    </row>
    <row r="327" spans="2:34">
      <c r="B327" s="45" t="s">
        <v>1106</v>
      </c>
      <c r="C327" s="199" t="s">
        <v>437</v>
      </c>
      <c r="D327" s="199" t="s">
        <v>164</v>
      </c>
      <c r="E327" s="200" t="s">
        <v>337</v>
      </c>
      <c r="F327" s="199" t="s">
        <v>620</v>
      </c>
      <c r="G327" s="44" t="s">
        <v>621</v>
      </c>
      <c r="H327" s="201" t="s">
        <v>840</v>
      </c>
      <c r="I327" s="200">
        <v>6</v>
      </c>
      <c r="J327" s="44" t="s">
        <v>811</v>
      </c>
      <c r="K327" s="44" t="s">
        <v>15</v>
      </c>
      <c r="L327" s="202" t="s">
        <v>470</v>
      </c>
      <c r="M327" s="202" t="s">
        <v>623</v>
      </c>
      <c r="N327" s="202" t="s">
        <v>624</v>
      </c>
      <c r="O327" s="60">
        <v>52</v>
      </c>
      <c r="P327" s="44" t="s">
        <v>625</v>
      </c>
      <c r="Q327" s="45" t="s">
        <v>626</v>
      </c>
      <c r="R327" s="45" t="s">
        <v>625</v>
      </c>
      <c r="S327" s="46" t="s">
        <v>627</v>
      </c>
      <c r="T327" s="206">
        <v>86.215069170041318</v>
      </c>
      <c r="U327" s="45" t="s">
        <v>632</v>
      </c>
      <c r="V327" s="44">
        <v>1189</v>
      </c>
      <c r="W327" s="45">
        <v>300</v>
      </c>
      <c r="X327" s="44">
        <v>4</v>
      </c>
      <c r="Y327" s="78">
        <v>297.25</v>
      </c>
      <c r="Z327" s="46" t="s">
        <v>708</v>
      </c>
      <c r="AA327" s="44" t="s">
        <v>630</v>
      </c>
      <c r="AB327" s="66" t="s">
        <v>640</v>
      </c>
      <c r="AC327" s="66" t="s">
        <v>632</v>
      </c>
      <c r="AD327" s="46" t="s">
        <v>632</v>
      </c>
      <c r="AE327" s="66" t="s">
        <v>634</v>
      </c>
      <c r="AF327" s="46" t="s">
        <v>632</v>
      </c>
      <c r="AG327" s="46" t="s">
        <v>635</v>
      </c>
      <c r="AH327" s="46"/>
    </row>
    <row r="328" spans="2:34">
      <c r="B328" s="45" t="s">
        <v>1107</v>
      </c>
      <c r="C328" s="199" t="s">
        <v>437</v>
      </c>
      <c r="D328" s="199" t="s">
        <v>152</v>
      </c>
      <c r="E328" s="200" t="s">
        <v>336</v>
      </c>
      <c r="F328" s="199" t="s">
        <v>620</v>
      </c>
      <c r="G328" s="44" t="s">
        <v>621</v>
      </c>
      <c r="H328" s="201" t="s">
        <v>926</v>
      </c>
      <c r="I328" s="200">
        <v>4</v>
      </c>
      <c r="J328" s="44" t="s">
        <v>811</v>
      </c>
      <c r="K328" s="44" t="s">
        <v>15</v>
      </c>
      <c r="L328" s="202" t="s">
        <v>470</v>
      </c>
      <c r="M328" s="202" t="s">
        <v>623</v>
      </c>
      <c r="N328" s="202" t="s">
        <v>624</v>
      </c>
      <c r="O328" s="60">
        <v>18</v>
      </c>
      <c r="P328" s="44" t="s">
        <v>798</v>
      </c>
      <c r="Q328" s="45" t="s">
        <v>626</v>
      </c>
      <c r="R328" s="45" t="s">
        <v>625</v>
      </c>
      <c r="S328" s="46" t="s">
        <v>627</v>
      </c>
      <c r="T328" s="206">
        <v>168.73887854606119</v>
      </c>
      <c r="U328" s="45" t="s">
        <v>632</v>
      </c>
      <c r="V328" s="44">
        <v>433</v>
      </c>
      <c r="W328" s="45">
        <v>300</v>
      </c>
      <c r="X328" s="44">
        <v>2</v>
      </c>
      <c r="Y328" s="78">
        <v>216.5</v>
      </c>
      <c r="Z328" s="46" t="s">
        <v>708</v>
      </c>
      <c r="AA328" s="44" t="s">
        <v>630</v>
      </c>
      <c r="AB328" s="66" t="s">
        <v>631</v>
      </c>
      <c r="AC328" s="66" t="s">
        <v>799</v>
      </c>
      <c r="AD328" s="46" t="s">
        <v>632</v>
      </c>
      <c r="AE328" s="66" t="s">
        <v>634</v>
      </c>
      <c r="AF328" s="46" t="s">
        <v>631</v>
      </c>
      <c r="AG328" s="46" t="s">
        <v>725</v>
      </c>
      <c r="AH328" s="46"/>
    </row>
    <row r="329" spans="2:34">
      <c r="B329" s="45" t="s">
        <v>1108</v>
      </c>
      <c r="C329" s="199" t="s">
        <v>437</v>
      </c>
      <c r="D329" s="199" t="s">
        <v>152</v>
      </c>
      <c r="E329" s="200" t="s">
        <v>336</v>
      </c>
      <c r="F329" s="199" t="s">
        <v>620</v>
      </c>
      <c r="G329" s="44" t="s">
        <v>621</v>
      </c>
      <c r="H329" s="201" t="s">
        <v>918</v>
      </c>
      <c r="I329" s="200">
        <v>5</v>
      </c>
      <c r="J329" s="44" t="s">
        <v>811</v>
      </c>
      <c r="K329" s="44" t="s">
        <v>15</v>
      </c>
      <c r="L329" s="202" t="s">
        <v>470</v>
      </c>
      <c r="M329" s="202" t="s">
        <v>623</v>
      </c>
      <c r="N329" s="202" t="s">
        <v>624</v>
      </c>
      <c r="O329" s="60">
        <v>21.600000000000005</v>
      </c>
      <c r="P329" s="44" t="s">
        <v>798</v>
      </c>
      <c r="Q329" s="45" t="s">
        <v>626</v>
      </c>
      <c r="R329" s="45" t="s">
        <v>625</v>
      </c>
      <c r="S329" s="46" t="s">
        <v>627</v>
      </c>
      <c r="T329" s="206">
        <v>148.51219516920926</v>
      </c>
      <c r="U329" s="45" t="s">
        <v>632</v>
      </c>
      <c r="V329" s="44">
        <v>433</v>
      </c>
      <c r="W329" s="45">
        <v>300</v>
      </c>
      <c r="X329" s="44">
        <v>2</v>
      </c>
      <c r="Y329" s="78">
        <v>216.5</v>
      </c>
      <c r="Z329" s="46" t="s">
        <v>708</v>
      </c>
      <c r="AA329" s="44" t="s">
        <v>630</v>
      </c>
      <c r="AB329" s="66" t="s">
        <v>632</v>
      </c>
      <c r="AC329" s="66" t="s">
        <v>799</v>
      </c>
      <c r="AD329" s="46" t="s">
        <v>632</v>
      </c>
      <c r="AE329" s="66" t="s">
        <v>634</v>
      </c>
      <c r="AF329" s="46" t="s">
        <v>632</v>
      </c>
      <c r="AG329" s="46" t="s">
        <v>725</v>
      </c>
      <c r="AH329" s="46"/>
    </row>
    <row r="330" spans="2:34">
      <c r="B330" s="45" t="s">
        <v>1109</v>
      </c>
      <c r="C330" s="199" t="s">
        <v>437</v>
      </c>
      <c r="D330" s="199" t="s">
        <v>152</v>
      </c>
      <c r="E330" s="200" t="s">
        <v>336</v>
      </c>
      <c r="F330" s="199" t="s">
        <v>620</v>
      </c>
      <c r="G330" s="44" t="s">
        <v>621</v>
      </c>
      <c r="H330" s="201" t="s">
        <v>1110</v>
      </c>
      <c r="I330" s="200">
        <v>6</v>
      </c>
      <c r="J330" s="44" t="s">
        <v>816</v>
      </c>
      <c r="K330" s="44" t="s">
        <v>15</v>
      </c>
      <c r="L330" s="202" t="s">
        <v>470</v>
      </c>
      <c r="M330" s="202" t="s">
        <v>623</v>
      </c>
      <c r="N330" s="202" t="s">
        <v>624</v>
      </c>
      <c r="O330" s="60">
        <v>15</v>
      </c>
      <c r="P330" s="44" t="s">
        <v>798</v>
      </c>
      <c r="Q330" s="45" t="s">
        <v>626</v>
      </c>
      <c r="R330" s="45" t="s">
        <v>625</v>
      </c>
      <c r="S330" s="46" t="s">
        <v>627</v>
      </c>
      <c r="T330" s="206">
        <v>71.570033456735118</v>
      </c>
      <c r="U330" s="45" t="s">
        <v>632</v>
      </c>
      <c r="V330" s="44">
        <v>433</v>
      </c>
      <c r="W330" s="45">
        <v>300</v>
      </c>
      <c r="X330" s="44">
        <v>2</v>
      </c>
      <c r="Y330" s="78">
        <v>216.5</v>
      </c>
      <c r="Z330" s="46" t="s">
        <v>708</v>
      </c>
      <c r="AA330" s="44" t="s">
        <v>630</v>
      </c>
      <c r="AB330" s="66" t="s">
        <v>631</v>
      </c>
      <c r="AC330" s="66" t="s">
        <v>799</v>
      </c>
      <c r="AD330" s="46" t="s">
        <v>632</v>
      </c>
      <c r="AE330" s="66" t="s">
        <v>634</v>
      </c>
      <c r="AF330" s="46" t="s">
        <v>631</v>
      </c>
      <c r="AG330" s="46" t="s">
        <v>725</v>
      </c>
      <c r="AH330" s="46"/>
    </row>
    <row r="331" spans="2:34">
      <c r="B331" s="45" t="s">
        <v>1111</v>
      </c>
      <c r="C331" s="199" t="s">
        <v>437</v>
      </c>
      <c r="D331" s="199" t="s">
        <v>152</v>
      </c>
      <c r="E331" s="200" t="s">
        <v>336</v>
      </c>
      <c r="F331" s="199" t="s">
        <v>620</v>
      </c>
      <c r="G331" s="44" t="s">
        <v>621</v>
      </c>
      <c r="H331" s="201" t="s">
        <v>898</v>
      </c>
      <c r="I331" s="200">
        <v>9</v>
      </c>
      <c r="J331" s="44" t="s">
        <v>816</v>
      </c>
      <c r="K331" s="44" t="s">
        <v>15</v>
      </c>
      <c r="L331" s="202" t="s">
        <v>470</v>
      </c>
      <c r="M331" s="202" t="s">
        <v>623</v>
      </c>
      <c r="N331" s="202" t="s">
        <v>624</v>
      </c>
      <c r="O331" s="60">
        <v>24</v>
      </c>
      <c r="P331" s="44" t="s">
        <v>625</v>
      </c>
      <c r="Q331" s="45" t="s">
        <v>626</v>
      </c>
      <c r="R331" s="45" t="s">
        <v>625</v>
      </c>
      <c r="S331" s="46" t="s">
        <v>627</v>
      </c>
      <c r="T331" s="206">
        <v>83.596779961850615</v>
      </c>
      <c r="U331" s="45" t="s">
        <v>632</v>
      </c>
      <c r="V331" s="44">
        <v>433</v>
      </c>
      <c r="W331" s="45">
        <v>300</v>
      </c>
      <c r="X331" s="44">
        <v>2</v>
      </c>
      <c r="Y331" s="78">
        <v>216.5</v>
      </c>
      <c r="Z331" s="46" t="s">
        <v>708</v>
      </c>
      <c r="AA331" s="44" t="s">
        <v>630</v>
      </c>
      <c r="AB331" s="66" t="s">
        <v>632</v>
      </c>
      <c r="AC331" s="66" t="s">
        <v>632</v>
      </c>
      <c r="AD331" s="46" t="s">
        <v>632</v>
      </c>
      <c r="AE331" s="66" t="s">
        <v>634</v>
      </c>
      <c r="AF331" s="46" t="s">
        <v>632</v>
      </c>
      <c r="AG331" s="46" t="s">
        <v>635</v>
      </c>
      <c r="AH331" s="46"/>
    </row>
    <row r="332" spans="2:34">
      <c r="B332" s="45" t="s">
        <v>1112</v>
      </c>
      <c r="C332" s="199" t="s">
        <v>437</v>
      </c>
      <c r="D332" s="199" t="s">
        <v>152</v>
      </c>
      <c r="E332" s="200" t="s">
        <v>336</v>
      </c>
      <c r="F332" s="199" t="s">
        <v>620</v>
      </c>
      <c r="G332" s="44" t="s">
        <v>621</v>
      </c>
      <c r="H332" s="201" t="s">
        <v>1113</v>
      </c>
      <c r="I332" s="200">
        <v>10</v>
      </c>
      <c r="J332" s="44" t="s">
        <v>811</v>
      </c>
      <c r="K332" s="44" t="s">
        <v>15</v>
      </c>
      <c r="L332" s="202" t="s">
        <v>470</v>
      </c>
      <c r="M332" s="202" t="s">
        <v>623</v>
      </c>
      <c r="N332" s="202" t="s">
        <v>624</v>
      </c>
      <c r="O332" s="60">
        <v>21.600000000000005</v>
      </c>
      <c r="P332" s="44" t="s">
        <v>798</v>
      </c>
      <c r="Q332" s="45" t="s">
        <v>626</v>
      </c>
      <c r="R332" s="45" t="s">
        <v>625</v>
      </c>
      <c r="S332" s="46" t="s">
        <v>627</v>
      </c>
      <c r="T332" s="206">
        <v>83.554669827514047</v>
      </c>
      <c r="U332" s="45" t="s">
        <v>632</v>
      </c>
      <c r="V332" s="44">
        <v>433</v>
      </c>
      <c r="W332" s="45">
        <v>300</v>
      </c>
      <c r="X332" s="44">
        <v>2</v>
      </c>
      <c r="Y332" s="78">
        <v>216.5</v>
      </c>
      <c r="Z332" s="46" t="s">
        <v>708</v>
      </c>
      <c r="AA332" s="44" t="s">
        <v>630</v>
      </c>
      <c r="AB332" s="66" t="s">
        <v>632</v>
      </c>
      <c r="AC332" s="66" t="s">
        <v>799</v>
      </c>
      <c r="AD332" s="46" t="s">
        <v>632</v>
      </c>
      <c r="AE332" s="66" t="s">
        <v>634</v>
      </c>
      <c r="AF332" s="46" t="s">
        <v>632</v>
      </c>
      <c r="AG332" s="46" t="s">
        <v>725</v>
      </c>
      <c r="AH332" s="46"/>
    </row>
    <row r="333" spans="2:34">
      <c r="B333" s="45" t="s">
        <v>1114</v>
      </c>
      <c r="C333" s="199" t="s">
        <v>437</v>
      </c>
      <c r="D333" s="199" t="s">
        <v>152</v>
      </c>
      <c r="E333" s="200" t="s">
        <v>336</v>
      </c>
      <c r="F333" s="199" t="s">
        <v>620</v>
      </c>
      <c r="G333" s="44" t="s">
        <v>621</v>
      </c>
      <c r="H333" s="201" t="s">
        <v>1115</v>
      </c>
      <c r="I333" s="200">
        <v>4</v>
      </c>
      <c r="J333" s="44" t="s">
        <v>811</v>
      </c>
      <c r="K333" s="44" t="s">
        <v>15</v>
      </c>
      <c r="L333" s="202" t="s">
        <v>470</v>
      </c>
      <c r="M333" s="202" t="s">
        <v>623</v>
      </c>
      <c r="N333" s="202" t="s">
        <v>624</v>
      </c>
      <c r="O333" s="60">
        <v>27</v>
      </c>
      <c r="P333" s="44" t="s">
        <v>798</v>
      </c>
      <c r="Q333" s="45" t="s">
        <v>626</v>
      </c>
      <c r="R333" s="45" t="s">
        <v>625</v>
      </c>
      <c r="S333" s="46" t="s">
        <v>627</v>
      </c>
      <c r="T333" s="206">
        <v>153.66043113301944</v>
      </c>
      <c r="U333" s="45" t="s">
        <v>632</v>
      </c>
      <c r="V333" s="44">
        <v>433</v>
      </c>
      <c r="W333" s="45">
        <v>300</v>
      </c>
      <c r="X333" s="44">
        <v>2</v>
      </c>
      <c r="Y333" s="78">
        <v>216.5</v>
      </c>
      <c r="Z333" s="46" t="s">
        <v>708</v>
      </c>
      <c r="AA333" s="44" t="s">
        <v>630</v>
      </c>
      <c r="AB333" s="66" t="s">
        <v>632</v>
      </c>
      <c r="AC333" s="66" t="s">
        <v>799</v>
      </c>
      <c r="AD333" s="46" t="s">
        <v>632</v>
      </c>
      <c r="AE333" s="66" t="s">
        <v>634</v>
      </c>
      <c r="AF333" s="46" t="s">
        <v>632</v>
      </c>
      <c r="AG333" s="46" t="s">
        <v>725</v>
      </c>
      <c r="AH333" s="46"/>
    </row>
    <row r="334" spans="2:34">
      <c r="B334" s="45" t="s">
        <v>1116</v>
      </c>
      <c r="C334" s="199" t="s">
        <v>437</v>
      </c>
      <c r="D334" s="199" t="s">
        <v>152</v>
      </c>
      <c r="E334" s="200" t="s">
        <v>336</v>
      </c>
      <c r="F334" s="199" t="s">
        <v>620</v>
      </c>
      <c r="G334" s="44" t="s">
        <v>621</v>
      </c>
      <c r="H334" s="201" t="s">
        <v>1117</v>
      </c>
      <c r="I334" s="200">
        <v>3</v>
      </c>
      <c r="J334" s="44" t="s">
        <v>811</v>
      </c>
      <c r="K334" s="44" t="s">
        <v>15</v>
      </c>
      <c r="L334" s="202" t="s">
        <v>470</v>
      </c>
      <c r="M334" s="202" t="s">
        <v>623</v>
      </c>
      <c r="N334" s="202" t="s">
        <v>624</v>
      </c>
      <c r="O334" s="60">
        <v>24</v>
      </c>
      <c r="P334" s="44" t="s">
        <v>798</v>
      </c>
      <c r="Q334" s="45" t="s">
        <v>626</v>
      </c>
      <c r="R334" s="45" t="s">
        <v>625</v>
      </c>
      <c r="S334" s="46" t="s">
        <v>627</v>
      </c>
      <c r="T334" s="206">
        <v>153.57837627084012</v>
      </c>
      <c r="U334" s="45" t="s">
        <v>632</v>
      </c>
      <c r="V334" s="44">
        <v>433</v>
      </c>
      <c r="W334" s="45">
        <v>300</v>
      </c>
      <c r="X334" s="44">
        <v>2</v>
      </c>
      <c r="Y334" s="78">
        <v>216.5</v>
      </c>
      <c r="Z334" s="46" t="s">
        <v>708</v>
      </c>
      <c r="AA334" s="44" t="s">
        <v>630</v>
      </c>
      <c r="AB334" s="66" t="s">
        <v>632</v>
      </c>
      <c r="AC334" s="66" t="s">
        <v>799</v>
      </c>
      <c r="AD334" s="46" t="s">
        <v>632</v>
      </c>
      <c r="AE334" s="66" t="s">
        <v>634</v>
      </c>
      <c r="AF334" s="46" t="s">
        <v>632</v>
      </c>
      <c r="AG334" s="46" t="s">
        <v>725</v>
      </c>
      <c r="AH334" s="46"/>
    </row>
    <row r="335" spans="2:34">
      <c r="B335" s="45" t="s">
        <v>1118</v>
      </c>
      <c r="C335" s="199" t="s">
        <v>437</v>
      </c>
      <c r="D335" s="199" t="s">
        <v>152</v>
      </c>
      <c r="E335" s="200" t="s">
        <v>336</v>
      </c>
      <c r="F335" s="199" t="s">
        <v>620</v>
      </c>
      <c r="G335" s="44" t="s">
        <v>621</v>
      </c>
      <c r="H335" s="201" t="s">
        <v>912</v>
      </c>
      <c r="I335" s="200">
        <v>4</v>
      </c>
      <c r="J335" s="44" t="s">
        <v>816</v>
      </c>
      <c r="K335" s="44" t="s">
        <v>15</v>
      </c>
      <c r="L335" s="202" t="s">
        <v>470</v>
      </c>
      <c r="M335" s="202" t="s">
        <v>623</v>
      </c>
      <c r="N335" s="202" t="s">
        <v>624</v>
      </c>
      <c r="O335" s="60">
        <v>27</v>
      </c>
      <c r="P335" s="44" t="s">
        <v>798</v>
      </c>
      <c r="Q335" s="45" t="s">
        <v>626</v>
      </c>
      <c r="R335" s="45" t="s">
        <v>625</v>
      </c>
      <c r="S335" s="46" t="s">
        <v>627</v>
      </c>
      <c r="T335" s="206">
        <v>140.03710474366272</v>
      </c>
      <c r="U335" s="45" t="s">
        <v>632</v>
      </c>
      <c r="V335" s="44">
        <v>433</v>
      </c>
      <c r="W335" s="45">
        <v>300</v>
      </c>
      <c r="X335" s="44">
        <v>2</v>
      </c>
      <c r="Y335" s="78">
        <v>216.5</v>
      </c>
      <c r="Z335" s="46" t="s">
        <v>708</v>
      </c>
      <c r="AA335" s="44" t="s">
        <v>630</v>
      </c>
      <c r="AB335" s="66" t="s">
        <v>632</v>
      </c>
      <c r="AC335" s="66" t="s">
        <v>799</v>
      </c>
      <c r="AD335" s="46" t="s">
        <v>632</v>
      </c>
      <c r="AE335" s="66" t="s">
        <v>634</v>
      </c>
      <c r="AF335" s="46" t="s">
        <v>632</v>
      </c>
      <c r="AG335" s="46" t="s">
        <v>725</v>
      </c>
      <c r="AH335" s="46"/>
    </row>
    <row r="336" spans="2:34">
      <c r="B336" s="45" t="s">
        <v>1119</v>
      </c>
      <c r="C336" s="199" t="s">
        <v>437</v>
      </c>
      <c r="D336" s="199" t="s">
        <v>152</v>
      </c>
      <c r="E336" s="200" t="s">
        <v>336</v>
      </c>
      <c r="F336" s="199" t="s">
        <v>620</v>
      </c>
      <c r="G336" s="44" t="s">
        <v>621</v>
      </c>
      <c r="H336" s="201" t="s">
        <v>1120</v>
      </c>
      <c r="I336" s="200">
        <v>1</v>
      </c>
      <c r="J336" s="44" t="s">
        <v>811</v>
      </c>
      <c r="K336" s="44" t="s">
        <v>15</v>
      </c>
      <c r="L336" s="202" t="s">
        <v>470</v>
      </c>
      <c r="M336" s="202" t="s">
        <v>623</v>
      </c>
      <c r="N336" s="202" t="s">
        <v>624</v>
      </c>
      <c r="O336" s="60">
        <v>30.75</v>
      </c>
      <c r="P336" s="44" t="s">
        <v>798</v>
      </c>
      <c r="Q336" s="45" t="s">
        <v>626</v>
      </c>
      <c r="R336" s="45" t="s">
        <v>625</v>
      </c>
      <c r="S336" s="46" t="s">
        <v>627</v>
      </c>
      <c r="T336" s="206">
        <v>99.12477977277743</v>
      </c>
      <c r="U336" s="45" t="s">
        <v>632</v>
      </c>
      <c r="V336" s="44">
        <v>433</v>
      </c>
      <c r="W336" s="45">
        <v>300</v>
      </c>
      <c r="X336" s="44">
        <v>2</v>
      </c>
      <c r="Y336" s="78">
        <v>216.5</v>
      </c>
      <c r="Z336" s="46" t="s">
        <v>708</v>
      </c>
      <c r="AA336" s="44" t="s">
        <v>630</v>
      </c>
      <c r="AB336" s="66" t="s">
        <v>632</v>
      </c>
      <c r="AC336" s="66" t="s">
        <v>799</v>
      </c>
      <c r="AD336" s="46" t="s">
        <v>632</v>
      </c>
      <c r="AE336" s="66" t="s">
        <v>634</v>
      </c>
      <c r="AF336" s="46" t="s">
        <v>632</v>
      </c>
      <c r="AG336" s="46" t="s">
        <v>725</v>
      </c>
      <c r="AH336" s="46"/>
    </row>
    <row r="337" spans="2:34">
      <c r="B337" s="45" t="s">
        <v>1121</v>
      </c>
      <c r="C337" s="199" t="s">
        <v>437</v>
      </c>
      <c r="D337" s="199" t="s">
        <v>152</v>
      </c>
      <c r="E337" s="200" t="s">
        <v>336</v>
      </c>
      <c r="F337" s="199" t="s">
        <v>620</v>
      </c>
      <c r="G337" s="44" t="s">
        <v>621</v>
      </c>
      <c r="H337" s="201" t="s">
        <v>888</v>
      </c>
      <c r="I337" s="200">
        <v>4</v>
      </c>
      <c r="J337" s="44" t="s">
        <v>816</v>
      </c>
      <c r="K337" s="44" t="s">
        <v>15</v>
      </c>
      <c r="L337" s="202" t="s">
        <v>470</v>
      </c>
      <c r="M337" s="202" t="s">
        <v>623</v>
      </c>
      <c r="N337" s="202" t="s">
        <v>624</v>
      </c>
      <c r="O337" s="60">
        <v>36</v>
      </c>
      <c r="P337" s="44" t="s">
        <v>798</v>
      </c>
      <c r="Q337" s="45" t="s">
        <v>626</v>
      </c>
      <c r="R337" s="45" t="s">
        <v>625</v>
      </c>
      <c r="S337" s="46" t="s">
        <v>627</v>
      </c>
      <c r="T337" s="206">
        <v>99.12477977277743</v>
      </c>
      <c r="U337" s="45" t="s">
        <v>632</v>
      </c>
      <c r="V337" s="44">
        <v>433</v>
      </c>
      <c r="W337" s="45">
        <v>300</v>
      </c>
      <c r="X337" s="44">
        <v>2</v>
      </c>
      <c r="Y337" s="78">
        <v>216.5</v>
      </c>
      <c r="Z337" s="46" t="s">
        <v>708</v>
      </c>
      <c r="AA337" s="44" t="s">
        <v>630</v>
      </c>
      <c r="AB337" s="66" t="s">
        <v>632</v>
      </c>
      <c r="AC337" s="66" t="s">
        <v>799</v>
      </c>
      <c r="AD337" s="46" t="s">
        <v>632</v>
      </c>
      <c r="AE337" s="66" t="s">
        <v>634</v>
      </c>
      <c r="AF337" s="46" t="s">
        <v>632</v>
      </c>
      <c r="AG337" s="46" t="s">
        <v>725</v>
      </c>
      <c r="AH337" s="46"/>
    </row>
    <row r="338" spans="2:34">
      <c r="B338" s="45" t="s">
        <v>1122</v>
      </c>
      <c r="C338" s="199" t="s">
        <v>437</v>
      </c>
      <c r="D338" s="199" t="s">
        <v>152</v>
      </c>
      <c r="E338" s="200" t="s">
        <v>336</v>
      </c>
      <c r="F338" s="199" t="s">
        <v>620</v>
      </c>
      <c r="G338" s="44" t="s">
        <v>621</v>
      </c>
      <c r="H338" s="201" t="s">
        <v>1123</v>
      </c>
      <c r="I338" s="200">
        <v>3</v>
      </c>
      <c r="J338" s="44" t="s">
        <v>816</v>
      </c>
      <c r="K338" s="44" t="s">
        <v>15</v>
      </c>
      <c r="L338" s="202" t="s">
        <v>470</v>
      </c>
      <c r="M338" s="202" t="s">
        <v>623</v>
      </c>
      <c r="N338" s="202" t="s">
        <v>624</v>
      </c>
      <c r="O338" s="60">
        <v>60</v>
      </c>
      <c r="P338" s="44" t="s">
        <v>798</v>
      </c>
      <c r="Q338" s="45" t="s">
        <v>626</v>
      </c>
      <c r="R338" s="45" t="s">
        <v>625</v>
      </c>
      <c r="S338" s="46" t="s">
        <v>627</v>
      </c>
      <c r="T338" s="206">
        <v>99.12477977277743</v>
      </c>
      <c r="U338" s="45" t="s">
        <v>632</v>
      </c>
      <c r="V338" s="44">
        <v>433</v>
      </c>
      <c r="W338" s="45">
        <v>300</v>
      </c>
      <c r="X338" s="44">
        <v>2</v>
      </c>
      <c r="Y338" s="78">
        <v>216.5</v>
      </c>
      <c r="Z338" s="46" t="s">
        <v>708</v>
      </c>
      <c r="AA338" s="44" t="s">
        <v>630</v>
      </c>
      <c r="AB338" s="66" t="s">
        <v>634</v>
      </c>
      <c r="AC338" s="66" t="s">
        <v>799</v>
      </c>
      <c r="AD338" s="46" t="s">
        <v>632</v>
      </c>
      <c r="AE338" s="66" t="s">
        <v>634</v>
      </c>
      <c r="AF338" s="46" t="s">
        <v>632</v>
      </c>
      <c r="AG338" s="46" t="s">
        <v>725</v>
      </c>
      <c r="AH338" s="46"/>
    </row>
    <row r="339" spans="2:34">
      <c r="B339" s="45" t="s">
        <v>1124</v>
      </c>
      <c r="C339" s="199" t="s">
        <v>437</v>
      </c>
      <c r="D339" s="199" t="s">
        <v>152</v>
      </c>
      <c r="E339" s="200" t="s">
        <v>336</v>
      </c>
      <c r="F339" s="199" t="s">
        <v>620</v>
      </c>
      <c r="G339" s="44" t="s">
        <v>621</v>
      </c>
      <c r="H339" s="201" t="s">
        <v>892</v>
      </c>
      <c r="I339" s="200">
        <v>6</v>
      </c>
      <c r="J339" s="44" t="s">
        <v>811</v>
      </c>
      <c r="K339" s="44" t="s">
        <v>15</v>
      </c>
      <c r="L339" s="202" t="s">
        <v>470</v>
      </c>
      <c r="M339" s="202" t="s">
        <v>623</v>
      </c>
      <c r="N339" s="202" t="s">
        <v>624</v>
      </c>
      <c r="O339" s="60">
        <v>30</v>
      </c>
      <c r="P339" s="44" t="s">
        <v>798</v>
      </c>
      <c r="Q339" s="45" t="s">
        <v>626</v>
      </c>
      <c r="R339" s="45" t="s">
        <v>625</v>
      </c>
      <c r="S339" s="46" t="s">
        <v>627</v>
      </c>
      <c r="T339" s="206">
        <v>147.18084818682706</v>
      </c>
      <c r="U339" s="45" t="s">
        <v>632</v>
      </c>
      <c r="V339" s="44">
        <v>433</v>
      </c>
      <c r="W339" s="45">
        <v>300</v>
      </c>
      <c r="X339" s="44">
        <v>2</v>
      </c>
      <c r="Y339" s="78">
        <v>216.5</v>
      </c>
      <c r="Z339" s="46" t="s">
        <v>708</v>
      </c>
      <c r="AA339" s="44" t="s">
        <v>630</v>
      </c>
      <c r="AB339" s="66" t="s">
        <v>632</v>
      </c>
      <c r="AC339" s="66" t="s">
        <v>799</v>
      </c>
      <c r="AD339" s="46" t="s">
        <v>632</v>
      </c>
      <c r="AE339" s="66" t="s">
        <v>634</v>
      </c>
      <c r="AF339" s="46" t="s">
        <v>632</v>
      </c>
      <c r="AG339" s="46" t="s">
        <v>725</v>
      </c>
      <c r="AH339" s="46"/>
    </row>
    <row r="340" spans="2:34">
      <c r="B340" s="45" t="s">
        <v>1125</v>
      </c>
      <c r="C340" s="199" t="s">
        <v>437</v>
      </c>
      <c r="D340" s="199" t="s">
        <v>152</v>
      </c>
      <c r="E340" s="200" t="s">
        <v>336</v>
      </c>
      <c r="F340" s="199" t="s">
        <v>620</v>
      </c>
      <c r="G340" s="44" t="s">
        <v>621</v>
      </c>
      <c r="H340" s="201" t="s">
        <v>894</v>
      </c>
      <c r="I340" s="200">
        <v>3</v>
      </c>
      <c r="J340" s="44" t="s">
        <v>811</v>
      </c>
      <c r="K340" s="44" t="s">
        <v>15</v>
      </c>
      <c r="L340" s="202" t="s">
        <v>470</v>
      </c>
      <c r="M340" s="202" t="s">
        <v>623</v>
      </c>
      <c r="N340" s="202" t="s">
        <v>624</v>
      </c>
      <c r="O340" s="60">
        <v>60</v>
      </c>
      <c r="P340" s="44" t="s">
        <v>798</v>
      </c>
      <c r="Q340" s="45" t="s">
        <v>626</v>
      </c>
      <c r="R340" s="45" t="s">
        <v>625</v>
      </c>
      <c r="S340" s="46" t="s">
        <v>627</v>
      </c>
      <c r="T340" s="206">
        <v>172.99410278094749</v>
      </c>
      <c r="U340" s="45" t="s">
        <v>632</v>
      </c>
      <c r="V340" s="44">
        <v>433</v>
      </c>
      <c r="W340" s="45">
        <v>300</v>
      </c>
      <c r="X340" s="44">
        <v>2</v>
      </c>
      <c r="Y340" s="78">
        <v>216.5</v>
      </c>
      <c r="Z340" s="46" t="s">
        <v>708</v>
      </c>
      <c r="AA340" s="44" t="s">
        <v>630</v>
      </c>
      <c r="AB340" s="66" t="s">
        <v>634</v>
      </c>
      <c r="AC340" s="66" t="s">
        <v>799</v>
      </c>
      <c r="AD340" s="46" t="s">
        <v>632</v>
      </c>
      <c r="AE340" s="66" t="s">
        <v>634</v>
      </c>
      <c r="AF340" s="46" t="s">
        <v>632</v>
      </c>
      <c r="AG340" s="46" t="s">
        <v>725</v>
      </c>
      <c r="AH340" s="46"/>
    </row>
    <row r="341" spans="2:34">
      <c r="B341" s="45" t="s">
        <v>1126</v>
      </c>
      <c r="C341" s="199" t="s">
        <v>437</v>
      </c>
      <c r="D341" s="199" t="s">
        <v>152</v>
      </c>
      <c r="E341" s="200" t="s">
        <v>336</v>
      </c>
      <c r="F341" s="199" t="s">
        <v>620</v>
      </c>
      <c r="G341" s="44" t="s">
        <v>621</v>
      </c>
      <c r="H341" s="201" t="s">
        <v>900</v>
      </c>
      <c r="I341" s="200">
        <v>2</v>
      </c>
      <c r="J341" s="44" t="s">
        <v>811</v>
      </c>
      <c r="K341" s="44" t="s">
        <v>15</v>
      </c>
      <c r="L341" s="202" t="s">
        <v>470</v>
      </c>
      <c r="M341" s="202" t="s">
        <v>623</v>
      </c>
      <c r="N341" s="202" t="s">
        <v>624</v>
      </c>
      <c r="O341" s="60">
        <v>45</v>
      </c>
      <c r="P341" s="44" t="s">
        <v>798</v>
      </c>
      <c r="Q341" s="45" t="s">
        <v>626</v>
      </c>
      <c r="R341" s="45" t="s">
        <v>625</v>
      </c>
      <c r="S341" s="46" t="s">
        <v>627</v>
      </c>
      <c r="T341" s="206">
        <v>177.78886435876697</v>
      </c>
      <c r="U341" s="45" t="s">
        <v>632</v>
      </c>
      <c r="V341" s="44">
        <v>433</v>
      </c>
      <c r="W341" s="45">
        <v>300</v>
      </c>
      <c r="X341" s="44">
        <v>2</v>
      </c>
      <c r="Y341" s="78">
        <v>216.5</v>
      </c>
      <c r="Z341" s="46" t="s">
        <v>708</v>
      </c>
      <c r="AA341" s="44" t="s">
        <v>630</v>
      </c>
      <c r="AB341" s="66" t="s">
        <v>640</v>
      </c>
      <c r="AC341" s="66" t="s">
        <v>799</v>
      </c>
      <c r="AD341" s="46" t="s">
        <v>632</v>
      </c>
      <c r="AE341" s="66" t="s">
        <v>634</v>
      </c>
      <c r="AF341" s="46" t="s">
        <v>632</v>
      </c>
      <c r="AG341" s="46" t="s">
        <v>725</v>
      </c>
      <c r="AH341" s="46"/>
    </row>
    <row r="342" spans="2:34">
      <c r="B342" s="45" t="s">
        <v>1127</v>
      </c>
      <c r="C342" s="199" t="s">
        <v>437</v>
      </c>
      <c r="D342" s="199" t="s">
        <v>152</v>
      </c>
      <c r="E342" s="200" t="s">
        <v>336</v>
      </c>
      <c r="F342" s="199" t="s">
        <v>620</v>
      </c>
      <c r="G342" s="44" t="s">
        <v>621</v>
      </c>
      <c r="H342" s="201" t="s">
        <v>904</v>
      </c>
      <c r="I342" s="200">
        <v>8</v>
      </c>
      <c r="J342" s="44" t="s">
        <v>816</v>
      </c>
      <c r="K342" s="44" t="s">
        <v>15</v>
      </c>
      <c r="L342" s="202" t="s">
        <v>470</v>
      </c>
      <c r="M342" s="202" t="s">
        <v>623</v>
      </c>
      <c r="N342" s="202" t="s">
        <v>624</v>
      </c>
      <c r="O342" s="60">
        <v>13.5</v>
      </c>
      <c r="P342" s="44" t="s">
        <v>798</v>
      </c>
      <c r="Q342" s="45" t="s">
        <v>626</v>
      </c>
      <c r="R342" s="45" t="s">
        <v>625</v>
      </c>
      <c r="S342" s="46" t="s">
        <v>627</v>
      </c>
      <c r="T342" s="206">
        <v>226.77829368129738</v>
      </c>
      <c r="U342" s="45" t="s">
        <v>632</v>
      </c>
      <c r="V342" s="44">
        <v>433</v>
      </c>
      <c r="W342" s="45">
        <v>300</v>
      </c>
      <c r="X342" s="44">
        <v>2</v>
      </c>
      <c r="Y342" s="78">
        <v>216.5</v>
      </c>
      <c r="Z342" s="46" t="s">
        <v>708</v>
      </c>
      <c r="AA342" s="44" t="s">
        <v>630</v>
      </c>
      <c r="AB342" s="66" t="s">
        <v>631</v>
      </c>
      <c r="AC342" s="66" t="s">
        <v>799</v>
      </c>
      <c r="AD342" s="46" t="s">
        <v>632</v>
      </c>
      <c r="AE342" s="66" t="s">
        <v>634</v>
      </c>
      <c r="AF342" s="46" t="s">
        <v>631</v>
      </c>
      <c r="AG342" s="46" t="s">
        <v>725</v>
      </c>
      <c r="AH342" s="46"/>
    </row>
    <row r="343" spans="2:34">
      <c r="B343" s="45" t="s">
        <v>1128</v>
      </c>
      <c r="C343" s="199" t="s">
        <v>437</v>
      </c>
      <c r="D343" s="199" t="s">
        <v>152</v>
      </c>
      <c r="E343" s="200" t="s">
        <v>336</v>
      </c>
      <c r="F343" s="199" t="s">
        <v>620</v>
      </c>
      <c r="G343" s="44" t="s">
        <v>621</v>
      </c>
      <c r="H343" s="201" t="s">
        <v>906</v>
      </c>
      <c r="I343" s="200">
        <v>10</v>
      </c>
      <c r="J343" s="44" t="s">
        <v>816</v>
      </c>
      <c r="K343" s="44" t="s">
        <v>15</v>
      </c>
      <c r="L343" s="202" t="s">
        <v>470</v>
      </c>
      <c r="M343" s="202" t="s">
        <v>623</v>
      </c>
      <c r="N343" s="202" t="s">
        <v>624</v>
      </c>
      <c r="O343" s="60">
        <v>14.4</v>
      </c>
      <c r="P343" s="44" t="s">
        <v>798</v>
      </c>
      <c r="Q343" s="45" t="s">
        <v>626</v>
      </c>
      <c r="R343" s="45" t="s">
        <v>625</v>
      </c>
      <c r="S343" s="46" t="s">
        <v>627</v>
      </c>
      <c r="T343" s="206">
        <v>155.96205129774114</v>
      </c>
      <c r="U343" s="45" t="s">
        <v>632</v>
      </c>
      <c r="V343" s="44">
        <v>433</v>
      </c>
      <c r="W343" s="45">
        <v>300</v>
      </c>
      <c r="X343" s="44">
        <v>2</v>
      </c>
      <c r="Y343" s="78">
        <v>216.5</v>
      </c>
      <c r="Z343" s="46" t="s">
        <v>708</v>
      </c>
      <c r="AA343" s="44" t="s">
        <v>630</v>
      </c>
      <c r="AB343" s="66" t="s">
        <v>631</v>
      </c>
      <c r="AC343" s="66" t="s">
        <v>799</v>
      </c>
      <c r="AD343" s="46" t="s">
        <v>632</v>
      </c>
      <c r="AE343" s="66" t="s">
        <v>634</v>
      </c>
      <c r="AF343" s="46" t="s">
        <v>631</v>
      </c>
      <c r="AG343" s="46" t="s">
        <v>725</v>
      </c>
      <c r="AH343" s="46"/>
    </row>
    <row r="344" spans="2:34">
      <c r="B344" s="45" t="s">
        <v>1129</v>
      </c>
      <c r="C344" s="199" t="s">
        <v>437</v>
      </c>
      <c r="D344" s="199" t="s">
        <v>152</v>
      </c>
      <c r="E344" s="200" t="s">
        <v>336</v>
      </c>
      <c r="F344" s="199" t="s">
        <v>620</v>
      </c>
      <c r="G344" s="44" t="s">
        <v>621</v>
      </c>
      <c r="H344" s="201" t="s">
        <v>910</v>
      </c>
      <c r="I344" s="200">
        <v>4</v>
      </c>
      <c r="J344" s="44" t="s">
        <v>811</v>
      </c>
      <c r="K344" s="44" t="s">
        <v>15</v>
      </c>
      <c r="L344" s="202" t="s">
        <v>470</v>
      </c>
      <c r="M344" s="202" t="s">
        <v>623</v>
      </c>
      <c r="N344" s="202" t="s">
        <v>624</v>
      </c>
      <c r="O344" s="60">
        <v>18</v>
      </c>
      <c r="P344" s="44" t="s">
        <v>798</v>
      </c>
      <c r="Q344" s="45" t="s">
        <v>626</v>
      </c>
      <c r="R344" s="45" t="s">
        <v>625</v>
      </c>
      <c r="S344" s="46" t="s">
        <v>627</v>
      </c>
      <c r="T344" s="206">
        <v>134.73978906391866</v>
      </c>
      <c r="U344" s="45" t="s">
        <v>632</v>
      </c>
      <c r="V344" s="44">
        <v>433</v>
      </c>
      <c r="W344" s="45">
        <v>300</v>
      </c>
      <c r="X344" s="44">
        <v>2</v>
      </c>
      <c r="Y344" s="78">
        <v>216.5</v>
      </c>
      <c r="Z344" s="46" t="s">
        <v>708</v>
      </c>
      <c r="AA344" s="44" t="s">
        <v>630</v>
      </c>
      <c r="AB344" s="66" t="s">
        <v>631</v>
      </c>
      <c r="AC344" s="66" t="s">
        <v>799</v>
      </c>
      <c r="AD344" s="46" t="s">
        <v>632</v>
      </c>
      <c r="AE344" s="66" t="s">
        <v>634</v>
      </c>
      <c r="AF344" s="46" t="s">
        <v>631</v>
      </c>
      <c r="AG344" s="46" t="s">
        <v>725</v>
      </c>
      <c r="AH344" s="46"/>
    </row>
    <row r="345" spans="2:34">
      <c r="B345" s="45" t="s">
        <v>1130</v>
      </c>
      <c r="C345" s="199" t="s">
        <v>437</v>
      </c>
      <c r="D345" s="199" t="s">
        <v>152</v>
      </c>
      <c r="E345" s="200" t="s">
        <v>336</v>
      </c>
      <c r="F345" s="199" t="s">
        <v>620</v>
      </c>
      <c r="G345" s="44" t="s">
        <v>621</v>
      </c>
      <c r="H345" s="201" t="s">
        <v>914</v>
      </c>
      <c r="I345" s="200">
        <v>4</v>
      </c>
      <c r="J345" s="44" t="s">
        <v>811</v>
      </c>
      <c r="K345" s="44" t="s">
        <v>15</v>
      </c>
      <c r="L345" s="202" t="s">
        <v>470</v>
      </c>
      <c r="M345" s="202" t="s">
        <v>623</v>
      </c>
      <c r="N345" s="202" t="s">
        <v>624</v>
      </c>
      <c r="O345" s="60">
        <v>13.5</v>
      </c>
      <c r="P345" s="44" t="s">
        <v>798</v>
      </c>
      <c r="Q345" s="45" t="s">
        <v>626</v>
      </c>
      <c r="R345" s="45" t="s">
        <v>625</v>
      </c>
      <c r="S345" s="46" t="s">
        <v>627</v>
      </c>
      <c r="T345" s="206">
        <v>133.14839949468444</v>
      </c>
      <c r="U345" s="45" t="s">
        <v>632</v>
      </c>
      <c r="V345" s="44">
        <v>433</v>
      </c>
      <c r="W345" s="45">
        <v>300</v>
      </c>
      <c r="X345" s="44">
        <v>2</v>
      </c>
      <c r="Y345" s="78">
        <v>216.5</v>
      </c>
      <c r="Z345" s="46" t="s">
        <v>708</v>
      </c>
      <c r="AA345" s="44" t="s">
        <v>630</v>
      </c>
      <c r="AB345" s="66" t="s">
        <v>631</v>
      </c>
      <c r="AC345" s="66" t="s">
        <v>799</v>
      </c>
      <c r="AD345" s="46" t="s">
        <v>632</v>
      </c>
      <c r="AE345" s="66" t="s">
        <v>634</v>
      </c>
      <c r="AF345" s="46" t="s">
        <v>631</v>
      </c>
      <c r="AG345" s="46" t="s">
        <v>725</v>
      </c>
      <c r="AH345" s="46"/>
    </row>
    <row r="346" spans="2:34">
      <c r="B346" s="45" t="s">
        <v>1131</v>
      </c>
      <c r="C346" s="199" t="s">
        <v>437</v>
      </c>
      <c r="D346" s="199" t="s">
        <v>152</v>
      </c>
      <c r="E346" s="200" t="s">
        <v>336</v>
      </c>
      <c r="F346" s="199" t="s">
        <v>620</v>
      </c>
      <c r="G346" s="44" t="s">
        <v>621</v>
      </c>
      <c r="H346" s="201" t="s">
        <v>1132</v>
      </c>
      <c r="I346" s="200">
        <v>3</v>
      </c>
      <c r="J346" s="44" t="s">
        <v>811</v>
      </c>
      <c r="K346" s="44" t="s">
        <v>15</v>
      </c>
      <c r="L346" s="202" t="s">
        <v>470</v>
      </c>
      <c r="M346" s="202" t="s">
        <v>623</v>
      </c>
      <c r="N346" s="202" t="s">
        <v>624</v>
      </c>
      <c r="O346" s="60">
        <v>12</v>
      </c>
      <c r="P346" s="44" t="s">
        <v>798</v>
      </c>
      <c r="Q346" s="45" t="s">
        <v>626</v>
      </c>
      <c r="R346" s="45" t="s">
        <v>625</v>
      </c>
      <c r="S346" s="46" t="s">
        <v>627</v>
      </c>
      <c r="T346" s="206">
        <v>107.8638032427866</v>
      </c>
      <c r="U346" s="45" t="s">
        <v>632</v>
      </c>
      <c r="V346" s="44">
        <v>433</v>
      </c>
      <c r="W346" s="45">
        <v>300</v>
      </c>
      <c r="X346" s="44">
        <v>2</v>
      </c>
      <c r="Y346" s="78">
        <v>216.5</v>
      </c>
      <c r="Z346" s="46" t="s">
        <v>708</v>
      </c>
      <c r="AA346" s="44" t="s">
        <v>630</v>
      </c>
      <c r="AB346" s="66" t="s">
        <v>631</v>
      </c>
      <c r="AC346" s="66" t="s">
        <v>799</v>
      </c>
      <c r="AD346" s="46" t="s">
        <v>632</v>
      </c>
      <c r="AE346" s="66" t="s">
        <v>634</v>
      </c>
      <c r="AF346" s="46" t="s">
        <v>631</v>
      </c>
      <c r="AG346" s="46" t="s">
        <v>725</v>
      </c>
      <c r="AH346" s="46"/>
    </row>
    <row r="347" spans="2:34">
      <c r="B347" s="45" t="s">
        <v>1133</v>
      </c>
      <c r="C347" s="199" t="s">
        <v>437</v>
      </c>
      <c r="D347" s="199" t="s">
        <v>152</v>
      </c>
      <c r="E347" s="200" t="s">
        <v>336</v>
      </c>
      <c r="F347" s="199" t="s">
        <v>620</v>
      </c>
      <c r="G347" s="44" t="s">
        <v>621</v>
      </c>
      <c r="H347" s="201" t="s">
        <v>838</v>
      </c>
      <c r="I347" s="200">
        <v>7</v>
      </c>
      <c r="J347" s="44" t="s">
        <v>816</v>
      </c>
      <c r="K347" s="44" t="s">
        <v>15</v>
      </c>
      <c r="L347" s="202" t="s">
        <v>470</v>
      </c>
      <c r="M347" s="202" t="s">
        <v>623</v>
      </c>
      <c r="N347" s="202" t="s">
        <v>624</v>
      </c>
      <c r="O347" s="60">
        <v>7.7142857142857144</v>
      </c>
      <c r="P347" s="44" t="s">
        <v>798</v>
      </c>
      <c r="Q347" s="45" t="s">
        <v>626</v>
      </c>
      <c r="R347" s="45" t="s">
        <v>625</v>
      </c>
      <c r="S347" s="46" t="s">
        <v>627</v>
      </c>
      <c r="T347" s="206">
        <v>107.8638032427866</v>
      </c>
      <c r="U347" s="45" t="s">
        <v>632</v>
      </c>
      <c r="V347" s="44">
        <v>433</v>
      </c>
      <c r="W347" s="45">
        <v>300</v>
      </c>
      <c r="X347" s="44">
        <v>2</v>
      </c>
      <c r="Y347" s="78">
        <v>216.5</v>
      </c>
      <c r="Z347" s="46" t="s">
        <v>708</v>
      </c>
      <c r="AA347" s="44" t="s">
        <v>630</v>
      </c>
      <c r="AB347" s="66" t="s">
        <v>631</v>
      </c>
      <c r="AC347" s="66" t="s">
        <v>799</v>
      </c>
      <c r="AD347" s="46" t="s">
        <v>632</v>
      </c>
      <c r="AE347" s="66" t="s">
        <v>634</v>
      </c>
      <c r="AF347" s="46" t="s">
        <v>631</v>
      </c>
      <c r="AG347" s="46" t="s">
        <v>725</v>
      </c>
      <c r="AH347" s="46"/>
    </row>
    <row r="348" spans="2:34">
      <c r="B348" s="45" t="s">
        <v>1134</v>
      </c>
      <c r="C348" s="199" t="s">
        <v>437</v>
      </c>
      <c r="D348" s="199" t="s">
        <v>152</v>
      </c>
      <c r="E348" s="200" t="s">
        <v>336</v>
      </c>
      <c r="F348" s="199" t="s">
        <v>620</v>
      </c>
      <c r="G348" s="44" t="s">
        <v>621</v>
      </c>
      <c r="H348" s="201" t="s">
        <v>929</v>
      </c>
      <c r="I348" s="200">
        <v>18</v>
      </c>
      <c r="J348" s="44" t="s">
        <v>816</v>
      </c>
      <c r="K348" s="44" t="s">
        <v>15</v>
      </c>
      <c r="L348" s="202" t="s">
        <v>470</v>
      </c>
      <c r="M348" s="202" t="s">
        <v>623</v>
      </c>
      <c r="N348" s="202" t="s">
        <v>624</v>
      </c>
      <c r="O348" s="60">
        <v>24</v>
      </c>
      <c r="P348" s="44" t="s">
        <v>798</v>
      </c>
      <c r="Q348" s="45" t="s">
        <v>626</v>
      </c>
      <c r="R348" s="45" t="s">
        <v>625</v>
      </c>
      <c r="S348" s="46" t="s">
        <v>627</v>
      </c>
      <c r="T348" s="206">
        <v>203.85233008471707</v>
      </c>
      <c r="U348" s="45" t="s">
        <v>632</v>
      </c>
      <c r="V348" s="44">
        <v>433</v>
      </c>
      <c r="W348" s="45">
        <v>300</v>
      </c>
      <c r="X348" s="44">
        <v>2</v>
      </c>
      <c r="Y348" s="78">
        <v>216.5</v>
      </c>
      <c r="Z348" s="46" t="s">
        <v>708</v>
      </c>
      <c r="AA348" s="44" t="s">
        <v>630</v>
      </c>
      <c r="AB348" s="66" t="s">
        <v>632</v>
      </c>
      <c r="AC348" s="66" t="s">
        <v>799</v>
      </c>
      <c r="AD348" s="46" t="s">
        <v>632</v>
      </c>
      <c r="AE348" s="66" t="s">
        <v>634</v>
      </c>
      <c r="AF348" s="46" t="s">
        <v>632</v>
      </c>
      <c r="AG348" s="46" t="s">
        <v>725</v>
      </c>
      <c r="AH348" s="46"/>
    </row>
    <row r="349" spans="2:34">
      <c r="B349" s="45" t="s">
        <v>1135</v>
      </c>
      <c r="C349" s="199" t="s">
        <v>437</v>
      </c>
      <c r="D349" s="199" t="s">
        <v>152</v>
      </c>
      <c r="E349" s="200" t="s">
        <v>336</v>
      </c>
      <c r="F349" s="199" t="s">
        <v>620</v>
      </c>
      <c r="G349" s="44" t="s">
        <v>621</v>
      </c>
      <c r="H349" s="201" t="s">
        <v>931</v>
      </c>
      <c r="I349" s="200">
        <v>5</v>
      </c>
      <c r="J349" s="44" t="s">
        <v>811</v>
      </c>
      <c r="K349" s="44" t="s">
        <v>15</v>
      </c>
      <c r="L349" s="202" t="s">
        <v>470</v>
      </c>
      <c r="M349" s="202" t="s">
        <v>623</v>
      </c>
      <c r="N349" s="202" t="s">
        <v>624</v>
      </c>
      <c r="O349" s="60">
        <v>45</v>
      </c>
      <c r="P349" s="44" t="s">
        <v>798</v>
      </c>
      <c r="Q349" s="45" t="s">
        <v>626</v>
      </c>
      <c r="R349" s="45" t="s">
        <v>625</v>
      </c>
      <c r="S349" s="46" t="s">
        <v>627</v>
      </c>
      <c r="T349" s="206">
        <v>188.18532166448017</v>
      </c>
      <c r="U349" s="45" t="s">
        <v>632</v>
      </c>
      <c r="V349" s="44">
        <v>433</v>
      </c>
      <c r="W349" s="45">
        <v>300</v>
      </c>
      <c r="X349" s="44">
        <v>2</v>
      </c>
      <c r="Y349" s="78">
        <v>216.5</v>
      </c>
      <c r="Z349" s="46" t="s">
        <v>708</v>
      </c>
      <c r="AA349" s="44" t="s">
        <v>630</v>
      </c>
      <c r="AB349" s="66" t="s">
        <v>640</v>
      </c>
      <c r="AC349" s="66" t="s">
        <v>799</v>
      </c>
      <c r="AD349" s="46" t="s">
        <v>632</v>
      </c>
      <c r="AE349" s="66" t="s">
        <v>634</v>
      </c>
      <c r="AF349" s="46" t="s">
        <v>632</v>
      </c>
      <c r="AG349" s="46" t="s">
        <v>725</v>
      </c>
      <c r="AH349" s="46"/>
    </row>
    <row r="350" spans="2:34">
      <c r="B350" s="45" t="s">
        <v>1136</v>
      </c>
      <c r="C350" s="199" t="s">
        <v>437</v>
      </c>
      <c r="D350" s="199" t="s">
        <v>152</v>
      </c>
      <c r="E350" s="200" t="s">
        <v>336</v>
      </c>
      <c r="F350" s="199" t="s">
        <v>620</v>
      </c>
      <c r="G350" s="44" t="s">
        <v>621</v>
      </c>
      <c r="H350" s="201" t="s">
        <v>1137</v>
      </c>
      <c r="I350" s="200">
        <v>5</v>
      </c>
      <c r="J350" s="44" t="s">
        <v>811</v>
      </c>
      <c r="K350" s="44" t="s">
        <v>15</v>
      </c>
      <c r="L350" s="202" t="s">
        <v>470</v>
      </c>
      <c r="M350" s="202" t="s">
        <v>623</v>
      </c>
      <c r="N350" s="202" t="s">
        <v>624</v>
      </c>
      <c r="O350" s="60">
        <v>14.4</v>
      </c>
      <c r="P350" s="44" t="s">
        <v>798</v>
      </c>
      <c r="Q350" s="45" t="s">
        <v>626</v>
      </c>
      <c r="R350" s="45" t="s">
        <v>625</v>
      </c>
      <c r="S350" s="46" t="s">
        <v>627</v>
      </c>
      <c r="T350" s="206">
        <v>188.18532166448017</v>
      </c>
      <c r="U350" s="45" t="s">
        <v>632</v>
      </c>
      <c r="V350" s="44">
        <v>433</v>
      </c>
      <c r="W350" s="45">
        <v>300</v>
      </c>
      <c r="X350" s="44">
        <v>2</v>
      </c>
      <c r="Y350" s="78">
        <v>216.5</v>
      </c>
      <c r="Z350" s="46" t="s">
        <v>708</v>
      </c>
      <c r="AA350" s="44" t="s">
        <v>630</v>
      </c>
      <c r="AB350" s="66" t="s">
        <v>631</v>
      </c>
      <c r="AC350" s="66" t="s">
        <v>799</v>
      </c>
      <c r="AD350" s="46" t="s">
        <v>632</v>
      </c>
      <c r="AE350" s="66" t="s">
        <v>634</v>
      </c>
      <c r="AF350" s="46" t="s">
        <v>631</v>
      </c>
      <c r="AG350" s="46" t="s">
        <v>725</v>
      </c>
      <c r="AH350" s="46"/>
    </row>
    <row r="351" spans="2:34">
      <c r="B351" s="45" t="s">
        <v>1138</v>
      </c>
      <c r="C351" s="199" t="s">
        <v>437</v>
      </c>
      <c r="D351" s="199" t="s">
        <v>152</v>
      </c>
      <c r="E351" s="200" t="s">
        <v>336</v>
      </c>
      <c r="F351" s="199" t="s">
        <v>620</v>
      </c>
      <c r="G351" s="44" t="s">
        <v>621</v>
      </c>
      <c r="H351" s="201" t="s">
        <v>934</v>
      </c>
      <c r="I351" s="200">
        <v>8</v>
      </c>
      <c r="J351" s="44" t="s">
        <v>811</v>
      </c>
      <c r="K351" s="44" t="s">
        <v>15</v>
      </c>
      <c r="L351" s="202" t="s">
        <v>470</v>
      </c>
      <c r="M351" s="202" t="s">
        <v>623</v>
      </c>
      <c r="N351" s="202" t="s">
        <v>624</v>
      </c>
      <c r="O351" s="60">
        <v>18</v>
      </c>
      <c r="P351" s="44" t="s">
        <v>798</v>
      </c>
      <c r="Q351" s="45" t="s">
        <v>626</v>
      </c>
      <c r="R351" s="45" t="s">
        <v>625</v>
      </c>
      <c r="S351" s="46" t="s">
        <v>627</v>
      </c>
      <c r="T351" s="206">
        <v>237.01715965934278</v>
      </c>
      <c r="U351" s="45" t="s">
        <v>632</v>
      </c>
      <c r="V351" s="44">
        <v>433</v>
      </c>
      <c r="W351" s="45">
        <v>300</v>
      </c>
      <c r="X351" s="44">
        <v>2</v>
      </c>
      <c r="Y351" s="78">
        <v>216.5</v>
      </c>
      <c r="Z351" s="46" t="s">
        <v>708</v>
      </c>
      <c r="AA351" s="44" t="s">
        <v>630</v>
      </c>
      <c r="AB351" s="66" t="s">
        <v>631</v>
      </c>
      <c r="AC351" s="66" t="s">
        <v>799</v>
      </c>
      <c r="AD351" s="46" t="s">
        <v>632</v>
      </c>
      <c r="AE351" s="66" t="s">
        <v>634</v>
      </c>
      <c r="AF351" s="46" t="s">
        <v>631</v>
      </c>
      <c r="AG351" s="46" t="s">
        <v>725</v>
      </c>
      <c r="AH351" s="46"/>
    </row>
    <row r="352" spans="2:34">
      <c r="B352" s="45" t="s">
        <v>1139</v>
      </c>
      <c r="C352" s="199" t="s">
        <v>437</v>
      </c>
      <c r="D352" s="199" t="s">
        <v>152</v>
      </c>
      <c r="E352" s="200" t="s">
        <v>336</v>
      </c>
      <c r="F352" s="199" t="s">
        <v>620</v>
      </c>
      <c r="G352" s="44" t="s">
        <v>621</v>
      </c>
      <c r="H352" s="201" t="s">
        <v>834</v>
      </c>
      <c r="I352" s="200">
        <v>6</v>
      </c>
      <c r="J352" s="44" t="s">
        <v>816</v>
      </c>
      <c r="K352" s="44" t="s">
        <v>15</v>
      </c>
      <c r="L352" s="202" t="s">
        <v>470</v>
      </c>
      <c r="M352" s="202" t="s">
        <v>623</v>
      </c>
      <c r="N352" s="202" t="s">
        <v>624</v>
      </c>
      <c r="O352" s="60">
        <v>36</v>
      </c>
      <c r="P352" s="44" t="s">
        <v>798</v>
      </c>
      <c r="Q352" s="45" t="s">
        <v>626</v>
      </c>
      <c r="R352" s="45" t="s">
        <v>625</v>
      </c>
      <c r="S352" s="46" t="s">
        <v>627</v>
      </c>
      <c r="T352" s="206">
        <v>217.31714269472087</v>
      </c>
      <c r="U352" s="45" t="s">
        <v>632</v>
      </c>
      <c r="V352" s="44">
        <v>433</v>
      </c>
      <c r="W352" s="45">
        <v>300</v>
      </c>
      <c r="X352" s="44">
        <v>2</v>
      </c>
      <c r="Y352" s="78">
        <v>216.5</v>
      </c>
      <c r="Z352" s="46" t="s">
        <v>708</v>
      </c>
      <c r="AA352" s="44" t="s">
        <v>630</v>
      </c>
      <c r="AB352" s="66" t="s">
        <v>632</v>
      </c>
      <c r="AC352" s="66" t="s">
        <v>799</v>
      </c>
      <c r="AD352" s="46" t="s">
        <v>632</v>
      </c>
      <c r="AE352" s="66" t="s">
        <v>634</v>
      </c>
      <c r="AF352" s="46" t="s">
        <v>632</v>
      </c>
      <c r="AG352" s="46" t="s">
        <v>725</v>
      </c>
      <c r="AH352" s="46"/>
    </row>
    <row r="353" spans="2:34">
      <c r="B353" s="45" t="s">
        <v>1140</v>
      </c>
      <c r="C353" s="199" t="s">
        <v>437</v>
      </c>
      <c r="D353" s="199" t="s">
        <v>152</v>
      </c>
      <c r="E353" s="200" t="s">
        <v>336</v>
      </c>
      <c r="F353" s="199" t="s">
        <v>620</v>
      </c>
      <c r="G353" s="44" t="s">
        <v>621</v>
      </c>
      <c r="H353" s="201" t="s">
        <v>924</v>
      </c>
      <c r="I353" s="200">
        <v>3</v>
      </c>
      <c r="J353" s="44" t="s">
        <v>816</v>
      </c>
      <c r="K353" s="44" t="s">
        <v>15</v>
      </c>
      <c r="L353" s="202" t="s">
        <v>470</v>
      </c>
      <c r="M353" s="202" t="s">
        <v>623</v>
      </c>
      <c r="N353" s="202" t="s">
        <v>624</v>
      </c>
      <c r="O353" s="60">
        <v>36</v>
      </c>
      <c r="P353" s="44" t="s">
        <v>798</v>
      </c>
      <c r="Q353" s="45" t="s">
        <v>626</v>
      </c>
      <c r="R353" s="45" t="s">
        <v>625</v>
      </c>
      <c r="S353" s="46" t="s">
        <v>627</v>
      </c>
      <c r="T353" s="206">
        <v>199.50185733462683</v>
      </c>
      <c r="U353" s="45" t="s">
        <v>632</v>
      </c>
      <c r="V353" s="44">
        <v>433</v>
      </c>
      <c r="W353" s="45">
        <v>300</v>
      </c>
      <c r="X353" s="44">
        <v>2</v>
      </c>
      <c r="Y353" s="78">
        <v>216.5</v>
      </c>
      <c r="Z353" s="46" t="s">
        <v>708</v>
      </c>
      <c r="AA353" s="44" t="s">
        <v>630</v>
      </c>
      <c r="AB353" s="66" t="s">
        <v>632</v>
      </c>
      <c r="AC353" s="66" t="s">
        <v>799</v>
      </c>
      <c r="AD353" s="46" t="s">
        <v>632</v>
      </c>
      <c r="AE353" s="66" t="s">
        <v>634</v>
      </c>
      <c r="AF353" s="46" t="s">
        <v>632</v>
      </c>
      <c r="AG353" s="46" t="s">
        <v>725</v>
      </c>
      <c r="AH353" s="46"/>
    </row>
    <row r="354" spans="2:34">
      <c r="B354" s="45" t="s">
        <v>1141</v>
      </c>
      <c r="C354" s="199" t="s">
        <v>437</v>
      </c>
      <c r="D354" s="199" t="s">
        <v>152</v>
      </c>
      <c r="E354" s="200" t="s">
        <v>336</v>
      </c>
      <c r="F354" s="199" t="s">
        <v>620</v>
      </c>
      <c r="G354" s="44" t="s">
        <v>621</v>
      </c>
      <c r="H354" s="201" t="s">
        <v>1142</v>
      </c>
      <c r="I354" s="200">
        <v>3</v>
      </c>
      <c r="J354" s="44" t="s">
        <v>811</v>
      </c>
      <c r="K354" s="44" t="s">
        <v>15</v>
      </c>
      <c r="L354" s="202" t="s">
        <v>470</v>
      </c>
      <c r="M354" s="202" t="s">
        <v>623</v>
      </c>
      <c r="N354" s="202" t="s">
        <v>624</v>
      </c>
      <c r="O354" s="60">
        <v>48</v>
      </c>
      <c r="P354" s="44" t="s">
        <v>798</v>
      </c>
      <c r="Q354" s="45" t="s">
        <v>626</v>
      </c>
      <c r="R354" s="45" t="s">
        <v>625</v>
      </c>
      <c r="S354" s="46" t="s">
        <v>627</v>
      </c>
      <c r="T354" s="206">
        <v>199.50185733462683</v>
      </c>
      <c r="U354" s="45" t="s">
        <v>632</v>
      </c>
      <c r="V354" s="44">
        <v>433</v>
      </c>
      <c r="W354" s="45">
        <v>300</v>
      </c>
      <c r="X354" s="44">
        <v>2</v>
      </c>
      <c r="Y354" s="78">
        <v>216.5</v>
      </c>
      <c r="Z354" s="46" t="s">
        <v>708</v>
      </c>
      <c r="AA354" s="44" t="s">
        <v>630</v>
      </c>
      <c r="AB354" s="66" t="s">
        <v>640</v>
      </c>
      <c r="AC354" s="66" t="s">
        <v>799</v>
      </c>
      <c r="AD354" s="46" t="s">
        <v>632</v>
      </c>
      <c r="AE354" s="66" t="s">
        <v>634</v>
      </c>
      <c r="AF354" s="46" t="s">
        <v>632</v>
      </c>
      <c r="AG354" s="46" t="s">
        <v>725</v>
      </c>
      <c r="AH354" s="46"/>
    </row>
    <row r="355" spans="2:34">
      <c r="B355" s="45" t="s">
        <v>1143</v>
      </c>
      <c r="C355" s="199" t="s">
        <v>437</v>
      </c>
      <c r="D355" s="199" t="s">
        <v>152</v>
      </c>
      <c r="E355" s="200" t="s">
        <v>336</v>
      </c>
      <c r="F355" s="199" t="s">
        <v>620</v>
      </c>
      <c r="G355" s="44" t="s">
        <v>621</v>
      </c>
      <c r="H355" s="201" t="s">
        <v>916</v>
      </c>
      <c r="I355" s="200">
        <v>8</v>
      </c>
      <c r="J355" s="44" t="s">
        <v>816</v>
      </c>
      <c r="K355" s="44" t="s">
        <v>15</v>
      </c>
      <c r="L355" s="202" t="s">
        <v>470</v>
      </c>
      <c r="M355" s="202" t="s">
        <v>623</v>
      </c>
      <c r="N355" s="202" t="s">
        <v>624</v>
      </c>
      <c r="O355" s="60">
        <v>27</v>
      </c>
      <c r="P355" s="44" t="s">
        <v>798</v>
      </c>
      <c r="Q355" s="45" t="s">
        <v>626</v>
      </c>
      <c r="R355" s="45" t="s">
        <v>625</v>
      </c>
      <c r="S355" s="46" t="s">
        <v>627</v>
      </c>
      <c r="T355" s="206">
        <v>217.03996481052997</v>
      </c>
      <c r="U355" s="45" t="s">
        <v>632</v>
      </c>
      <c r="V355" s="44">
        <v>433</v>
      </c>
      <c r="W355" s="45">
        <v>300</v>
      </c>
      <c r="X355" s="44">
        <v>2</v>
      </c>
      <c r="Y355" s="78">
        <v>216.5</v>
      </c>
      <c r="Z355" s="46" t="s">
        <v>708</v>
      </c>
      <c r="AA355" s="44" t="s">
        <v>630</v>
      </c>
      <c r="AB355" s="66" t="s">
        <v>632</v>
      </c>
      <c r="AC355" s="66" t="s">
        <v>799</v>
      </c>
      <c r="AD355" s="46" t="s">
        <v>632</v>
      </c>
      <c r="AE355" s="66" t="s">
        <v>634</v>
      </c>
      <c r="AF355" s="46" t="s">
        <v>632</v>
      </c>
      <c r="AG355" s="46" t="s">
        <v>725</v>
      </c>
      <c r="AH355" s="46"/>
    </row>
    <row r="356" spans="2:34">
      <c r="B356" s="45" t="s">
        <v>1144</v>
      </c>
      <c r="C356" s="199" t="s">
        <v>437</v>
      </c>
      <c r="D356" s="199" t="s">
        <v>152</v>
      </c>
      <c r="E356" s="200" t="s">
        <v>336</v>
      </c>
      <c r="F356" s="199" t="s">
        <v>620</v>
      </c>
      <c r="G356" s="44" t="s">
        <v>621</v>
      </c>
      <c r="H356" s="201" t="s">
        <v>836</v>
      </c>
      <c r="I356" s="200">
        <v>9</v>
      </c>
      <c r="J356" s="44" t="s">
        <v>816</v>
      </c>
      <c r="K356" s="44" t="s">
        <v>15</v>
      </c>
      <c r="L356" s="202" t="s">
        <v>470</v>
      </c>
      <c r="M356" s="202" t="s">
        <v>623</v>
      </c>
      <c r="N356" s="202" t="s">
        <v>624</v>
      </c>
      <c r="O356" s="60">
        <v>12</v>
      </c>
      <c r="P356" s="44" t="s">
        <v>798</v>
      </c>
      <c r="Q356" s="45" t="s">
        <v>626</v>
      </c>
      <c r="R356" s="45" t="s">
        <v>625</v>
      </c>
      <c r="S356" s="46" t="s">
        <v>627</v>
      </c>
      <c r="T356" s="206">
        <v>67.122652659040355</v>
      </c>
      <c r="U356" s="45" t="s">
        <v>632</v>
      </c>
      <c r="V356" s="44">
        <v>433</v>
      </c>
      <c r="W356" s="45">
        <v>300</v>
      </c>
      <c r="X356" s="44">
        <v>2</v>
      </c>
      <c r="Y356" s="78">
        <v>216.5</v>
      </c>
      <c r="Z356" s="46" t="s">
        <v>708</v>
      </c>
      <c r="AA356" s="44" t="s">
        <v>630</v>
      </c>
      <c r="AB356" s="66" t="s">
        <v>631</v>
      </c>
      <c r="AC356" s="66" t="s">
        <v>799</v>
      </c>
      <c r="AD356" s="46" t="s">
        <v>632</v>
      </c>
      <c r="AE356" s="66" t="s">
        <v>634</v>
      </c>
      <c r="AF356" s="46" t="s">
        <v>631</v>
      </c>
      <c r="AG356" s="46" t="s">
        <v>725</v>
      </c>
      <c r="AH356" s="46"/>
    </row>
    <row r="357" spans="2:34">
      <c r="B357" s="45" t="s">
        <v>1145</v>
      </c>
      <c r="C357" s="199" t="s">
        <v>437</v>
      </c>
      <c r="D357" s="199" t="s">
        <v>152</v>
      </c>
      <c r="E357" s="200" t="s">
        <v>336</v>
      </c>
      <c r="F357" s="199" t="s">
        <v>620</v>
      </c>
      <c r="G357" s="44" t="s">
        <v>621</v>
      </c>
      <c r="H357" s="201" t="s">
        <v>890</v>
      </c>
      <c r="I357" s="200">
        <v>6</v>
      </c>
      <c r="J357" s="44" t="s">
        <v>811</v>
      </c>
      <c r="K357" s="44" t="s">
        <v>15</v>
      </c>
      <c r="L357" s="202" t="s">
        <v>470</v>
      </c>
      <c r="M357" s="202" t="s">
        <v>623</v>
      </c>
      <c r="N357" s="202" t="s">
        <v>624</v>
      </c>
      <c r="O357" s="60">
        <v>18</v>
      </c>
      <c r="P357" s="44" t="s">
        <v>798</v>
      </c>
      <c r="Q357" s="45" t="s">
        <v>626</v>
      </c>
      <c r="R357" s="45" t="s">
        <v>625</v>
      </c>
      <c r="S357" s="46" t="s">
        <v>627</v>
      </c>
      <c r="T357" s="206">
        <v>50.483985421112052</v>
      </c>
      <c r="U357" s="45" t="s">
        <v>632</v>
      </c>
      <c r="V357" s="44">
        <v>433</v>
      </c>
      <c r="W357" s="45">
        <v>300</v>
      </c>
      <c r="X357" s="44">
        <v>2</v>
      </c>
      <c r="Y357" s="78">
        <v>216.5</v>
      </c>
      <c r="Z357" s="46" t="s">
        <v>708</v>
      </c>
      <c r="AA357" s="44" t="s">
        <v>630</v>
      </c>
      <c r="AB357" s="66" t="s">
        <v>631</v>
      </c>
      <c r="AC357" s="66" t="s">
        <v>799</v>
      </c>
      <c r="AD357" s="46" t="s">
        <v>632</v>
      </c>
      <c r="AE357" s="66" t="s">
        <v>634</v>
      </c>
      <c r="AF357" s="46" t="s">
        <v>631</v>
      </c>
      <c r="AG357" s="46" t="s">
        <v>725</v>
      </c>
      <c r="AH357" s="46"/>
    </row>
    <row r="358" spans="2:34">
      <c r="B358" s="45" t="s">
        <v>1146</v>
      </c>
      <c r="C358" s="199" t="s">
        <v>437</v>
      </c>
      <c r="D358" s="199" t="s">
        <v>147</v>
      </c>
      <c r="E358" s="200" t="s">
        <v>343</v>
      </c>
      <c r="F358" s="199" t="s">
        <v>620</v>
      </c>
      <c r="G358" s="44" t="s">
        <v>621</v>
      </c>
      <c r="H358" s="201" t="s">
        <v>890</v>
      </c>
      <c r="I358" s="200">
        <v>3</v>
      </c>
      <c r="J358" s="44" t="s">
        <v>816</v>
      </c>
      <c r="K358" s="44" t="s">
        <v>15</v>
      </c>
      <c r="L358" s="202" t="s">
        <v>470</v>
      </c>
      <c r="M358" s="202" t="s">
        <v>623</v>
      </c>
      <c r="N358" s="202" t="s">
        <v>624</v>
      </c>
      <c r="O358" s="60">
        <v>18</v>
      </c>
      <c r="P358" s="44" t="s">
        <v>625</v>
      </c>
      <c r="Q358" s="45" t="s">
        <v>626</v>
      </c>
      <c r="R358" s="45" t="s">
        <v>625</v>
      </c>
      <c r="S358" s="46" t="s">
        <v>627</v>
      </c>
      <c r="T358" s="206">
        <v>107.56070883462799</v>
      </c>
      <c r="U358" s="45" t="s">
        <v>632</v>
      </c>
      <c r="V358" s="44">
        <v>897</v>
      </c>
      <c r="W358" s="45">
        <v>300</v>
      </c>
      <c r="X358" s="44">
        <v>3</v>
      </c>
      <c r="Y358" s="78">
        <v>299</v>
      </c>
      <c r="Z358" s="46" t="s">
        <v>708</v>
      </c>
      <c r="AA358" s="44" t="s">
        <v>630</v>
      </c>
      <c r="AB358" s="66" t="s">
        <v>631</v>
      </c>
      <c r="AC358" s="66" t="s">
        <v>632</v>
      </c>
      <c r="AD358" s="46" t="s">
        <v>632</v>
      </c>
      <c r="AE358" s="66" t="s">
        <v>634</v>
      </c>
      <c r="AF358" s="46" t="s">
        <v>631</v>
      </c>
      <c r="AG358" s="46" t="s">
        <v>635</v>
      </c>
      <c r="AH358" s="46"/>
    </row>
    <row r="359" spans="2:34">
      <c r="B359" s="45" t="s">
        <v>1147</v>
      </c>
      <c r="C359" s="199" t="s">
        <v>437</v>
      </c>
      <c r="D359" s="199" t="s">
        <v>147</v>
      </c>
      <c r="E359" s="200" t="s">
        <v>343</v>
      </c>
      <c r="F359" s="199" t="s">
        <v>620</v>
      </c>
      <c r="G359" s="44" t="s">
        <v>621</v>
      </c>
      <c r="H359" s="201" t="s">
        <v>1148</v>
      </c>
      <c r="I359" s="200">
        <v>4</v>
      </c>
      <c r="J359" s="44" t="s">
        <v>816</v>
      </c>
      <c r="K359" s="44" t="s">
        <v>15</v>
      </c>
      <c r="L359" s="202" t="s">
        <v>470</v>
      </c>
      <c r="M359" s="202" t="s">
        <v>623</v>
      </c>
      <c r="N359" s="202" t="s">
        <v>624</v>
      </c>
      <c r="O359" s="60">
        <v>27</v>
      </c>
      <c r="P359" s="44" t="s">
        <v>625</v>
      </c>
      <c r="Q359" s="45" t="s">
        <v>626</v>
      </c>
      <c r="R359" s="45" t="s">
        <v>625</v>
      </c>
      <c r="S359" s="46" t="s">
        <v>627</v>
      </c>
      <c r="T359" s="206">
        <v>107.56070883462799</v>
      </c>
      <c r="U359" s="45" t="s">
        <v>632</v>
      </c>
      <c r="V359" s="44">
        <v>897</v>
      </c>
      <c r="W359" s="45">
        <v>300</v>
      </c>
      <c r="X359" s="44">
        <v>3</v>
      </c>
      <c r="Y359" s="78">
        <v>299</v>
      </c>
      <c r="Z359" s="46" t="s">
        <v>708</v>
      </c>
      <c r="AA359" s="44" t="s">
        <v>630</v>
      </c>
      <c r="AB359" s="66" t="s">
        <v>632</v>
      </c>
      <c r="AC359" s="66" t="s">
        <v>632</v>
      </c>
      <c r="AD359" s="46" t="s">
        <v>632</v>
      </c>
      <c r="AE359" s="66" t="s">
        <v>634</v>
      </c>
      <c r="AF359" s="46" t="s">
        <v>632</v>
      </c>
      <c r="AG359" s="46" t="s">
        <v>635</v>
      </c>
      <c r="AH359" s="46"/>
    </row>
    <row r="360" spans="2:34">
      <c r="B360" s="45" t="s">
        <v>1149</v>
      </c>
      <c r="C360" s="199" t="s">
        <v>437</v>
      </c>
      <c r="D360" s="199" t="s">
        <v>147</v>
      </c>
      <c r="E360" s="200" t="s">
        <v>343</v>
      </c>
      <c r="F360" s="199" t="s">
        <v>620</v>
      </c>
      <c r="G360" s="44" t="s">
        <v>621</v>
      </c>
      <c r="H360" s="201" t="s">
        <v>1110</v>
      </c>
      <c r="I360" s="200">
        <v>3</v>
      </c>
      <c r="J360" s="44" t="s">
        <v>811</v>
      </c>
      <c r="K360" s="44" t="s">
        <v>15</v>
      </c>
      <c r="L360" s="202" t="s">
        <v>470</v>
      </c>
      <c r="M360" s="202" t="s">
        <v>623</v>
      </c>
      <c r="N360" s="202" t="s">
        <v>624</v>
      </c>
      <c r="O360" s="60">
        <v>33.333333333333336</v>
      </c>
      <c r="P360" s="44" t="s">
        <v>625</v>
      </c>
      <c r="Q360" s="45" t="s">
        <v>626</v>
      </c>
      <c r="R360" s="45" t="s">
        <v>625</v>
      </c>
      <c r="S360" s="46" t="s">
        <v>627</v>
      </c>
      <c r="T360" s="206">
        <v>23.65630083079531</v>
      </c>
      <c r="U360" s="45" t="s">
        <v>632</v>
      </c>
      <c r="V360" s="44">
        <v>897</v>
      </c>
      <c r="W360" s="45">
        <v>300</v>
      </c>
      <c r="X360" s="44">
        <v>3</v>
      </c>
      <c r="Y360" s="78">
        <v>299</v>
      </c>
      <c r="Z360" s="46" t="s">
        <v>708</v>
      </c>
      <c r="AA360" s="44" t="s">
        <v>630</v>
      </c>
      <c r="AB360" s="66" t="s">
        <v>632</v>
      </c>
      <c r="AC360" s="66" t="s">
        <v>632</v>
      </c>
      <c r="AD360" s="46" t="s">
        <v>632</v>
      </c>
      <c r="AE360" s="66" t="s">
        <v>634</v>
      </c>
      <c r="AF360" s="46" t="s">
        <v>632</v>
      </c>
      <c r="AG360" s="46" t="s">
        <v>635</v>
      </c>
      <c r="AH360" s="46"/>
    </row>
    <row r="361" spans="2:34">
      <c r="B361" s="45" t="s">
        <v>1150</v>
      </c>
      <c r="C361" s="199" t="s">
        <v>437</v>
      </c>
      <c r="D361" s="199" t="s">
        <v>147</v>
      </c>
      <c r="E361" s="200" t="s">
        <v>343</v>
      </c>
      <c r="F361" s="199" t="s">
        <v>620</v>
      </c>
      <c r="G361" s="44" t="s">
        <v>621</v>
      </c>
      <c r="H361" s="201" t="s">
        <v>898</v>
      </c>
      <c r="I361" s="200">
        <v>11</v>
      </c>
      <c r="J361" s="44" t="s">
        <v>816</v>
      </c>
      <c r="K361" s="44" t="s">
        <v>15</v>
      </c>
      <c r="L361" s="202" t="s">
        <v>470</v>
      </c>
      <c r="M361" s="202" t="s">
        <v>623</v>
      </c>
      <c r="N361" s="202" t="s">
        <v>624</v>
      </c>
      <c r="O361" s="60">
        <v>19.636363636363637</v>
      </c>
      <c r="P361" s="44" t="s">
        <v>625</v>
      </c>
      <c r="Q361" s="45" t="s">
        <v>626</v>
      </c>
      <c r="R361" s="45" t="s">
        <v>625</v>
      </c>
      <c r="S361" s="46" t="s">
        <v>627</v>
      </c>
      <c r="T361" s="206">
        <v>35.486352080719314</v>
      </c>
      <c r="U361" s="45" t="s">
        <v>632</v>
      </c>
      <c r="V361" s="44">
        <v>897</v>
      </c>
      <c r="W361" s="45">
        <v>300</v>
      </c>
      <c r="X361" s="44">
        <v>3</v>
      </c>
      <c r="Y361" s="78">
        <v>299</v>
      </c>
      <c r="Z361" s="46" t="s">
        <v>708</v>
      </c>
      <c r="AA361" s="44" t="s">
        <v>630</v>
      </c>
      <c r="AB361" s="66" t="s">
        <v>631</v>
      </c>
      <c r="AC361" s="66" t="s">
        <v>632</v>
      </c>
      <c r="AD361" s="46" t="s">
        <v>632</v>
      </c>
      <c r="AE361" s="66" t="s">
        <v>634</v>
      </c>
      <c r="AF361" s="46" t="s">
        <v>631</v>
      </c>
      <c r="AG361" s="46" t="s">
        <v>635</v>
      </c>
      <c r="AH361" s="46"/>
    </row>
    <row r="362" spans="2:34">
      <c r="B362" s="45" t="s">
        <v>1151</v>
      </c>
      <c r="C362" s="199" t="s">
        <v>437</v>
      </c>
      <c r="D362" s="199" t="s">
        <v>147</v>
      </c>
      <c r="E362" s="200" t="s">
        <v>343</v>
      </c>
      <c r="F362" s="199" t="s">
        <v>620</v>
      </c>
      <c r="G362" s="44" t="s">
        <v>621</v>
      </c>
      <c r="H362" s="201" t="s">
        <v>1113</v>
      </c>
      <c r="I362" s="200">
        <v>1</v>
      </c>
      <c r="J362" s="44" t="s">
        <v>816</v>
      </c>
      <c r="K362" s="44" t="s">
        <v>15</v>
      </c>
      <c r="L362" s="202" t="s">
        <v>470</v>
      </c>
      <c r="M362" s="202" t="s">
        <v>623</v>
      </c>
      <c r="N362" s="202" t="s">
        <v>624</v>
      </c>
      <c r="O362" s="60">
        <v>36</v>
      </c>
      <c r="P362" s="44" t="s">
        <v>625</v>
      </c>
      <c r="Q362" s="45" t="s">
        <v>626</v>
      </c>
      <c r="R362" s="45" t="s">
        <v>625</v>
      </c>
      <c r="S362" s="46" t="s">
        <v>627</v>
      </c>
      <c r="T362" s="206">
        <v>101.79288585154268</v>
      </c>
      <c r="U362" s="45" t="s">
        <v>632</v>
      </c>
      <c r="V362" s="44">
        <v>897</v>
      </c>
      <c r="W362" s="45">
        <v>300</v>
      </c>
      <c r="X362" s="44">
        <v>3</v>
      </c>
      <c r="Y362" s="78">
        <v>299</v>
      </c>
      <c r="Z362" s="46" t="s">
        <v>708</v>
      </c>
      <c r="AA362" s="44" t="s">
        <v>630</v>
      </c>
      <c r="AB362" s="66" t="s">
        <v>632</v>
      </c>
      <c r="AC362" s="66" t="s">
        <v>632</v>
      </c>
      <c r="AD362" s="46" t="s">
        <v>632</v>
      </c>
      <c r="AE362" s="66" t="s">
        <v>634</v>
      </c>
      <c r="AF362" s="46" t="s">
        <v>632</v>
      </c>
      <c r="AG362" s="46" t="s">
        <v>635</v>
      </c>
      <c r="AH362" s="46"/>
    </row>
    <row r="363" spans="2:34">
      <c r="B363" s="45" t="s">
        <v>1152</v>
      </c>
      <c r="C363" s="199" t="s">
        <v>437</v>
      </c>
      <c r="D363" s="199" t="s">
        <v>147</v>
      </c>
      <c r="E363" s="200" t="s">
        <v>343</v>
      </c>
      <c r="F363" s="199" t="s">
        <v>620</v>
      </c>
      <c r="G363" s="44" t="s">
        <v>621</v>
      </c>
      <c r="H363" s="201" t="s">
        <v>1115</v>
      </c>
      <c r="I363" s="200">
        <v>2</v>
      </c>
      <c r="J363" s="44" t="s">
        <v>816</v>
      </c>
      <c r="K363" s="44" t="s">
        <v>15</v>
      </c>
      <c r="L363" s="202" t="s">
        <v>470</v>
      </c>
      <c r="M363" s="202" t="s">
        <v>623</v>
      </c>
      <c r="N363" s="202" t="s">
        <v>624</v>
      </c>
      <c r="O363" s="60">
        <v>27</v>
      </c>
      <c r="P363" s="44" t="s">
        <v>625</v>
      </c>
      <c r="Q363" s="45" t="s">
        <v>626</v>
      </c>
      <c r="R363" s="45" t="s">
        <v>625</v>
      </c>
      <c r="S363" s="46" t="s">
        <v>627</v>
      </c>
      <c r="T363" s="206">
        <v>110.75298898445944</v>
      </c>
      <c r="U363" s="45" t="s">
        <v>632</v>
      </c>
      <c r="V363" s="44">
        <v>897</v>
      </c>
      <c r="W363" s="45">
        <v>300</v>
      </c>
      <c r="X363" s="44">
        <v>3</v>
      </c>
      <c r="Y363" s="78">
        <v>299</v>
      </c>
      <c r="Z363" s="46" t="s">
        <v>708</v>
      </c>
      <c r="AA363" s="44" t="s">
        <v>630</v>
      </c>
      <c r="AB363" s="66" t="s">
        <v>632</v>
      </c>
      <c r="AC363" s="66" t="s">
        <v>632</v>
      </c>
      <c r="AD363" s="46" t="s">
        <v>632</v>
      </c>
      <c r="AE363" s="66" t="s">
        <v>634</v>
      </c>
      <c r="AF363" s="46" t="s">
        <v>632</v>
      </c>
      <c r="AG363" s="46" t="s">
        <v>635</v>
      </c>
      <c r="AH363" s="46"/>
    </row>
    <row r="364" spans="2:34">
      <c r="B364" s="45" t="s">
        <v>1153</v>
      </c>
      <c r="C364" s="199" t="s">
        <v>437</v>
      </c>
      <c r="D364" s="199" t="s">
        <v>147</v>
      </c>
      <c r="E364" s="200" t="s">
        <v>343</v>
      </c>
      <c r="F364" s="199" t="s">
        <v>620</v>
      </c>
      <c r="G364" s="44" t="s">
        <v>621</v>
      </c>
      <c r="H364" s="201" t="s">
        <v>1117</v>
      </c>
      <c r="I364" s="200">
        <v>4</v>
      </c>
      <c r="J364" s="44" t="s">
        <v>816</v>
      </c>
      <c r="K364" s="44" t="s">
        <v>15</v>
      </c>
      <c r="L364" s="202" t="s">
        <v>470</v>
      </c>
      <c r="M364" s="202" t="s">
        <v>623</v>
      </c>
      <c r="N364" s="202" t="s">
        <v>624</v>
      </c>
      <c r="O364" s="60">
        <v>36</v>
      </c>
      <c r="P364" s="44" t="s">
        <v>625</v>
      </c>
      <c r="Q364" s="45" t="s">
        <v>626</v>
      </c>
      <c r="R364" s="45" t="s">
        <v>625</v>
      </c>
      <c r="S364" s="46" t="s">
        <v>627</v>
      </c>
      <c r="T364" s="206">
        <v>151.32849164973825</v>
      </c>
      <c r="U364" s="45" t="s">
        <v>632</v>
      </c>
      <c r="V364" s="44">
        <v>897</v>
      </c>
      <c r="W364" s="45">
        <v>300</v>
      </c>
      <c r="X364" s="44">
        <v>3</v>
      </c>
      <c r="Y364" s="78">
        <v>299</v>
      </c>
      <c r="Z364" s="46" t="s">
        <v>708</v>
      </c>
      <c r="AA364" s="44" t="s">
        <v>630</v>
      </c>
      <c r="AB364" s="66" t="s">
        <v>632</v>
      </c>
      <c r="AC364" s="66" t="s">
        <v>632</v>
      </c>
      <c r="AD364" s="46" t="s">
        <v>632</v>
      </c>
      <c r="AE364" s="66" t="s">
        <v>634</v>
      </c>
      <c r="AF364" s="46" t="s">
        <v>632</v>
      </c>
      <c r="AG364" s="46" t="s">
        <v>635</v>
      </c>
      <c r="AH364" s="46"/>
    </row>
    <row r="365" spans="2:34">
      <c r="B365" s="45" t="s">
        <v>1154</v>
      </c>
      <c r="C365" s="199" t="s">
        <v>437</v>
      </c>
      <c r="D365" s="199" t="s">
        <v>147</v>
      </c>
      <c r="E365" s="200" t="s">
        <v>343</v>
      </c>
      <c r="F365" s="199" t="s">
        <v>620</v>
      </c>
      <c r="G365" s="44" t="s">
        <v>621</v>
      </c>
      <c r="H365" s="201" t="s">
        <v>912</v>
      </c>
      <c r="I365" s="200">
        <v>7</v>
      </c>
      <c r="J365" s="44" t="s">
        <v>816</v>
      </c>
      <c r="K365" s="44" t="s">
        <v>15</v>
      </c>
      <c r="L365" s="202" t="s">
        <v>470</v>
      </c>
      <c r="M365" s="202" t="s">
        <v>623</v>
      </c>
      <c r="N365" s="202" t="s">
        <v>624</v>
      </c>
      <c r="O365" s="60">
        <v>10.285714285714286</v>
      </c>
      <c r="P365" s="44" t="s">
        <v>625</v>
      </c>
      <c r="Q365" s="45" t="s">
        <v>626</v>
      </c>
      <c r="R365" s="45" t="s">
        <v>625</v>
      </c>
      <c r="S365" s="46" t="s">
        <v>627</v>
      </c>
      <c r="T365" s="206">
        <v>117.41975327004714</v>
      </c>
      <c r="U365" s="45" t="s">
        <v>632</v>
      </c>
      <c r="V365" s="44">
        <v>897</v>
      </c>
      <c r="W365" s="45">
        <v>300</v>
      </c>
      <c r="X365" s="44">
        <v>3</v>
      </c>
      <c r="Y365" s="78">
        <v>299</v>
      </c>
      <c r="Z365" s="46" t="s">
        <v>708</v>
      </c>
      <c r="AA365" s="44" t="s">
        <v>630</v>
      </c>
      <c r="AB365" s="66" t="s">
        <v>631</v>
      </c>
      <c r="AC365" s="66" t="s">
        <v>632</v>
      </c>
      <c r="AD365" s="46" t="s">
        <v>632</v>
      </c>
      <c r="AE365" s="66" t="s">
        <v>634</v>
      </c>
      <c r="AF365" s="46" t="s">
        <v>631</v>
      </c>
      <c r="AG365" s="46" t="s">
        <v>635</v>
      </c>
      <c r="AH365" s="46"/>
    </row>
    <row r="366" spans="2:34">
      <c r="B366" s="45" t="s">
        <v>1155</v>
      </c>
      <c r="C366" s="199" t="s">
        <v>437</v>
      </c>
      <c r="D366" s="199" t="s">
        <v>147</v>
      </c>
      <c r="E366" s="200" t="s">
        <v>343</v>
      </c>
      <c r="F366" s="199" t="s">
        <v>620</v>
      </c>
      <c r="G366" s="44" t="s">
        <v>621</v>
      </c>
      <c r="H366" s="201" t="s">
        <v>1156</v>
      </c>
      <c r="I366" s="200">
        <v>10</v>
      </c>
      <c r="J366" s="44" t="s">
        <v>816</v>
      </c>
      <c r="K366" s="44" t="s">
        <v>15</v>
      </c>
      <c r="L366" s="202" t="s">
        <v>470</v>
      </c>
      <c r="M366" s="202" t="s">
        <v>623</v>
      </c>
      <c r="N366" s="202" t="s">
        <v>624</v>
      </c>
      <c r="O366" s="60">
        <v>21.600000000000005</v>
      </c>
      <c r="P366" s="44" t="s">
        <v>625</v>
      </c>
      <c r="Q366" s="45" t="s">
        <v>626</v>
      </c>
      <c r="R366" s="45" t="s">
        <v>625</v>
      </c>
      <c r="S366" s="46" t="s">
        <v>627</v>
      </c>
      <c r="T366" s="206">
        <v>117.41975327004714</v>
      </c>
      <c r="U366" s="45" t="s">
        <v>632</v>
      </c>
      <c r="V366" s="44">
        <v>897</v>
      </c>
      <c r="W366" s="45">
        <v>300</v>
      </c>
      <c r="X366" s="44">
        <v>3</v>
      </c>
      <c r="Y366" s="78">
        <v>299</v>
      </c>
      <c r="Z366" s="46" t="s">
        <v>708</v>
      </c>
      <c r="AA366" s="44" t="s">
        <v>630</v>
      </c>
      <c r="AB366" s="66" t="s">
        <v>632</v>
      </c>
      <c r="AC366" s="66" t="s">
        <v>632</v>
      </c>
      <c r="AD366" s="46" t="s">
        <v>632</v>
      </c>
      <c r="AE366" s="66" t="s">
        <v>634</v>
      </c>
      <c r="AF366" s="46" t="s">
        <v>632</v>
      </c>
      <c r="AG366" s="46" t="s">
        <v>635</v>
      </c>
      <c r="AH366" s="46"/>
    </row>
    <row r="367" spans="2:34">
      <c r="B367" s="45" t="s">
        <v>1157</v>
      </c>
      <c r="C367" s="199" t="s">
        <v>437</v>
      </c>
      <c r="D367" s="199" t="s">
        <v>147</v>
      </c>
      <c r="E367" s="200" t="s">
        <v>343</v>
      </c>
      <c r="F367" s="199" t="s">
        <v>620</v>
      </c>
      <c r="G367" s="44" t="s">
        <v>621</v>
      </c>
      <c r="H367" s="201" t="s">
        <v>916</v>
      </c>
      <c r="I367" s="200">
        <v>2</v>
      </c>
      <c r="J367" s="44" t="s">
        <v>811</v>
      </c>
      <c r="K367" s="44" t="s">
        <v>15</v>
      </c>
      <c r="L367" s="202" t="s">
        <v>470</v>
      </c>
      <c r="M367" s="202" t="s">
        <v>623</v>
      </c>
      <c r="N367" s="202" t="s">
        <v>624</v>
      </c>
      <c r="O367" s="60">
        <v>54</v>
      </c>
      <c r="P367" s="44" t="s">
        <v>625</v>
      </c>
      <c r="Q367" s="45" t="s">
        <v>626</v>
      </c>
      <c r="R367" s="45" t="s">
        <v>625</v>
      </c>
      <c r="S367" s="46" t="s">
        <v>627</v>
      </c>
      <c r="T367" s="206">
        <v>105.72006347427994</v>
      </c>
      <c r="U367" s="45" t="s">
        <v>632</v>
      </c>
      <c r="V367" s="44">
        <v>897</v>
      </c>
      <c r="W367" s="45">
        <v>300</v>
      </c>
      <c r="X367" s="44">
        <v>3</v>
      </c>
      <c r="Y367" s="78">
        <v>299</v>
      </c>
      <c r="Z367" s="46" t="s">
        <v>708</v>
      </c>
      <c r="AA367" s="44" t="s">
        <v>630</v>
      </c>
      <c r="AB367" s="66" t="s">
        <v>640</v>
      </c>
      <c r="AC367" s="66" t="s">
        <v>632</v>
      </c>
      <c r="AD367" s="46" t="s">
        <v>632</v>
      </c>
      <c r="AE367" s="66" t="s">
        <v>634</v>
      </c>
      <c r="AF367" s="46" t="s">
        <v>632</v>
      </c>
      <c r="AG367" s="46" t="s">
        <v>635</v>
      </c>
      <c r="AH367" s="46"/>
    </row>
    <row r="368" spans="2:34">
      <c r="B368" s="45" t="s">
        <v>1158</v>
      </c>
      <c r="C368" s="199" t="s">
        <v>437</v>
      </c>
      <c r="D368" s="199" t="s">
        <v>147</v>
      </c>
      <c r="E368" s="200" t="s">
        <v>343</v>
      </c>
      <c r="F368" s="199" t="s">
        <v>620</v>
      </c>
      <c r="G368" s="44" t="s">
        <v>621</v>
      </c>
      <c r="H368" s="201" t="s">
        <v>1159</v>
      </c>
      <c r="I368" s="200">
        <v>4</v>
      </c>
      <c r="J368" s="44" t="s">
        <v>811</v>
      </c>
      <c r="K368" s="44" t="s">
        <v>15</v>
      </c>
      <c r="L368" s="202" t="s">
        <v>470</v>
      </c>
      <c r="M368" s="202" t="s">
        <v>623</v>
      </c>
      <c r="N368" s="202" t="s">
        <v>624</v>
      </c>
      <c r="O368" s="60">
        <v>54</v>
      </c>
      <c r="P368" s="44" t="s">
        <v>625</v>
      </c>
      <c r="Q368" s="45" t="s">
        <v>626</v>
      </c>
      <c r="R368" s="45" t="s">
        <v>625</v>
      </c>
      <c r="S368" s="46" t="s">
        <v>627</v>
      </c>
      <c r="T368" s="206">
        <v>105.72006347427994</v>
      </c>
      <c r="U368" s="45" t="s">
        <v>632</v>
      </c>
      <c r="V368" s="44">
        <v>897</v>
      </c>
      <c r="W368" s="45">
        <v>300</v>
      </c>
      <c r="X368" s="44">
        <v>3</v>
      </c>
      <c r="Y368" s="78">
        <v>299</v>
      </c>
      <c r="Z368" s="46" t="s">
        <v>708</v>
      </c>
      <c r="AA368" s="44" t="s">
        <v>630</v>
      </c>
      <c r="AB368" s="66" t="s">
        <v>640</v>
      </c>
      <c r="AC368" s="66" t="s">
        <v>632</v>
      </c>
      <c r="AD368" s="46" t="s">
        <v>632</v>
      </c>
      <c r="AE368" s="66" t="s">
        <v>634</v>
      </c>
      <c r="AF368" s="46" t="s">
        <v>632</v>
      </c>
      <c r="AG368" s="46" t="s">
        <v>635</v>
      </c>
      <c r="AH368" s="46"/>
    </row>
    <row r="369" spans="2:34">
      <c r="B369" s="45" t="s">
        <v>1160</v>
      </c>
      <c r="C369" s="199" t="s">
        <v>437</v>
      </c>
      <c r="D369" s="199" t="s">
        <v>147</v>
      </c>
      <c r="E369" s="200" t="s">
        <v>343</v>
      </c>
      <c r="F369" s="199" t="s">
        <v>620</v>
      </c>
      <c r="G369" s="44" t="s">
        <v>621</v>
      </c>
      <c r="H369" s="201" t="s">
        <v>1142</v>
      </c>
      <c r="I369" s="200">
        <v>13</v>
      </c>
      <c r="J369" s="44" t="s">
        <v>811</v>
      </c>
      <c r="K369" s="44" t="s">
        <v>15</v>
      </c>
      <c r="L369" s="202" t="s">
        <v>470</v>
      </c>
      <c r="M369" s="202" t="s">
        <v>623</v>
      </c>
      <c r="N369" s="202" t="s">
        <v>624</v>
      </c>
      <c r="O369" s="60">
        <v>13.846153846153847</v>
      </c>
      <c r="P369" s="44" t="s">
        <v>625</v>
      </c>
      <c r="Q369" s="45" t="s">
        <v>626</v>
      </c>
      <c r="R369" s="45" t="s">
        <v>625</v>
      </c>
      <c r="S369" s="46" t="s">
        <v>627</v>
      </c>
      <c r="T369" s="206">
        <v>128.4654617747025</v>
      </c>
      <c r="U369" s="45" t="s">
        <v>632</v>
      </c>
      <c r="V369" s="44">
        <v>897</v>
      </c>
      <c r="W369" s="45">
        <v>300</v>
      </c>
      <c r="X369" s="44">
        <v>3</v>
      </c>
      <c r="Y369" s="78">
        <v>299</v>
      </c>
      <c r="Z369" s="46" t="s">
        <v>708</v>
      </c>
      <c r="AA369" s="44" t="s">
        <v>630</v>
      </c>
      <c r="AB369" s="66" t="s">
        <v>631</v>
      </c>
      <c r="AC369" s="66" t="s">
        <v>632</v>
      </c>
      <c r="AD369" s="46" t="s">
        <v>632</v>
      </c>
      <c r="AE369" s="66" t="s">
        <v>634</v>
      </c>
      <c r="AF369" s="46" t="s">
        <v>631</v>
      </c>
      <c r="AG369" s="46" t="s">
        <v>635</v>
      </c>
      <c r="AH369" s="46"/>
    </row>
    <row r="370" spans="2:34">
      <c r="B370" s="45" t="s">
        <v>1161</v>
      </c>
      <c r="C370" s="199" t="s">
        <v>437</v>
      </c>
      <c r="D370" s="199" t="s">
        <v>147</v>
      </c>
      <c r="E370" s="200" t="s">
        <v>343</v>
      </c>
      <c r="F370" s="199" t="s">
        <v>620</v>
      </c>
      <c r="G370" s="44" t="s">
        <v>621</v>
      </c>
      <c r="H370" s="201" t="s">
        <v>834</v>
      </c>
      <c r="I370" s="200">
        <v>2</v>
      </c>
      <c r="J370" s="44" t="s">
        <v>811</v>
      </c>
      <c r="K370" s="44" t="s">
        <v>15</v>
      </c>
      <c r="L370" s="202" t="s">
        <v>470</v>
      </c>
      <c r="M370" s="202" t="s">
        <v>623</v>
      </c>
      <c r="N370" s="202" t="s">
        <v>624</v>
      </c>
      <c r="O370" s="60">
        <v>90</v>
      </c>
      <c r="P370" s="44" t="s">
        <v>625</v>
      </c>
      <c r="Q370" s="45" t="s">
        <v>626</v>
      </c>
      <c r="R370" s="45" t="s">
        <v>625</v>
      </c>
      <c r="S370" s="46" t="s">
        <v>627</v>
      </c>
      <c r="T370" s="206">
        <v>166.64033153172818</v>
      </c>
      <c r="U370" s="45" t="s">
        <v>632</v>
      </c>
      <c r="V370" s="44">
        <v>897</v>
      </c>
      <c r="W370" s="45">
        <v>300</v>
      </c>
      <c r="X370" s="44">
        <v>3</v>
      </c>
      <c r="Y370" s="78">
        <v>299</v>
      </c>
      <c r="Z370" s="46" t="s">
        <v>708</v>
      </c>
      <c r="AA370" s="44" t="s">
        <v>630</v>
      </c>
      <c r="AB370" s="66" t="s">
        <v>634</v>
      </c>
      <c r="AC370" s="66" t="s">
        <v>632</v>
      </c>
      <c r="AD370" s="46" t="s">
        <v>632</v>
      </c>
      <c r="AE370" s="66" t="s">
        <v>634</v>
      </c>
      <c r="AF370" s="46" t="s">
        <v>632</v>
      </c>
      <c r="AG370" s="46" t="s">
        <v>635</v>
      </c>
      <c r="AH370" s="46"/>
    </row>
    <row r="371" spans="2:34">
      <c r="B371" s="45" t="s">
        <v>1162</v>
      </c>
      <c r="C371" s="199" t="s">
        <v>437</v>
      </c>
      <c r="D371" s="199" t="s">
        <v>147</v>
      </c>
      <c r="E371" s="200" t="s">
        <v>343</v>
      </c>
      <c r="F371" s="199" t="s">
        <v>620</v>
      </c>
      <c r="G371" s="44" t="s">
        <v>621</v>
      </c>
      <c r="H371" s="201" t="s">
        <v>836</v>
      </c>
      <c r="I371" s="200">
        <v>4</v>
      </c>
      <c r="J371" s="44" t="s">
        <v>811</v>
      </c>
      <c r="K371" s="44" t="s">
        <v>15</v>
      </c>
      <c r="L371" s="202" t="s">
        <v>470</v>
      </c>
      <c r="M371" s="202" t="s">
        <v>623</v>
      </c>
      <c r="N371" s="202" t="s">
        <v>624</v>
      </c>
      <c r="O371" s="60">
        <v>27</v>
      </c>
      <c r="P371" s="44" t="s">
        <v>625</v>
      </c>
      <c r="Q371" s="45" t="s">
        <v>626</v>
      </c>
      <c r="R371" s="45" t="s">
        <v>625</v>
      </c>
      <c r="S371" s="46" t="s">
        <v>627</v>
      </c>
      <c r="T371" s="206">
        <v>165.52427972356622</v>
      </c>
      <c r="U371" s="45" t="s">
        <v>632</v>
      </c>
      <c r="V371" s="44">
        <v>897</v>
      </c>
      <c r="W371" s="45">
        <v>300</v>
      </c>
      <c r="X371" s="44">
        <v>3</v>
      </c>
      <c r="Y371" s="78">
        <v>299</v>
      </c>
      <c r="Z371" s="46" t="s">
        <v>708</v>
      </c>
      <c r="AA371" s="44" t="s">
        <v>630</v>
      </c>
      <c r="AB371" s="66" t="s">
        <v>632</v>
      </c>
      <c r="AC371" s="66" t="s">
        <v>632</v>
      </c>
      <c r="AD371" s="46" t="s">
        <v>632</v>
      </c>
      <c r="AE371" s="66" t="s">
        <v>634</v>
      </c>
      <c r="AF371" s="46" t="s">
        <v>632</v>
      </c>
      <c r="AG371" s="46" t="s">
        <v>635</v>
      </c>
      <c r="AH371" s="46"/>
    </row>
    <row r="372" spans="2:34">
      <c r="B372" s="45" t="s">
        <v>1163</v>
      </c>
      <c r="C372" s="199" t="s">
        <v>437</v>
      </c>
      <c r="D372" s="199" t="s">
        <v>147</v>
      </c>
      <c r="E372" s="200" t="s">
        <v>343</v>
      </c>
      <c r="F372" s="199" t="s">
        <v>620</v>
      </c>
      <c r="G372" s="44" t="s">
        <v>621</v>
      </c>
      <c r="H372" s="201" t="s">
        <v>838</v>
      </c>
      <c r="I372" s="200">
        <v>6</v>
      </c>
      <c r="J372" s="44" t="s">
        <v>811</v>
      </c>
      <c r="K372" s="44" t="s">
        <v>15</v>
      </c>
      <c r="L372" s="202" t="s">
        <v>470</v>
      </c>
      <c r="M372" s="202" t="s">
        <v>623</v>
      </c>
      <c r="N372" s="202" t="s">
        <v>624</v>
      </c>
      <c r="O372" s="60">
        <v>36</v>
      </c>
      <c r="P372" s="44" t="s">
        <v>625</v>
      </c>
      <c r="Q372" s="45" t="s">
        <v>626</v>
      </c>
      <c r="R372" s="45" t="s">
        <v>625</v>
      </c>
      <c r="S372" s="46" t="s">
        <v>627</v>
      </c>
      <c r="T372" s="206">
        <v>176.86492080115039</v>
      </c>
      <c r="U372" s="45" t="s">
        <v>632</v>
      </c>
      <c r="V372" s="44">
        <v>897</v>
      </c>
      <c r="W372" s="45">
        <v>300</v>
      </c>
      <c r="X372" s="44">
        <v>3</v>
      </c>
      <c r="Y372" s="78">
        <v>299</v>
      </c>
      <c r="Z372" s="46" t="s">
        <v>708</v>
      </c>
      <c r="AA372" s="44" t="s">
        <v>630</v>
      </c>
      <c r="AB372" s="66" t="s">
        <v>632</v>
      </c>
      <c r="AC372" s="66" t="s">
        <v>632</v>
      </c>
      <c r="AD372" s="46" t="s">
        <v>632</v>
      </c>
      <c r="AE372" s="66" t="s">
        <v>634</v>
      </c>
      <c r="AF372" s="46" t="s">
        <v>632</v>
      </c>
      <c r="AG372" s="46" t="s">
        <v>635</v>
      </c>
      <c r="AH372" s="46"/>
    </row>
    <row r="373" spans="2:34">
      <c r="B373" s="45" t="s">
        <v>1164</v>
      </c>
      <c r="C373" s="199" t="s">
        <v>437</v>
      </c>
      <c r="D373" s="199" t="s">
        <v>147</v>
      </c>
      <c r="E373" s="200" t="s">
        <v>343</v>
      </c>
      <c r="F373" s="199" t="s">
        <v>620</v>
      </c>
      <c r="G373" s="44" t="s">
        <v>621</v>
      </c>
      <c r="H373" s="201" t="s">
        <v>840</v>
      </c>
      <c r="I373" s="200">
        <v>6</v>
      </c>
      <c r="J373" s="44" t="s">
        <v>811</v>
      </c>
      <c r="K373" s="44" t="s">
        <v>15</v>
      </c>
      <c r="L373" s="202" t="s">
        <v>470</v>
      </c>
      <c r="M373" s="202" t="s">
        <v>623</v>
      </c>
      <c r="N373" s="202" t="s">
        <v>624</v>
      </c>
      <c r="O373" s="60">
        <v>24</v>
      </c>
      <c r="P373" s="44" t="s">
        <v>625</v>
      </c>
      <c r="Q373" s="45" t="s">
        <v>626</v>
      </c>
      <c r="R373" s="45" t="s">
        <v>625</v>
      </c>
      <c r="S373" s="46" t="s">
        <v>627</v>
      </c>
      <c r="T373" s="206">
        <v>190.30336163613615</v>
      </c>
      <c r="U373" s="45" t="s">
        <v>632</v>
      </c>
      <c r="V373" s="44">
        <v>897</v>
      </c>
      <c r="W373" s="45">
        <v>300</v>
      </c>
      <c r="X373" s="44">
        <v>3</v>
      </c>
      <c r="Y373" s="78">
        <v>299</v>
      </c>
      <c r="Z373" s="46" t="s">
        <v>708</v>
      </c>
      <c r="AA373" s="44" t="s">
        <v>630</v>
      </c>
      <c r="AB373" s="66" t="s">
        <v>632</v>
      </c>
      <c r="AC373" s="66" t="s">
        <v>632</v>
      </c>
      <c r="AD373" s="46" t="s">
        <v>632</v>
      </c>
      <c r="AE373" s="66" t="s">
        <v>634</v>
      </c>
      <c r="AF373" s="46" t="s">
        <v>632</v>
      </c>
      <c r="AG373" s="46" t="s">
        <v>635</v>
      </c>
      <c r="AH373" s="46"/>
    </row>
    <row r="374" spans="2:34">
      <c r="B374" s="45" t="s">
        <v>1165</v>
      </c>
      <c r="C374" s="199" t="s">
        <v>437</v>
      </c>
      <c r="D374" s="199" t="s">
        <v>147</v>
      </c>
      <c r="E374" s="200" t="s">
        <v>343</v>
      </c>
      <c r="F374" s="199" t="s">
        <v>620</v>
      </c>
      <c r="G374" s="44" t="s">
        <v>621</v>
      </c>
      <c r="H374" s="201" t="s">
        <v>842</v>
      </c>
      <c r="I374" s="200">
        <v>2</v>
      </c>
      <c r="J374" s="44" t="s">
        <v>811</v>
      </c>
      <c r="K374" s="44" t="s">
        <v>15</v>
      </c>
      <c r="L374" s="202" t="s">
        <v>470</v>
      </c>
      <c r="M374" s="202" t="s">
        <v>623</v>
      </c>
      <c r="N374" s="202" t="s">
        <v>624</v>
      </c>
      <c r="O374" s="60">
        <v>108</v>
      </c>
      <c r="P374" s="44" t="s">
        <v>625</v>
      </c>
      <c r="Q374" s="45" t="s">
        <v>626</v>
      </c>
      <c r="R374" s="45" t="s">
        <v>625</v>
      </c>
      <c r="S374" s="46" t="s">
        <v>627</v>
      </c>
      <c r="T374" s="206">
        <v>190.30336163613615</v>
      </c>
      <c r="U374" s="45" t="s">
        <v>632</v>
      </c>
      <c r="V374" s="44">
        <v>897</v>
      </c>
      <c r="W374" s="45">
        <v>300</v>
      </c>
      <c r="X374" s="44">
        <v>3</v>
      </c>
      <c r="Y374" s="78">
        <v>299</v>
      </c>
      <c r="Z374" s="46" t="s">
        <v>708</v>
      </c>
      <c r="AA374" s="44" t="s">
        <v>630</v>
      </c>
      <c r="AB374" s="66" t="s">
        <v>634</v>
      </c>
      <c r="AC374" s="66" t="s">
        <v>632</v>
      </c>
      <c r="AD374" s="46" t="s">
        <v>632</v>
      </c>
      <c r="AE374" s="66" t="s">
        <v>634</v>
      </c>
      <c r="AF374" s="46" t="s">
        <v>632</v>
      </c>
      <c r="AG374" s="46" t="s">
        <v>635</v>
      </c>
      <c r="AH374" s="46"/>
    </row>
    <row r="375" spans="2:34">
      <c r="B375" s="45" t="s">
        <v>1166</v>
      </c>
      <c r="C375" s="199" t="s">
        <v>437</v>
      </c>
      <c r="D375" s="199" t="s">
        <v>147</v>
      </c>
      <c r="E375" s="200" t="s">
        <v>343</v>
      </c>
      <c r="F375" s="199" t="s">
        <v>620</v>
      </c>
      <c r="G375" s="44" t="s">
        <v>621</v>
      </c>
      <c r="H375" s="201" t="s">
        <v>844</v>
      </c>
      <c r="I375" s="200">
        <v>13</v>
      </c>
      <c r="J375" s="44" t="s">
        <v>811</v>
      </c>
      <c r="K375" s="44" t="s">
        <v>15</v>
      </c>
      <c r="L375" s="202" t="s">
        <v>470</v>
      </c>
      <c r="M375" s="202" t="s">
        <v>623</v>
      </c>
      <c r="N375" s="202" t="s">
        <v>624</v>
      </c>
      <c r="O375" s="60">
        <v>11.076923076923075</v>
      </c>
      <c r="P375" s="44" t="s">
        <v>625</v>
      </c>
      <c r="Q375" s="45" t="s">
        <v>626</v>
      </c>
      <c r="R375" s="45" t="s">
        <v>625</v>
      </c>
      <c r="S375" s="46" t="s">
        <v>627</v>
      </c>
      <c r="T375" s="206">
        <v>148.34841778733048</v>
      </c>
      <c r="U375" s="45" t="s">
        <v>632</v>
      </c>
      <c r="V375" s="44">
        <v>897</v>
      </c>
      <c r="W375" s="45">
        <v>300</v>
      </c>
      <c r="X375" s="44">
        <v>3</v>
      </c>
      <c r="Y375" s="78">
        <v>299</v>
      </c>
      <c r="Z375" s="46" t="s">
        <v>708</v>
      </c>
      <c r="AA375" s="44" t="s">
        <v>630</v>
      </c>
      <c r="AB375" s="66" t="s">
        <v>631</v>
      </c>
      <c r="AC375" s="66" t="s">
        <v>632</v>
      </c>
      <c r="AD375" s="46" t="s">
        <v>632</v>
      </c>
      <c r="AE375" s="66" t="s">
        <v>634</v>
      </c>
      <c r="AF375" s="46" t="s">
        <v>631</v>
      </c>
      <c r="AG375" s="46" t="s">
        <v>635</v>
      </c>
      <c r="AH375" s="46"/>
    </row>
    <row r="376" spans="2:34">
      <c r="B376" s="45" t="s">
        <v>1167</v>
      </c>
      <c r="C376" s="199" t="s">
        <v>437</v>
      </c>
      <c r="D376" s="199" t="s">
        <v>147</v>
      </c>
      <c r="E376" s="200" t="s">
        <v>343</v>
      </c>
      <c r="F376" s="199" t="s">
        <v>620</v>
      </c>
      <c r="G376" s="44" t="s">
        <v>621</v>
      </c>
      <c r="H376" s="201" t="s">
        <v>848</v>
      </c>
      <c r="I376" s="200">
        <v>6</v>
      </c>
      <c r="J376" s="44" t="s">
        <v>816</v>
      </c>
      <c r="K376" s="44" t="s">
        <v>15</v>
      </c>
      <c r="L376" s="202" t="s">
        <v>470</v>
      </c>
      <c r="M376" s="202" t="s">
        <v>623</v>
      </c>
      <c r="N376" s="202" t="s">
        <v>624</v>
      </c>
      <c r="O376" s="60">
        <v>15</v>
      </c>
      <c r="P376" s="44" t="s">
        <v>625</v>
      </c>
      <c r="Q376" s="45" t="s">
        <v>626</v>
      </c>
      <c r="R376" s="45" t="s">
        <v>625</v>
      </c>
      <c r="S376" s="46" t="s">
        <v>627</v>
      </c>
      <c r="T376" s="206">
        <v>158.6359489271882</v>
      </c>
      <c r="U376" s="45" t="s">
        <v>632</v>
      </c>
      <c r="V376" s="44">
        <v>897</v>
      </c>
      <c r="W376" s="45">
        <v>300</v>
      </c>
      <c r="X376" s="44">
        <v>3</v>
      </c>
      <c r="Y376" s="78">
        <v>299</v>
      </c>
      <c r="Z376" s="46" t="s">
        <v>708</v>
      </c>
      <c r="AA376" s="44" t="s">
        <v>630</v>
      </c>
      <c r="AB376" s="66" t="s">
        <v>631</v>
      </c>
      <c r="AC376" s="66" t="s">
        <v>632</v>
      </c>
      <c r="AD376" s="46" t="s">
        <v>632</v>
      </c>
      <c r="AE376" s="66" t="s">
        <v>634</v>
      </c>
      <c r="AF376" s="46" t="s">
        <v>631</v>
      </c>
      <c r="AG376" s="46" t="s">
        <v>635</v>
      </c>
      <c r="AH376" s="46"/>
    </row>
    <row r="377" spans="2:34">
      <c r="B377" s="45" t="s">
        <v>1168</v>
      </c>
      <c r="C377" s="199" t="s">
        <v>437</v>
      </c>
      <c r="D377" s="199" t="s">
        <v>147</v>
      </c>
      <c r="E377" s="200" t="s">
        <v>343</v>
      </c>
      <c r="F377" s="199" t="s">
        <v>620</v>
      </c>
      <c r="G377" s="44" t="s">
        <v>621</v>
      </c>
      <c r="H377" s="201" t="s">
        <v>850</v>
      </c>
      <c r="I377" s="200">
        <v>7</v>
      </c>
      <c r="J377" s="44" t="s">
        <v>816</v>
      </c>
      <c r="K377" s="44" t="s">
        <v>15</v>
      </c>
      <c r="L377" s="202" t="s">
        <v>470</v>
      </c>
      <c r="M377" s="202" t="s">
        <v>623</v>
      </c>
      <c r="N377" s="202" t="s">
        <v>624</v>
      </c>
      <c r="O377" s="60">
        <v>30.857142857142858</v>
      </c>
      <c r="P377" s="44" t="s">
        <v>625</v>
      </c>
      <c r="Q377" s="45" t="s">
        <v>626</v>
      </c>
      <c r="R377" s="45" t="s">
        <v>625</v>
      </c>
      <c r="S377" s="46" t="s">
        <v>627</v>
      </c>
      <c r="T377" s="206">
        <v>179.12026228218579</v>
      </c>
      <c r="U377" s="45" t="s">
        <v>632</v>
      </c>
      <c r="V377" s="44">
        <v>897</v>
      </c>
      <c r="W377" s="45">
        <v>300</v>
      </c>
      <c r="X377" s="44">
        <v>3</v>
      </c>
      <c r="Y377" s="78">
        <v>299</v>
      </c>
      <c r="Z377" s="46" t="s">
        <v>708</v>
      </c>
      <c r="AA377" s="44" t="s">
        <v>630</v>
      </c>
      <c r="AB377" s="66" t="s">
        <v>632</v>
      </c>
      <c r="AC377" s="66" t="s">
        <v>632</v>
      </c>
      <c r="AD377" s="46" t="s">
        <v>632</v>
      </c>
      <c r="AE377" s="66" t="s">
        <v>634</v>
      </c>
      <c r="AF377" s="46" t="s">
        <v>632</v>
      </c>
      <c r="AG377" s="46" t="s">
        <v>635</v>
      </c>
      <c r="AH377" s="46"/>
    </row>
    <row r="378" spans="2:34">
      <c r="B378" s="45" t="s">
        <v>1169</v>
      </c>
      <c r="C378" s="199" t="s">
        <v>437</v>
      </c>
      <c r="D378" s="199" t="s">
        <v>147</v>
      </c>
      <c r="E378" s="200" t="s">
        <v>343</v>
      </c>
      <c r="F378" s="199" t="s">
        <v>620</v>
      </c>
      <c r="G378" s="44" t="s">
        <v>621</v>
      </c>
      <c r="H378" s="201" t="s">
        <v>852</v>
      </c>
      <c r="I378" s="200">
        <v>8</v>
      </c>
      <c r="J378" s="44" t="s">
        <v>816</v>
      </c>
      <c r="K378" s="44" t="s">
        <v>15</v>
      </c>
      <c r="L378" s="202" t="s">
        <v>470</v>
      </c>
      <c r="M378" s="202" t="s">
        <v>623</v>
      </c>
      <c r="N378" s="202" t="s">
        <v>624</v>
      </c>
      <c r="O378" s="60">
        <v>29.25</v>
      </c>
      <c r="P378" s="44" t="s">
        <v>625</v>
      </c>
      <c r="Q378" s="45" t="s">
        <v>626</v>
      </c>
      <c r="R378" s="45" t="s">
        <v>625</v>
      </c>
      <c r="S378" s="46" t="s">
        <v>627</v>
      </c>
      <c r="T378" s="206">
        <v>204.10636878851037</v>
      </c>
      <c r="U378" s="45" t="s">
        <v>632</v>
      </c>
      <c r="V378" s="44">
        <v>897</v>
      </c>
      <c r="W378" s="45">
        <v>300</v>
      </c>
      <c r="X378" s="44">
        <v>3</v>
      </c>
      <c r="Y378" s="78">
        <v>299</v>
      </c>
      <c r="Z378" s="46" t="s">
        <v>708</v>
      </c>
      <c r="AA378" s="44" t="s">
        <v>630</v>
      </c>
      <c r="AB378" s="66" t="s">
        <v>632</v>
      </c>
      <c r="AC378" s="66" t="s">
        <v>632</v>
      </c>
      <c r="AD378" s="46" t="s">
        <v>632</v>
      </c>
      <c r="AE378" s="66" t="s">
        <v>634</v>
      </c>
      <c r="AF378" s="46" t="s">
        <v>632</v>
      </c>
      <c r="AG378" s="46" t="s">
        <v>635</v>
      </c>
      <c r="AH378" s="46"/>
    </row>
    <row r="379" spans="2:34">
      <c r="B379" s="45" t="s">
        <v>1170</v>
      </c>
      <c r="C379" s="199" t="s">
        <v>437</v>
      </c>
      <c r="D379" s="199" t="s">
        <v>147</v>
      </c>
      <c r="E379" s="200" t="s">
        <v>343</v>
      </c>
      <c r="F379" s="199" t="s">
        <v>620</v>
      </c>
      <c r="G379" s="44" t="s">
        <v>621</v>
      </c>
      <c r="H379" s="201" t="s">
        <v>856</v>
      </c>
      <c r="I379" s="200">
        <v>10</v>
      </c>
      <c r="J379" s="44" t="s">
        <v>816</v>
      </c>
      <c r="K379" s="44" t="s">
        <v>15</v>
      </c>
      <c r="L379" s="202" t="s">
        <v>470</v>
      </c>
      <c r="M379" s="202" t="s">
        <v>623</v>
      </c>
      <c r="N379" s="202" t="s">
        <v>624</v>
      </c>
      <c r="O379" s="60">
        <v>5.4000000000000012</v>
      </c>
      <c r="P379" s="44" t="s">
        <v>625</v>
      </c>
      <c r="Q379" s="45" t="s">
        <v>626</v>
      </c>
      <c r="R379" s="45" t="s">
        <v>625</v>
      </c>
      <c r="S379" s="46" t="s">
        <v>627</v>
      </c>
      <c r="T379" s="206">
        <v>194.85827955981725</v>
      </c>
      <c r="U379" s="45" t="s">
        <v>632</v>
      </c>
      <c r="V379" s="44">
        <v>897</v>
      </c>
      <c r="W379" s="45">
        <v>300</v>
      </c>
      <c r="X379" s="44">
        <v>3</v>
      </c>
      <c r="Y379" s="78">
        <v>299</v>
      </c>
      <c r="Z379" s="46" t="s">
        <v>708</v>
      </c>
      <c r="AA379" s="44" t="s">
        <v>630</v>
      </c>
      <c r="AB379" s="66" t="s">
        <v>631</v>
      </c>
      <c r="AC379" s="66" t="s">
        <v>632</v>
      </c>
      <c r="AD379" s="46" t="s">
        <v>632</v>
      </c>
      <c r="AE379" s="66" t="s">
        <v>634</v>
      </c>
      <c r="AF379" s="46" t="s">
        <v>631</v>
      </c>
      <c r="AG379" s="46" t="s">
        <v>635</v>
      </c>
      <c r="AH379" s="46"/>
    </row>
    <row r="380" spans="2:34">
      <c r="B380" s="45" t="s">
        <v>1171</v>
      </c>
      <c r="C380" s="199" t="s">
        <v>437</v>
      </c>
      <c r="D380" s="199" t="s">
        <v>147</v>
      </c>
      <c r="E380" s="200" t="s">
        <v>343</v>
      </c>
      <c r="F380" s="199" t="s">
        <v>620</v>
      </c>
      <c r="G380" s="44" t="s">
        <v>621</v>
      </c>
      <c r="H380" s="201" t="s">
        <v>888</v>
      </c>
      <c r="I380" s="200">
        <v>4</v>
      </c>
      <c r="J380" s="44" t="s">
        <v>811</v>
      </c>
      <c r="K380" s="44" t="s">
        <v>15</v>
      </c>
      <c r="L380" s="202" t="s">
        <v>470</v>
      </c>
      <c r="M380" s="202" t="s">
        <v>623</v>
      </c>
      <c r="N380" s="202" t="s">
        <v>624</v>
      </c>
      <c r="O380" s="60">
        <v>36</v>
      </c>
      <c r="P380" s="44" t="s">
        <v>625</v>
      </c>
      <c r="Q380" s="45" t="s">
        <v>626</v>
      </c>
      <c r="R380" s="45" t="s">
        <v>625</v>
      </c>
      <c r="S380" s="46" t="s">
        <v>627</v>
      </c>
      <c r="T380" s="206">
        <v>166.67591241684966</v>
      </c>
      <c r="U380" s="45" t="s">
        <v>632</v>
      </c>
      <c r="V380" s="44">
        <v>897</v>
      </c>
      <c r="W380" s="45">
        <v>300</v>
      </c>
      <c r="X380" s="44">
        <v>3</v>
      </c>
      <c r="Y380" s="78">
        <v>299</v>
      </c>
      <c r="Z380" s="46" t="s">
        <v>708</v>
      </c>
      <c r="AA380" s="44" t="s">
        <v>630</v>
      </c>
      <c r="AB380" s="66" t="s">
        <v>632</v>
      </c>
      <c r="AC380" s="66" t="s">
        <v>632</v>
      </c>
      <c r="AD380" s="46" t="s">
        <v>632</v>
      </c>
      <c r="AE380" s="66" t="s">
        <v>634</v>
      </c>
      <c r="AF380" s="46" t="s">
        <v>632</v>
      </c>
      <c r="AG380" s="46" t="s">
        <v>635</v>
      </c>
      <c r="AH380" s="46"/>
    </row>
    <row r="381" spans="2:34">
      <c r="B381" s="45" t="s">
        <v>1172</v>
      </c>
      <c r="C381" s="199" t="s">
        <v>437</v>
      </c>
      <c r="D381" s="199" t="s">
        <v>147</v>
      </c>
      <c r="E381" s="200" t="s">
        <v>343</v>
      </c>
      <c r="F381" s="199" t="s">
        <v>620</v>
      </c>
      <c r="G381" s="44" t="s">
        <v>621</v>
      </c>
      <c r="H381" s="201" t="s">
        <v>1123</v>
      </c>
      <c r="I381" s="200">
        <v>5</v>
      </c>
      <c r="J381" s="44" t="s">
        <v>811</v>
      </c>
      <c r="K381" s="44" t="s">
        <v>15</v>
      </c>
      <c r="L381" s="202" t="s">
        <v>470</v>
      </c>
      <c r="M381" s="202" t="s">
        <v>623</v>
      </c>
      <c r="N381" s="202" t="s">
        <v>624</v>
      </c>
      <c r="O381" s="60">
        <v>14.4</v>
      </c>
      <c r="P381" s="44" t="s">
        <v>625</v>
      </c>
      <c r="Q381" s="45" t="s">
        <v>626</v>
      </c>
      <c r="R381" s="45" t="s">
        <v>625</v>
      </c>
      <c r="S381" s="46" t="s">
        <v>627</v>
      </c>
      <c r="T381" s="206">
        <v>224.89867612104672</v>
      </c>
      <c r="U381" s="45" t="s">
        <v>632</v>
      </c>
      <c r="V381" s="44">
        <v>897</v>
      </c>
      <c r="W381" s="45">
        <v>300</v>
      </c>
      <c r="X381" s="44">
        <v>3</v>
      </c>
      <c r="Y381" s="78">
        <v>299</v>
      </c>
      <c r="Z381" s="46" t="s">
        <v>708</v>
      </c>
      <c r="AA381" s="44" t="s">
        <v>630</v>
      </c>
      <c r="AB381" s="66" t="s">
        <v>631</v>
      </c>
      <c r="AC381" s="66" t="s">
        <v>632</v>
      </c>
      <c r="AD381" s="46" t="s">
        <v>632</v>
      </c>
      <c r="AE381" s="66" t="s">
        <v>634</v>
      </c>
      <c r="AF381" s="46" t="s">
        <v>631</v>
      </c>
      <c r="AG381" s="46" t="s">
        <v>635</v>
      </c>
      <c r="AH381" s="46"/>
    </row>
    <row r="382" spans="2:34">
      <c r="B382" s="45" t="s">
        <v>1173</v>
      </c>
      <c r="C382" s="199" t="s">
        <v>437</v>
      </c>
      <c r="D382" s="199" t="s">
        <v>147</v>
      </c>
      <c r="E382" s="200" t="s">
        <v>343</v>
      </c>
      <c r="F382" s="199" t="s">
        <v>620</v>
      </c>
      <c r="G382" s="44" t="s">
        <v>621</v>
      </c>
      <c r="H382" s="201" t="s">
        <v>892</v>
      </c>
      <c r="I382" s="200">
        <v>2</v>
      </c>
      <c r="J382" s="44" t="s">
        <v>811</v>
      </c>
      <c r="K382" s="44" t="s">
        <v>15</v>
      </c>
      <c r="L382" s="202" t="s">
        <v>470</v>
      </c>
      <c r="M382" s="202" t="s">
        <v>623</v>
      </c>
      <c r="N382" s="202" t="s">
        <v>624</v>
      </c>
      <c r="O382" s="60">
        <v>18</v>
      </c>
      <c r="P382" s="44" t="s">
        <v>625</v>
      </c>
      <c r="Q382" s="45" t="s">
        <v>626</v>
      </c>
      <c r="R382" s="45" t="s">
        <v>625</v>
      </c>
      <c r="S382" s="46" t="s">
        <v>627</v>
      </c>
      <c r="T382" s="206">
        <v>150.81330798383459</v>
      </c>
      <c r="U382" s="45" t="s">
        <v>632</v>
      </c>
      <c r="V382" s="44">
        <v>897</v>
      </c>
      <c r="W382" s="45">
        <v>300</v>
      </c>
      <c r="X382" s="44">
        <v>3</v>
      </c>
      <c r="Y382" s="78">
        <v>299</v>
      </c>
      <c r="Z382" s="46" t="s">
        <v>708</v>
      </c>
      <c r="AA382" s="44" t="s">
        <v>630</v>
      </c>
      <c r="AB382" s="66" t="s">
        <v>631</v>
      </c>
      <c r="AC382" s="66" t="s">
        <v>632</v>
      </c>
      <c r="AD382" s="46" t="s">
        <v>632</v>
      </c>
      <c r="AE382" s="66" t="s">
        <v>634</v>
      </c>
      <c r="AF382" s="46" t="s">
        <v>631</v>
      </c>
      <c r="AG382" s="46" t="s">
        <v>635</v>
      </c>
      <c r="AH382" s="46"/>
    </row>
    <row r="383" spans="2:34">
      <c r="B383" s="45" t="s">
        <v>1174</v>
      </c>
      <c r="C383" s="199" t="s">
        <v>437</v>
      </c>
      <c r="D383" s="199" t="s">
        <v>147</v>
      </c>
      <c r="E383" s="200" t="s">
        <v>343</v>
      </c>
      <c r="F383" s="199" t="s">
        <v>620</v>
      </c>
      <c r="G383" s="44" t="s">
        <v>621</v>
      </c>
      <c r="H383" s="201" t="s">
        <v>894</v>
      </c>
      <c r="I383" s="200">
        <v>6</v>
      </c>
      <c r="J383" s="44" t="s">
        <v>811</v>
      </c>
      <c r="K383" s="44" t="s">
        <v>15</v>
      </c>
      <c r="L383" s="202" t="s">
        <v>470</v>
      </c>
      <c r="M383" s="202" t="s">
        <v>623</v>
      </c>
      <c r="N383" s="202" t="s">
        <v>624</v>
      </c>
      <c r="O383" s="60">
        <v>24</v>
      </c>
      <c r="P383" s="44" t="s">
        <v>625</v>
      </c>
      <c r="Q383" s="45" t="s">
        <v>626</v>
      </c>
      <c r="R383" s="45" t="s">
        <v>625</v>
      </c>
      <c r="S383" s="46" t="s">
        <v>627</v>
      </c>
      <c r="T383" s="206">
        <v>152.63200278447852</v>
      </c>
      <c r="U383" s="45" t="s">
        <v>632</v>
      </c>
      <c r="V383" s="44">
        <v>897</v>
      </c>
      <c r="W383" s="45">
        <v>300</v>
      </c>
      <c r="X383" s="44">
        <v>3</v>
      </c>
      <c r="Y383" s="78">
        <v>299</v>
      </c>
      <c r="Z383" s="46" t="s">
        <v>708</v>
      </c>
      <c r="AA383" s="44" t="s">
        <v>630</v>
      </c>
      <c r="AB383" s="66" t="s">
        <v>632</v>
      </c>
      <c r="AC383" s="66" t="s">
        <v>632</v>
      </c>
      <c r="AD383" s="46" t="s">
        <v>632</v>
      </c>
      <c r="AE383" s="66" t="s">
        <v>634</v>
      </c>
      <c r="AF383" s="46" t="s">
        <v>632</v>
      </c>
      <c r="AG383" s="46" t="s">
        <v>635</v>
      </c>
      <c r="AH383" s="46"/>
    </row>
    <row r="384" spans="2:34">
      <c r="B384" s="45" t="s">
        <v>1175</v>
      </c>
      <c r="C384" s="199" t="s">
        <v>437</v>
      </c>
      <c r="D384" s="199" t="s">
        <v>147</v>
      </c>
      <c r="E384" s="200" t="s">
        <v>343</v>
      </c>
      <c r="F384" s="199" t="s">
        <v>620</v>
      </c>
      <c r="G384" s="44" t="s">
        <v>621</v>
      </c>
      <c r="H384" s="201" t="s">
        <v>900</v>
      </c>
      <c r="I384" s="200">
        <v>6</v>
      </c>
      <c r="J384" s="44" t="s">
        <v>811</v>
      </c>
      <c r="K384" s="44" t="s">
        <v>15</v>
      </c>
      <c r="L384" s="202" t="s">
        <v>470</v>
      </c>
      <c r="M384" s="202" t="s">
        <v>623</v>
      </c>
      <c r="N384" s="202" t="s">
        <v>624</v>
      </c>
      <c r="O384" s="60">
        <v>24</v>
      </c>
      <c r="P384" s="44" t="s">
        <v>625</v>
      </c>
      <c r="Q384" s="45" t="s">
        <v>626</v>
      </c>
      <c r="R384" s="45" t="s">
        <v>625</v>
      </c>
      <c r="S384" s="46" t="s">
        <v>627</v>
      </c>
      <c r="T384" s="206">
        <v>148.74324130195328</v>
      </c>
      <c r="U384" s="45" t="s">
        <v>632</v>
      </c>
      <c r="V384" s="44">
        <v>897</v>
      </c>
      <c r="W384" s="45">
        <v>300</v>
      </c>
      <c r="X384" s="44">
        <v>3</v>
      </c>
      <c r="Y384" s="78">
        <v>299</v>
      </c>
      <c r="Z384" s="46" t="s">
        <v>708</v>
      </c>
      <c r="AA384" s="44" t="s">
        <v>630</v>
      </c>
      <c r="AB384" s="66" t="s">
        <v>632</v>
      </c>
      <c r="AC384" s="66" t="s">
        <v>632</v>
      </c>
      <c r="AD384" s="46" t="s">
        <v>632</v>
      </c>
      <c r="AE384" s="66" t="s">
        <v>634</v>
      </c>
      <c r="AF384" s="46" t="s">
        <v>632</v>
      </c>
      <c r="AG384" s="46" t="s">
        <v>635</v>
      </c>
      <c r="AH384" s="46"/>
    </row>
    <row r="385" spans="2:34">
      <c r="B385" s="45" t="s">
        <v>1176</v>
      </c>
      <c r="C385" s="199" t="s">
        <v>437</v>
      </c>
      <c r="D385" s="199" t="s">
        <v>147</v>
      </c>
      <c r="E385" s="200" t="s">
        <v>343</v>
      </c>
      <c r="F385" s="199" t="s">
        <v>620</v>
      </c>
      <c r="G385" s="44" t="s">
        <v>621</v>
      </c>
      <c r="H385" s="201" t="s">
        <v>904</v>
      </c>
      <c r="I385" s="200">
        <v>7</v>
      </c>
      <c r="J385" s="44" t="s">
        <v>811</v>
      </c>
      <c r="K385" s="44" t="s">
        <v>15</v>
      </c>
      <c r="L385" s="202" t="s">
        <v>470</v>
      </c>
      <c r="M385" s="202" t="s">
        <v>623</v>
      </c>
      <c r="N385" s="202" t="s">
        <v>624</v>
      </c>
      <c r="O385" s="60">
        <v>20.571428571428573</v>
      </c>
      <c r="P385" s="44" t="s">
        <v>625</v>
      </c>
      <c r="Q385" s="45" t="s">
        <v>626</v>
      </c>
      <c r="R385" s="45" t="s">
        <v>625</v>
      </c>
      <c r="S385" s="46" t="s">
        <v>627</v>
      </c>
      <c r="T385" s="206">
        <v>149.9539852755556</v>
      </c>
      <c r="U385" s="45" t="s">
        <v>632</v>
      </c>
      <c r="V385" s="44">
        <v>897</v>
      </c>
      <c r="W385" s="45">
        <v>300</v>
      </c>
      <c r="X385" s="44">
        <v>3</v>
      </c>
      <c r="Y385" s="78">
        <v>299</v>
      </c>
      <c r="Z385" s="46" t="s">
        <v>708</v>
      </c>
      <c r="AA385" s="44" t="s">
        <v>630</v>
      </c>
      <c r="AB385" s="66" t="s">
        <v>632</v>
      </c>
      <c r="AC385" s="66" t="s">
        <v>632</v>
      </c>
      <c r="AD385" s="46" t="s">
        <v>632</v>
      </c>
      <c r="AE385" s="66" t="s">
        <v>634</v>
      </c>
      <c r="AF385" s="46" t="s">
        <v>632</v>
      </c>
      <c r="AG385" s="46" t="s">
        <v>635</v>
      </c>
      <c r="AH385" s="46"/>
    </row>
    <row r="386" spans="2:34">
      <c r="B386" s="45" t="s">
        <v>1177</v>
      </c>
      <c r="C386" s="199" t="s">
        <v>437</v>
      </c>
      <c r="D386" s="199" t="s">
        <v>147</v>
      </c>
      <c r="E386" s="200" t="s">
        <v>343</v>
      </c>
      <c r="F386" s="199" t="s">
        <v>620</v>
      </c>
      <c r="G386" s="44" t="s">
        <v>621</v>
      </c>
      <c r="H386" s="201" t="s">
        <v>906</v>
      </c>
      <c r="I386" s="200">
        <v>7</v>
      </c>
      <c r="J386" s="44" t="s">
        <v>811</v>
      </c>
      <c r="K386" s="44" t="s">
        <v>15</v>
      </c>
      <c r="L386" s="202" t="s">
        <v>470</v>
      </c>
      <c r="M386" s="202" t="s">
        <v>623</v>
      </c>
      <c r="N386" s="202" t="s">
        <v>624</v>
      </c>
      <c r="O386" s="60">
        <v>20.571428571428573</v>
      </c>
      <c r="P386" s="44" t="s">
        <v>625</v>
      </c>
      <c r="Q386" s="45" t="s">
        <v>626</v>
      </c>
      <c r="R386" s="45" t="s">
        <v>625</v>
      </c>
      <c r="S386" s="46" t="s">
        <v>627</v>
      </c>
      <c r="T386" s="206">
        <v>143.7583775820423</v>
      </c>
      <c r="U386" s="45" t="s">
        <v>632</v>
      </c>
      <c r="V386" s="44">
        <v>897</v>
      </c>
      <c r="W386" s="45">
        <v>300</v>
      </c>
      <c r="X386" s="44">
        <v>3</v>
      </c>
      <c r="Y386" s="78">
        <v>299</v>
      </c>
      <c r="Z386" s="46" t="s">
        <v>708</v>
      </c>
      <c r="AA386" s="44" t="s">
        <v>630</v>
      </c>
      <c r="AB386" s="66" t="s">
        <v>632</v>
      </c>
      <c r="AC386" s="66" t="s">
        <v>632</v>
      </c>
      <c r="AD386" s="46" t="s">
        <v>632</v>
      </c>
      <c r="AE386" s="66" t="s">
        <v>634</v>
      </c>
      <c r="AF386" s="46" t="s">
        <v>632</v>
      </c>
      <c r="AG386" s="46" t="s">
        <v>635</v>
      </c>
      <c r="AH386" s="46"/>
    </row>
    <row r="387" spans="2:34">
      <c r="B387" s="45" t="s">
        <v>1178</v>
      </c>
      <c r="C387" s="199" t="s">
        <v>437</v>
      </c>
      <c r="D387" s="199" t="s">
        <v>147</v>
      </c>
      <c r="E387" s="200" t="s">
        <v>343</v>
      </c>
      <c r="F387" s="199" t="s">
        <v>620</v>
      </c>
      <c r="G387" s="44" t="s">
        <v>621</v>
      </c>
      <c r="H387" s="201" t="s">
        <v>910</v>
      </c>
      <c r="I387" s="200">
        <v>10</v>
      </c>
      <c r="J387" s="44" t="s">
        <v>816</v>
      </c>
      <c r="K387" s="44" t="s">
        <v>15</v>
      </c>
      <c r="L387" s="202" t="s">
        <v>470</v>
      </c>
      <c r="M387" s="202" t="s">
        <v>623</v>
      </c>
      <c r="N387" s="202" t="s">
        <v>624</v>
      </c>
      <c r="O387" s="60">
        <v>28.8</v>
      </c>
      <c r="P387" s="44" t="s">
        <v>625</v>
      </c>
      <c r="Q387" s="45" t="s">
        <v>626</v>
      </c>
      <c r="R387" s="45" t="s">
        <v>625</v>
      </c>
      <c r="S387" s="46" t="s">
        <v>627</v>
      </c>
      <c r="T387" s="206">
        <v>122.843592364454</v>
      </c>
      <c r="U387" s="45" t="s">
        <v>632</v>
      </c>
      <c r="V387" s="44">
        <v>897</v>
      </c>
      <c r="W387" s="45">
        <v>300</v>
      </c>
      <c r="X387" s="44">
        <v>3</v>
      </c>
      <c r="Y387" s="78">
        <v>299</v>
      </c>
      <c r="Z387" s="46" t="s">
        <v>708</v>
      </c>
      <c r="AA387" s="44" t="s">
        <v>630</v>
      </c>
      <c r="AB387" s="66" t="s">
        <v>632</v>
      </c>
      <c r="AC387" s="66" t="s">
        <v>632</v>
      </c>
      <c r="AD387" s="46" t="s">
        <v>632</v>
      </c>
      <c r="AE387" s="66" t="s">
        <v>634</v>
      </c>
      <c r="AF387" s="46" t="s">
        <v>632</v>
      </c>
      <c r="AG387" s="46" t="s">
        <v>635</v>
      </c>
      <c r="AH387" s="46"/>
    </row>
    <row r="388" spans="2:34">
      <c r="B388" s="45" t="s">
        <v>1179</v>
      </c>
      <c r="C388" s="199" t="s">
        <v>437</v>
      </c>
      <c r="D388" s="199" t="s">
        <v>147</v>
      </c>
      <c r="E388" s="200" t="s">
        <v>343</v>
      </c>
      <c r="F388" s="199" t="s">
        <v>620</v>
      </c>
      <c r="G388" s="44" t="s">
        <v>621</v>
      </c>
      <c r="H388" s="201" t="s">
        <v>914</v>
      </c>
      <c r="I388" s="200">
        <v>7</v>
      </c>
      <c r="J388" s="44" t="s">
        <v>811</v>
      </c>
      <c r="K388" s="44" t="s">
        <v>15</v>
      </c>
      <c r="L388" s="202" t="s">
        <v>470</v>
      </c>
      <c r="M388" s="202" t="s">
        <v>623</v>
      </c>
      <c r="N388" s="202" t="s">
        <v>624</v>
      </c>
      <c r="O388" s="60">
        <v>51.428571428571423</v>
      </c>
      <c r="P388" s="44" t="s">
        <v>625</v>
      </c>
      <c r="Q388" s="45" t="s">
        <v>626</v>
      </c>
      <c r="R388" s="45" t="s">
        <v>625</v>
      </c>
      <c r="S388" s="46" t="s">
        <v>627</v>
      </c>
      <c r="T388" s="206">
        <v>100.48463369603775</v>
      </c>
      <c r="U388" s="45" t="s">
        <v>632</v>
      </c>
      <c r="V388" s="44">
        <v>897</v>
      </c>
      <c r="W388" s="45">
        <v>300</v>
      </c>
      <c r="X388" s="44">
        <v>3</v>
      </c>
      <c r="Y388" s="78">
        <v>299</v>
      </c>
      <c r="Z388" s="46" t="s">
        <v>708</v>
      </c>
      <c r="AA388" s="44" t="s">
        <v>630</v>
      </c>
      <c r="AB388" s="66" t="s">
        <v>640</v>
      </c>
      <c r="AC388" s="66" t="s">
        <v>632</v>
      </c>
      <c r="AD388" s="46" t="s">
        <v>632</v>
      </c>
      <c r="AE388" s="66" t="s">
        <v>634</v>
      </c>
      <c r="AF388" s="46" t="s">
        <v>632</v>
      </c>
      <c r="AG388" s="46" t="s">
        <v>635</v>
      </c>
      <c r="AH388" s="46"/>
    </row>
    <row r="389" spans="2:34">
      <c r="B389" s="45" t="s">
        <v>1180</v>
      </c>
      <c r="C389" s="199" t="s">
        <v>437</v>
      </c>
      <c r="D389" s="199" t="s">
        <v>147</v>
      </c>
      <c r="E389" s="200" t="s">
        <v>343</v>
      </c>
      <c r="F389" s="199" t="s">
        <v>620</v>
      </c>
      <c r="G389" s="44" t="s">
        <v>621</v>
      </c>
      <c r="H389" s="201" t="s">
        <v>918</v>
      </c>
      <c r="I389" s="200">
        <v>3</v>
      </c>
      <c r="J389" s="44" t="s">
        <v>811</v>
      </c>
      <c r="K389" s="44" t="s">
        <v>15</v>
      </c>
      <c r="L389" s="202" t="s">
        <v>470</v>
      </c>
      <c r="M389" s="202" t="s">
        <v>623</v>
      </c>
      <c r="N389" s="202" t="s">
        <v>624</v>
      </c>
      <c r="O389" s="60">
        <v>24</v>
      </c>
      <c r="P389" s="44" t="s">
        <v>625</v>
      </c>
      <c r="Q389" s="45" t="s">
        <v>626</v>
      </c>
      <c r="R389" s="45" t="s">
        <v>625</v>
      </c>
      <c r="S389" s="46" t="s">
        <v>627</v>
      </c>
      <c r="T389" s="206">
        <v>3.6523314472405195</v>
      </c>
      <c r="U389" s="45" t="s">
        <v>632</v>
      </c>
      <c r="V389" s="44">
        <v>897</v>
      </c>
      <c r="W389" s="45">
        <v>300</v>
      </c>
      <c r="X389" s="44">
        <v>3</v>
      </c>
      <c r="Y389" s="78">
        <v>299</v>
      </c>
      <c r="Z389" s="46" t="s">
        <v>708</v>
      </c>
      <c r="AA389" s="44" t="s">
        <v>630</v>
      </c>
      <c r="AB389" s="66" t="s">
        <v>632</v>
      </c>
      <c r="AC389" s="66" t="s">
        <v>632</v>
      </c>
      <c r="AD389" s="46" t="s">
        <v>632</v>
      </c>
      <c r="AE389" s="66" t="s">
        <v>634</v>
      </c>
      <c r="AF389" s="46" t="s">
        <v>632</v>
      </c>
      <c r="AG389" s="46" t="s">
        <v>635</v>
      </c>
      <c r="AH389" s="46"/>
    </row>
    <row r="390" spans="2:34">
      <c r="B390" s="45" t="s">
        <v>1181</v>
      </c>
      <c r="C390" s="199" t="s">
        <v>437</v>
      </c>
      <c r="D390" s="199" t="s">
        <v>147</v>
      </c>
      <c r="E390" s="200" t="s">
        <v>343</v>
      </c>
      <c r="F390" s="199" t="s">
        <v>620</v>
      </c>
      <c r="G390" s="44" t="s">
        <v>621</v>
      </c>
      <c r="H390" s="201" t="s">
        <v>926</v>
      </c>
      <c r="I390" s="200">
        <v>3</v>
      </c>
      <c r="J390" s="44" t="s">
        <v>811</v>
      </c>
      <c r="K390" s="44" t="s">
        <v>15</v>
      </c>
      <c r="L390" s="202" t="s">
        <v>470</v>
      </c>
      <c r="M390" s="202" t="s">
        <v>623</v>
      </c>
      <c r="N390" s="202" t="s">
        <v>624</v>
      </c>
      <c r="O390" s="60">
        <v>120</v>
      </c>
      <c r="P390" s="44" t="s">
        <v>625</v>
      </c>
      <c r="Q390" s="45" t="s">
        <v>626</v>
      </c>
      <c r="R390" s="45" t="s">
        <v>625</v>
      </c>
      <c r="S390" s="46" t="s">
        <v>627</v>
      </c>
      <c r="T390" s="206">
        <v>49.360546036276126</v>
      </c>
      <c r="U390" s="45" t="s">
        <v>632</v>
      </c>
      <c r="V390" s="44">
        <v>897</v>
      </c>
      <c r="W390" s="45">
        <v>300</v>
      </c>
      <c r="X390" s="44">
        <v>3</v>
      </c>
      <c r="Y390" s="78">
        <v>299</v>
      </c>
      <c r="Z390" s="46" t="s">
        <v>708</v>
      </c>
      <c r="AA390" s="44" t="s">
        <v>667</v>
      </c>
      <c r="AB390" s="66" t="s">
        <v>634</v>
      </c>
      <c r="AC390" s="66" t="s">
        <v>632</v>
      </c>
      <c r="AD390" s="46" t="s">
        <v>632</v>
      </c>
      <c r="AE390" s="66" t="s">
        <v>628</v>
      </c>
      <c r="AF390" s="46" t="s">
        <v>633</v>
      </c>
      <c r="AG390" s="46" t="s">
        <v>635</v>
      </c>
      <c r="AH390" s="46"/>
    </row>
    <row r="391" spans="2:34">
      <c r="B391" s="45" t="s">
        <v>1182</v>
      </c>
      <c r="C391" s="199" t="s">
        <v>437</v>
      </c>
      <c r="D391" s="199" t="s">
        <v>147</v>
      </c>
      <c r="E391" s="200" t="s">
        <v>343</v>
      </c>
      <c r="F391" s="199" t="s">
        <v>620</v>
      </c>
      <c r="G391" s="44" t="s">
        <v>621</v>
      </c>
      <c r="H391" s="201" t="s">
        <v>1183</v>
      </c>
      <c r="I391" s="200">
        <v>1</v>
      </c>
      <c r="J391" s="44" t="s">
        <v>811</v>
      </c>
      <c r="K391" s="44" t="s">
        <v>15</v>
      </c>
      <c r="L391" s="202" t="s">
        <v>470</v>
      </c>
      <c r="M391" s="202" t="s">
        <v>623</v>
      </c>
      <c r="N391" s="202" t="s">
        <v>624</v>
      </c>
      <c r="O391" s="60">
        <v>81</v>
      </c>
      <c r="P391" s="44" t="s">
        <v>625</v>
      </c>
      <c r="Q391" s="45" t="s">
        <v>626</v>
      </c>
      <c r="R391" s="45" t="s">
        <v>625</v>
      </c>
      <c r="S391" s="46" t="s">
        <v>627</v>
      </c>
      <c r="T391" s="206">
        <v>49.360546036276126</v>
      </c>
      <c r="U391" s="45" t="s">
        <v>632</v>
      </c>
      <c r="V391" s="44">
        <v>897</v>
      </c>
      <c r="W391" s="45">
        <v>300</v>
      </c>
      <c r="X391" s="44">
        <v>3</v>
      </c>
      <c r="Y391" s="78">
        <v>299</v>
      </c>
      <c r="Z391" s="46" t="s">
        <v>708</v>
      </c>
      <c r="AA391" s="44" t="s">
        <v>667</v>
      </c>
      <c r="AB391" s="66" t="s">
        <v>634</v>
      </c>
      <c r="AC391" s="66" t="s">
        <v>632</v>
      </c>
      <c r="AD391" s="46" t="s">
        <v>632</v>
      </c>
      <c r="AE391" s="66" t="s">
        <v>628</v>
      </c>
      <c r="AF391" s="46" t="s">
        <v>633</v>
      </c>
      <c r="AG391" s="46" t="s">
        <v>635</v>
      </c>
      <c r="AH391" s="46"/>
    </row>
    <row r="392" spans="2:34">
      <c r="B392" s="45" t="s">
        <v>1184</v>
      </c>
      <c r="C392" s="199" t="s">
        <v>437</v>
      </c>
      <c r="D392" s="199" t="s">
        <v>147</v>
      </c>
      <c r="E392" s="200" t="s">
        <v>343</v>
      </c>
      <c r="F392" s="199" t="s">
        <v>620</v>
      </c>
      <c r="G392" s="44" t="s">
        <v>621</v>
      </c>
      <c r="H392" s="201" t="s">
        <v>929</v>
      </c>
      <c r="I392" s="200">
        <v>4</v>
      </c>
      <c r="J392" s="44" t="s">
        <v>811</v>
      </c>
      <c r="K392" s="44" t="s">
        <v>15</v>
      </c>
      <c r="L392" s="202" t="s">
        <v>470</v>
      </c>
      <c r="M392" s="202" t="s">
        <v>623</v>
      </c>
      <c r="N392" s="202" t="s">
        <v>624</v>
      </c>
      <c r="O392" s="60">
        <v>60.75</v>
      </c>
      <c r="P392" s="44" t="s">
        <v>625</v>
      </c>
      <c r="Q392" s="45" t="s">
        <v>626</v>
      </c>
      <c r="R392" s="45" t="s">
        <v>625</v>
      </c>
      <c r="S392" s="46" t="s">
        <v>627</v>
      </c>
      <c r="T392" s="206">
        <v>20.930553408817524</v>
      </c>
      <c r="U392" s="45" t="s">
        <v>632</v>
      </c>
      <c r="V392" s="44">
        <v>897</v>
      </c>
      <c r="W392" s="45">
        <v>300</v>
      </c>
      <c r="X392" s="44">
        <v>3</v>
      </c>
      <c r="Y392" s="78">
        <v>299</v>
      </c>
      <c r="Z392" s="46" t="s">
        <v>708</v>
      </c>
      <c r="AA392" s="44" t="s">
        <v>667</v>
      </c>
      <c r="AB392" s="66" t="s">
        <v>634</v>
      </c>
      <c r="AC392" s="66" t="s">
        <v>632</v>
      </c>
      <c r="AD392" s="46" t="s">
        <v>632</v>
      </c>
      <c r="AE392" s="66" t="s">
        <v>628</v>
      </c>
      <c r="AF392" s="46" t="s">
        <v>633</v>
      </c>
      <c r="AG392" s="46" t="s">
        <v>635</v>
      </c>
      <c r="AH392" s="46"/>
    </row>
    <row r="393" spans="2:34">
      <c r="B393" s="45" t="s">
        <v>1185</v>
      </c>
      <c r="C393" s="199" t="s">
        <v>437</v>
      </c>
      <c r="D393" s="199" t="s">
        <v>147</v>
      </c>
      <c r="E393" s="200" t="s">
        <v>343</v>
      </c>
      <c r="F393" s="199" t="s">
        <v>620</v>
      </c>
      <c r="G393" s="44" t="s">
        <v>621</v>
      </c>
      <c r="H393" s="201" t="s">
        <v>934</v>
      </c>
      <c r="I393" s="200">
        <v>6</v>
      </c>
      <c r="J393" s="44" t="s">
        <v>811</v>
      </c>
      <c r="K393" s="44" t="s">
        <v>15</v>
      </c>
      <c r="L393" s="202" t="s">
        <v>470</v>
      </c>
      <c r="M393" s="202" t="s">
        <v>623</v>
      </c>
      <c r="N393" s="202" t="s">
        <v>624</v>
      </c>
      <c r="O393" s="60">
        <v>27</v>
      </c>
      <c r="P393" s="44" t="s">
        <v>625</v>
      </c>
      <c r="Q393" s="45" t="s">
        <v>626</v>
      </c>
      <c r="R393" s="45" t="s">
        <v>625</v>
      </c>
      <c r="S393" s="46" t="s">
        <v>627</v>
      </c>
      <c r="T393" s="206">
        <v>46.227042648271009</v>
      </c>
      <c r="U393" s="45" t="s">
        <v>632</v>
      </c>
      <c r="V393" s="44">
        <v>897</v>
      </c>
      <c r="W393" s="45">
        <v>300</v>
      </c>
      <c r="X393" s="44">
        <v>3</v>
      </c>
      <c r="Y393" s="78">
        <v>299</v>
      </c>
      <c r="Z393" s="46" t="s">
        <v>708</v>
      </c>
      <c r="AA393" s="44" t="s">
        <v>667</v>
      </c>
      <c r="AB393" s="66" t="s">
        <v>632</v>
      </c>
      <c r="AC393" s="66" t="s">
        <v>632</v>
      </c>
      <c r="AD393" s="46" t="s">
        <v>632</v>
      </c>
      <c r="AE393" s="66" t="s">
        <v>628</v>
      </c>
      <c r="AF393" s="46" t="s">
        <v>633</v>
      </c>
      <c r="AG393" s="46" t="s">
        <v>635</v>
      </c>
      <c r="AH393" s="46"/>
    </row>
    <row r="394" spans="2:34">
      <c r="B394" s="45" t="s">
        <v>1186</v>
      </c>
      <c r="C394" s="199" t="s">
        <v>437</v>
      </c>
      <c r="D394" s="199" t="s">
        <v>147</v>
      </c>
      <c r="E394" s="200" t="s">
        <v>343</v>
      </c>
      <c r="F394" s="199" t="s">
        <v>620</v>
      </c>
      <c r="G394" s="44" t="s">
        <v>621</v>
      </c>
      <c r="H394" s="201" t="s">
        <v>1062</v>
      </c>
      <c r="I394" s="200">
        <v>8</v>
      </c>
      <c r="J394" s="44" t="s">
        <v>816</v>
      </c>
      <c r="K394" s="44" t="s">
        <v>15</v>
      </c>
      <c r="L394" s="202" t="s">
        <v>470</v>
      </c>
      <c r="M394" s="202" t="s">
        <v>623</v>
      </c>
      <c r="N394" s="202" t="s">
        <v>624</v>
      </c>
      <c r="O394" s="60">
        <v>20.25</v>
      </c>
      <c r="P394" s="44" t="s">
        <v>625</v>
      </c>
      <c r="Q394" s="45" t="s">
        <v>626</v>
      </c>
      <c r="R394" s="45" t="s">
        <v>625</v>
      </c>
      <c r="S394" s="46" t="s">
        <v>627</v>
      </c>
      <c r="T394" s="206">
        <v>58.417001805990971</v>
      </c>
      <c r="U394" s="45" t="s">
        <v>632</v>
      </c>
      <c r="V394" s="44">
        <v>897</v>
      </c>
      <c r="W394" s="45">
        <v>300</v>
      </c>
      <c r="X394" s="44">
        <v>3</v>
      </c>
      <c r="Y394" s="78">
        <v>299</v>
      </c>
      <c r="Z394" s="46" t="s">
        <v>708</v>
      </c>
      <c r="AA394" s="44" t="s">
        <v>667</v>
      </c>
      <c r="AB394" s="66" t="s">
        <v>632</v>
      </c>
      <c r="AC394" s="66" t="s">
        <v>632</v>
      </c>
      <c r="AD394" s="46" t="s">
        <v>632</v>
      </c>
      <c r="AE394" s="66" t="s">
        <v>628</v>
      </c>
      <c r="AF394" s="46" t="s">
        <v>633</v>
      </c>
      <c r="AG394" s="46" t="s">
        <v>635</v>
      </c>
      <c r="AH394" s="46"/>
    </row>
    <row r="395" spans="2:34">
      <c r="B395" s="45" t="s">
        <v>1187</v>
      </c>
      <c r="C395" s="199" t="s">
        <v>437</v>
      </c>
      <c r="D395" s="199" t="s">
        <v>147</v>
      </c>
      <c r="E395" s="200" t="s">
        <v>343</v>
      </c>
      <c r="F395" s="199" t="s">
        <v>620</v>
      </c>
      <c r="G395" s="44" t="s">
        <v>621</v>
      </c>
      <c r="H395" s="201" t="s">
        <v>937</v>
      </c>
      <c r="I395" s="200">
        <v>10</v>
      </c>
      <c r="J395" s="44" t="s">
        <v>811</v>
      </c>
      <c r="K395" s="44" t="s">
        <v>15</v>
      </c>
      <c r="L395" s="202" t="s">
        <v>470</v>
      </c>
      <c r="M395" s="202" t="s">
        <v>623</v>
      </c>
      <c r="N395" s="202" t="s">
        <v>624</v>
      </c>
      <c r="O395" s="60">
        <v>32.4</v>
      </c>
      <c r="P395" s="44" t="s">
        <v>625</v>
      </c>
      <c r="Q395" s="45" t="s">
        <v>626</v>
      </c>
      <c r="R395" s="45" t="s">
        <v>625</v>
      </c>
      <c r="S395" s="46" t="s">
        <v>627</v>
      </c>
      <c r="T395" s="206">
        <v>9.029462996278431</v>
      </c>
      <c r="U395" s="45" t="s">
        <v>632</v>
      </c>
      <c r="V395" s="44">
        <v>897</v>
      </c>
      <c r="W395" s="45">
        <v>300</v>
      </c>
      <c r="X395" s="44">
        <v>3</v>
      </c>
      <c r="Y395" s="78">
        <v>299</v>
      </c>
      <c r="Z395" s="46" t="s">
        <v>708</v>
      </c>
      <c r="AA395" s="44" t="s">
        <v>630</v>
      </c>
      <c r="AB395" s="66" t="s">
        <v>632</v>
      </c>
      <c r="AC395" s="66" t="s">
        <v>632</v>
      </c>
      <c r="AD395" s="46" t="s">
        <v>632</v>
      </c>
      <c r="AE395" s="66" t="s">
        <v>634</v>
      </c>
      <c r="AF395" s="46" t="s">
        <v>632</v>
      </c>
      <c r="AG395" s="46" t="s">
        <v>635</v>
      </c>
      <c r="AH395" s="46"/>
    </row>
    <row r="396" spans="2:34">
      <c r="B396" s="45" t="s">
        <v>1171</v>
      </c>
      <c r="C396" s="199" t="s">
        <v>437</v>
      </c>
      <c r="D396" s="199" t="s">
        <v>147</v>
      </c>
      <c r="E396" s="200" t="s">
        <v>343</v>
      </c>
      <c r="F396" s="199" t="s">
        <v>620</v>
      </c>
      <c r="G396" s="44" t="s">
        <v>621</v>
      </c>
      <c r="H396" s="201" t="s">
        <v>888</v>
      </c>
      <c r="I396" s="200">
        <v>4</v>
      </c>
      <c r="J396" s="44" t="s">
        <v>811</v>
      </c>
      <c r="K396" s="44" t="s">
        <v>15</v>
      </c>
      <c r="L396" s="202" t="s">
        <v>470</v>
      </c>
      <c r="M396" s="202" t="s">
        <v>623</v>
      </c>
      <c r="N396" s="202" t="s">
        <v>624</v>
      </c>
      <c r="O396" s="60">
        <v>36</v>
      </c>
      <c r="P396" s="44" t="s">
        <v>625</v>
      </c>
      <c r="Q396" s="45" t="s">
        <v>626</v>
      </c>
      <c r="R396" s="45" t="s">
        <v>625</v>
      </c>
      <c r="S396" s="46" t="s">
        <v>627</v>
      </c>
      <c r="T396" s="206">
        <v>166.67591241684966</v>
      </c>
      <c r="U396" s="45" t="s">
        <v>632</v>
      </c>
      <c r="V396" s="44">
        <v>897</v>
      </c>
      <c r="W396" s="45">
        <v>300</v>
      </c>
      <c r="X396" s="44">
        <v>3</v>
      </c>
      <c r="Y396" s="78">
        <v>299</v>
      </c>
      <c r="Z396" s="46" t="s">
        <v>708</v>
      </c>
      <c r="AA396" s="44" t="s">
        <v>630</v>
      </c>
      <c r="AB396" s="66" t="s">
        <v>632</v>
      </c>
      <c r="AC396" s="66" t="s">
        <v>632</v>
      </c>
      <c r="AD396" s="46" t="s">
        <v>632</v>
      </c>
      <c r="AE396" s="66" t="s">
        <v>634</v>
      </c>
      <c r="AF396" s="46" t="s">
        <v>632</v>
      </c>
      <c r="AG396" s="46" t="s">
        <v>635</v>
      </c>
      <c r="AH396" s="46"/>
    </row>
    <row r="397" spans="2:34">
      <c r="B397" s="45" t="s">
        <v>1188</v>
      </c>
      <c r="C397" s="199" t="s">
        <v>437</v>
      </c>
      <c r="D397" s="199" t="s">
        <v>147</v>
      </c>
      <c r="E397" s="200" t="s">
        <v>343</v>
      </c>
      <c r="F397" s="199" t="s">
        <v>620</v>
      </c>
      <c r="G397" s="44" t="s">
        <v>621</v>
      </c>
      <c r="H397" s="201" t="s">
        <v>1040</v>
      </c>
      <c r="I397" s="200">
        <v>4</v>
      </c>
      <c r="J397" s="44" t="s">
        <v>811</v>
      </c>
      <c r="K397" s="44" t="s">
        <v>15</v>
      </c>
      <c r="L397" s="202" t="s">
        <v>470</v>
      </c>
      <c r="M397" s="202" t="s">
        <v>623</v>
      </c>
      <c r="N397" s="202" t="s">
        <v>624</v>
      </c>
      <c r="O397" s="60">
        <v>27</v>
      </c>
      <c r="P397" s="44" t="s">
        <v>625</v>
      </c>
      <c r="Q397" s="45" t="s">
        <v>626</v>
      </c>
      <c r="R397" s="45" t="s">
        <v>625</v>
      </c>
      <c r="S397" s="46" t="s">
        <v>627</v>
      </c>
      <c r="T397" s="206">
        <v>185.06267236001892</v>
      </c>
      <c r="U397" s="45" t="s">
        <v>632</v>
      </c>
      <c r="V397" s="44">
        <v>897</v>
      </c>
      <c r="W397" s="45">
        <v>300</v>
      </c>
      <c r="X397" s="44">
        <v>3</v>
      </c>
      <c r="Y397" s="78">
        <v>299</v>
      </c>
      <c r="Z397" s="46" t="s">
        <v>708</v>
      </c>
      <c r="AA397" s="44" t="s">
        <v>630</v>
      </c>
      <c r="AB397" s="66" t="s">
        <v>632</v>
      </c>
      <c r="AC397" s="66" t="s">
        <v>632</v>
      </c>
      <c r="AD397" s="46" t="s">
        <v>632</v>
      </c>
      <c r="AE397" s="66" t="s">
        <v>634</v>
      </c>
      <c r="AF397" s="46" t="s">
        <v>632</v>
      </c>
      <c r="AG397" s="46" t="s">
        <v>635</v>
      </c>
      <c r="AH397" s="46"/>
    </row>
    <row r="398" spans="2:34">
      <c r="B398" s="45" t="s">
        <v>1189</v>
      </c>
      <c r="C398" s="199" t="s">
        <v>437</v>
      </c>
      <c r="D398" s="199" t="s">
        <v>147</v>
      </c>
      <c r="E398" s="200" t="s">
        <v>343</v>
      </c>
      <c r="F398" s="199" t="s">
        <v>620</v>
      </c>
      <c r="G398" s="44" t="s">
        <v>621</v>
      </c>
      <c r="H398" s="201" t="s">
        <v>1042</v>
      </c>
      <c r="I398" s="200">
        <v>6</v>
      </c>
      <c r="J398" s="44" t="s">
        <v>816</v>
      </c>
      <c r="K398" s="44" t="s">
        <v>15</v>
      </c>
      <c r="L398" s="202" t="s">
        <v>470</v>
      </c>
      <c r="M398" s="202" t="s">
        <v>623</v>
      </c>
      <c r="N398" s="202" t="s">
        <v>624</v>
      </c>
      <c r="O398" s="60">
        <v>24</v>
      </c>
      <c r="P398" s="44" t="s">
        <v>625</v>
      </c>
      <c r="Q398" s="45" t="s">
        <v>626</v>
      </c>
      <c r="R398" s="45" t="s">
        <v>625</v>
      </c>
      <c r="S398" s="46" t="s">
        <v>627</v>
      </c>
      <c r="T398" s="206">
        <v>184.86910472280437</v>
      </c>
      <c r="U398" s="45" t="s">
        <v>632</v>
      </c>
      <c r="V398" s="44">
        <v>897</v>
      </c>
      <c r="W398" s="45">
        <v>300</v>
      </c>
      <c r="X398" s="44">
        <v>3</v>
      </c>
      <c r="Y398" s="78">
        <v>299</v>
      </c>
      <c r="Z398" s="46" t="s">
        <v>708</v>
      </c>
      <c r="AA398" s="44" t="s">
        <v>630</v>
      </c>
      <c r="AB398" s="66" t="s">
        <v>632</v>
      </c>
      <c r="AC398" s="66" t="s">
        <v>632</v>
      </c>
      <c r="AD398" s="46" t="s">
        <v>632</v>
      </c>
      <c r="AE398" s="66" t="s">
        <v>634</v>
      </c>
      <c r="AF398" s="46" t="s">
        <v>632</v>
      </c>
      <c r="AG398" s="46" t="s">
        <v>635</v>
      </c>
      <c r="AH398" s="46"/>
    </row>
    <row r="399" spans="2:34">
      <c r="B399" s="45" t="s">
        <v>1175</v>
      </c>
      <c r="C399" s="199" t="s">
        <v>437</v>
      </c>
      <c r="D399" s="199" t="s">
        <v>147</v>
      </c>
      <c r="E399" s="200" t="s">
        <v>343</v>
      </c>
      <c r="F399" s="199" t="s">
        <v>620</v>
      </c>
      <c r="G399" s="44" t="s">
        <v>621</v>
      </c>
      <c r="H399" s="201" t="s">
        <v>900</v>
      </c>
      <c r="I399" s="200">
        <v>6</v>
      </c>
      <c r="J399" s="44" t="s">
        <v>811</v>
      </c>
      <c r="K399" s="44" t="s">
        <v>15</v>
      </c>
      <c r="L399" s="202" t="s">
        <v>470</v>
      </c>
      <c r="M399" s="202" t="s">
        <v>623</v>
      </c>
      <c r="N399" s="202" t="s">
        <v>624</v>
      </c>
      <c r="O399" s="60">
        <v>24</v>
      </c>
      <c r="P399" s="44" t="s">
        <v>621</v>
      </c>
      <c r="Q399" s="45" t="s">
        <v>621</v>
      </c>
      <c r="R399" s="45" t="s">
        <v>621</v>
      </c>
      <c r="S399" s="46" t="s">
        <v>621</v>
      </c>
      <c r="T399" s="206"/>
      <c r="U399" s="45" t="s">
        <v>621</v>
      </c>
      <c r="V399" s="44">
        <v>897</v>
      </c>
      <c r="W399" s="45">
        <v>300</v>
      </c>
      <c r="X399" s="44">
        <v>3</v>
      </c>
      <c r="Y399" s="78">
        <v>299</v>
      </c>
      <c r="Z399" s="46" t="s">
        <v>708</v>
      </c>
      <c r="AA399" s="44" t="s">
        <v>621</v>
      </c>
      <c r="AB399" s="66" t="s">
        <v>632</v>
      </c>
      <c r="AC399" s="66" t="s">
        <v>621</v>
      </c>
      <c r="AD399" s="66" t="s">
        <v>621</v>
      </c>
      <c r="AE399" s="66" t="s">
        <v>621</v>
      </c>
      <c r="AF399" s="46" t="s">
        <v>632</v>
      </c>
      <c r="AG399" s="46" t="s">
        <v>725</v>
      </c>
      <c r="AH399" s="46"/>
    </row>
    <row r="400" spans="2:34">
      <c r="B400" s="45" t="s">
        <v>1190</v>
      </c>
      <c r="C400" s="199" t="s">
        <v>437</v>
      </c>
      <c r="D400" s="199" t="s">
        <v>147</v>
      </c>
      <c r="E400" s="200" t="s">
        <v>343</v>
      </c>
      <c r="F400" s="199" t="s">
        <v>620</v>
      </c>
      <c r="G400" s="44" t="s">
        <v>621</v>
      </c>
      <c r="H400" s="201" t="s">
        <v>1046</v>
      </c>
      <c r="I400" s="200">
        <v>7</v>
      </c>
      <c r="J400" s="44" t="s">
        <v>816</v>
      </c>
      <c r="K400" s="44" t="s">
        <v>15</v>
      </c>
      <c r="L400" s="202" t="s">
        <v>470</v>
      </c>
      <c r="M400" s="202" t="s">
        <v>623</v>
      </c>
      <c r="N400" s="202" t="s">
        <v>624</v>
      </c>
      <c r="O400" s="60">
        <v>25.714285714285712</v>
      </c>
      <c r="P400" s="44" t="s">
        <v>625</v>
      </c>
      <c r="Q400" s="45" t="s">
        <v>626</v>
      </c>
      <c r="R400" s="45" t="s">
        <v>625</v>
      </c>
      <c r="S400" s="46" t="s">
        <v>627</v>
      </c>
      <c r="T400" s="206">
        <v>263.42232115376891</v>
      </c>
      <c r="U400" s="45" t="s">
        <v>632</v>
      </c>
      <c r="V400" s="44">
        <v>897</v>
      </c>
      <c r="W400" s="45">
        <v>300</v>
      </c>
      <c r="X400" s="44">
        <v>3</v>
      </c>
      <c r="Y400" s="78">
        <v>299</v>
      </c>
      <c r="Z400" s="46" t="s">
        <v>708</v>
      </c>
      <c r="AA400" s="44" t="s">
        <v>630</v>
      </c>
      <c r="AB400" s="66" t="s">
        <v>632</v>
      </c>
      <c r="AC400" s="66" t="s">
        <v>632</v>
      </c>
      <c r="AD400" s="46" t="s">
        <v>632</v>
      </c>
      <c r="AE400" s="66" t="s">
        <v>634</v>
      </c>
      <c r="AF400" s="46" t="s">
        <v>632</v>
      </c>
      <c r="AG400" s="46" t="s">
        <v>635</v>
      </c>
      <c r="AH400" s="46"/>
    </row>
    <row r="401" spans="2:34">
      <c r="B401" s="45" t="s">
        <v>1191</v>
      </c>
      <c r="C401" s="199" t="s">
        <v>437</v>
      </c>
      <c r="D401" s="199" t="s">
        <v>147</v>
      </c>
      <c r="E401" s="200" t="s">
        <v>343</v>
      </c>
      <c r="F401" s="199" t="s">
        <v>620</v>
      </c>
      <c r="G401" s="44" t="s">
        <v>621</v>
      </c>
      <c r="H401" s="201" t="s">
        <v>1048</v>
      </c>
      <c r="I401" s="200">
        <v>8</v>
      </c>
      <c r="J401" s="44" t="s">
        <v>811</v>
      </c>
      <c r="K401" s="44" t="s">
        <v>15</v>
      </c>
      <c r="L401" s="202" t="s">
        <v>470</v>
      </c>
      <c r="M401" s="202" t="s">
        <v>623</v>
      </c>
      <c r="N401" s="202" t="s">
        <v>624</v>
      </c>
      <c r="O401" s="60">
        <v>48.375</v>
      </c>
      <c r="P401" s="44" t="s">
        <v>625</v>
      </c>
      <c r="Q401" s="45" t="s">
        <v>626</v>
      </c>
      <c r="R401" s="45" t="s">
        <v>625</v>
      </c>
      <c r="S401" s="46" t="s">
        <v>627</v>
      </c>
      <c r="T401" s="206">
        <v>283.4834245824448</v>
      </c>
      <c r="U401" s="45" t="s">
        <v>632</v>
      </c>
      <c r="V401" s="44">
        <v>897</v>
      </c>
      <c r="W401" s="45">
        <v>300</v>
      </c>
      <c r="X401" s="44">
        <v>3</v>
      </c>
      <c r="Y401" s="78">
        <v>299</v>
      </c>
      <c r="Z401" s="46" t="s">
        <v>708</v>
      </c>
      <c r="AA401" s="44" t="s">
        <v>630</v>
      </c>
      <c r="AB401" s="66" t="s">
        <v>640</v>
      </c>
      <c r="AC401" s="66" t="s">
        <v>632</v>
      </c>
      <c r="AD401" s="46" t="s">
        <v>632</v>
      </c>
      <c r="AE401" s="66" t="s">
        <v>634</v>
      </c>
      <c r="AF401" s="46" t="s">
        <v>632</v>
      </c>
      <c r="AG401" s="46" t="s">
        <v>635</v>
      </c>
      <c r="AH401" s="46"/>
    </row>
    <row r="402" spans="2:34">
      <c r="B402" s="45" t="s">
        <v>1192</v>
      </c>
      <c r="C402" s="199" t="s">
        <v>437</v>
      </c>
      <c r="D402" s="199" t="s">
        <v>147</v>
      </c>
      <c r="E402" s="200" t="s">
        <v>343</v>
      </c>
      <c r="F402" s="199" t="s">
        <v>620</v>
      </c>
      <c r="G402" s="44" t="s">
        <v>621</v>
      </c>
      <c r="H402" s="201" t="s">
        <v>1050</v>
      </c>
      <c r="I402" s="200">
        <v>7</v>
      </c>
      <c r="J402" s="44" t="s">
        <v>816</v>
      </c>
      <c r="K402" s="44" t="s">
        <v>15</v>
      </c>
      <c r="L402" s="202" t="s">
        <v>470</v>
      </c>
      <c r="M402" s="202" t="s">
        <v>623</v>
      </c>
      <c r="N402" s="202" t="s">
        <v>624</v>
      </c>
      <c r="O402" s="60">
        <v>12.857142857142856</v>
      </c>
      <c r="P402" s="44" t="s">
        <v>625</v>
      </c>
      <c r="Q402" s="45" t="s">
        <v>626</v>
      </c>
      <c r="R402" s="45" t="s">
        <v>625</v>
      </c>
      <c r="S402" s="46" t="s">
        <v>627</v>
      </c>
      <c r="T402" s="206">
        <v>195.35088419822165</v>
      </c>
      <c r="U402" s="45" t="s">
        <v>632</v>
      </c>
      <c r="V402" s="44">
        <v>897</v>
      </c>
      <c r="W402" s="45">
        <v>300</v>
      </c>
      <c r="X402" s="44">
        <v>3</v>
      </c>
      <c r="Y402" s="78">
        <v>299</v>
      </c>
      <c r="Z402" s="46" t="s">
        <v>708</v>
      </c>
      <c r="AA402" s="44" t="s">
        <v>630</v>
      </c>
      <c r="AB402" s="66" t="s">
        <v>631</v>
      </c>
      <c r="AC402" s="66" t="s">
        <v>632</v>
      </c>
      <c r="AD402" s="46" t="s">
        <v>632</v>
      </c>
      <c r="AE402" s="66" t="s">
        <v>634</v>
      </c>
      <c r="AF402" s="46" t="s">
        <v>631</v>
      </c>
      <c r="AG402" s="46" t="s">
        <v>635</v>
      </c>
      <c r="AH402" s="46"/>
    </row>
    <row r="403" spans="2:34">
      <c r="B403" s="45" t="s">
        <v>1193</v>
      </c>
      <c r="C403" s="199" t="s">
        <v>437</v>
      </c>
      <c r="D403" s="199" t="s">
        <v>172</v>
      </c>
      <c r="E403" s="200" t="s">
        <v>340</v>
      </c>
      <c r="F403" s="199" t="s">
        <v>620</v>
      </c>
      <c r="G403" s="44" t="s">
        <v>621</v>
      </c>
      <c r="H403" s="201" t="s">
        <v>844</v>
      </c>
      <c r="I403" s="200">
        <v>4</v>
      </c>
      <c r="J403" s="44" t="s">
        <v>816</v>
      </c>
      <c r="K403" s="44" t="s">
        <v>15</v>
      </c>
      <c r="L403" s="202" t="s">
        <v>470</v>
      </c>
      <c r="M403" s="202" t="s">
        <v>623</v>
      </c>
      <c r="N403" s="202" t="s">
        <v>624</v>
      </c>
      <c r="O403" s="60">
        <v>27</v>
      </c>
      <c r="P403" s="44" t="s">
        <v>625</v>
      </c>
      <c r="Q403" s="45" t="s">
        <v>626</v>
      </c>
      <c r="R403" s="45" t="s">
        <v>625</v>
      </c>
      <c r="S403" s="46" t="s">
        <v>627</v>
      </c>
      <c r="T403" s="206">
        <v>123.49333814045077</v>
      </c>
      <c r="U403" s="45" t="s">
        <v>632</v>
      </c>
      <c r="V403" s="44">
        <v>694</v>
      </c>
      <c r="W403" s="45">
        <v>300</v>
      </c>
      <c r="X403" s="44">
        <v>1</v>
      </c>
      <c r="Y403" s="78">
        <v>694</v>
      </c>
      <c r="Z403" s="46" t="s">
        <v>629</v>
      </c>
      <c r="AA403" s="44" t="s">
        <v>630</v>
      </c>
      <c r="AB403" s="66" t="s">
        <v>632</v>
      </c>
      <c r="AC403" s="66" t="s">
        <v>632</v>
      </c>
      <c r="AD403" s="46" t="s">
        <v>656</v>
      </c>
      <c r="AE403" s="66" t="s">
        <v>634</v>
      </c>
      <c r="AF403" s="46" t="s">
        <v>631</v>
      </c>
      <c r="AG403" s="46" t="s">
        <v>635</v>
      </c>
      <c r="AH403" s="46"/>
    </row>
    <row r="404" spans="2:34">
      <c r="B404" s="45" t="s">
        <v>1194</v>
      </c>
      <c r="C404" s="199" t="s">
        <v>437</v>
      </c>
      <c r="D404" s="199" t="s">
        <v>172</v>
      </c>
      <c r="E404" s="200" t="s">
        <v>340</v>
      </c>
      <c r="F404" s="199" t="s">
        <v>620</v>
      </c>
      <c r="G404" s="44" t="s">
        <v>621</v>
      </c>
      <c r="H404" s="201" t="s">
        <v>840</v>
      </c>
      <c r="I404" s="200">
        <v>7</v>
      </c>
      <c r="J404" s="44" t="s">
        <v>811</v>
      </c>
      <c r="K404" s="44" t="s">
        <v>15</v>
      </c>
      <c r="L404" s="202" t="s">
        <v>470</v>
      </c>
      <c r="M404" s="202" t="s">
        <v>623</v>
      </c>
      <c r="N404" s="202" t="s">
        <v>624</v>
      </c>
      <c r="O404" s="60">
        <v>30.857142857142858</v>
      </c>
      <c r="P404" s="44" t="s">
        <v>625</v>
      </c>
      <c r="Q404" s="45" t="s">
        <v>626</v>
      </c>
      <c r="R404" s="45" t="s">
        <v>625</v>
      </c>
      <c r="S404" s="46" t="s">
        <v>627</v>
      </c>
      <c r="T404" s="206">
        <v>148.91881584484156</v>
      </c>
      <c r="U404" s="45" t="s">
        <v>632</v>
      </c>
      <c r="V404" s="44">
        <v>694</v>
      </c>
      <c r="W404" s="45">
        <v>300</v>
      </c>
      <c r="X404" s="44">
        <v>1</v>
      </c>
      <c r="Y404" s="78">
        <v>694</v>
      </c>
      <c r="Z404" s="46" t="s">
        <v>629</v>
      </c>
      <c r="AA404" s="44" t="s">
        <v>630</v>
      </c>
      <c r="AB404" s="66" t="s">
        <v>632</v>
      </c>
      <c r="AC404" s="66" t="s">
        <v>632</v>
      </c>
      <c r="AD404" s="46" t="s">
        <v>656</v>
      </c>
      <c r="AE404" s="66" t="s">
        <v>634</v>
      </c>
      <c r="AF404" s="46" t="s">
        <v>631</v>
      </c>
      <c r="AG404" s="46" t="s">
        <v>635</v>
      </c>
      <c r="AH404" s="46"/>
    </row>
    <row r="405" spans="2:34">
      <c r="B405" s="45" t="s">
        <v>1195</v>
      </c>
      <c r="C405" s="199" t="s">
        <v>437</v>
      </c>
      <c r="D405" s="199" t="s">
        <v>172</v>
      </c>
      <c r="E405" s="200" t="s">
        <v>340</v>
      </c>
      <c r="F405" s="199" t="s">
        <v>620</v>
      </c>
      <c r="G405" s="44" t="s">
        <v>621</v>
      </c>
      <c r="H405" s="201" t="s">
        <v>1117</v>
      </c>
      <c r="I405" s="200">
        <v>11</v>
      </c>
      <c r="J405" s="44" t="s">
        <v>811</v>
      </c>
      <c r="K405" s="44" t="s">
        <v>15</v>
      </c>
      <c r="L405" s="202" t="s">
        <v>470</v>
      </c>
      <c r="M405" s="202" t="s">
        <v>623</v>
      </c>
      <c r="N405" s="202" t="s">
        <v>624</v>
      </c>
      <c r="O405" s="60">
        <v>19.636363636363637</v>
      </c>
      <c r="P405" s="44" t="s">
        <v>625</v>
      </c>
      <c r="Q405" s="45" t="s">
        <v>626</v>
      </c>
      <c r="R405" s="45" t="s">
        <v>625</v>
      </c>
      <c r="S405" s="46" t="s">
        <v>627</v>
      </c>
      <c r="T405" s="206">
        <v>139.28265445852551</v>
      </c>
      <c r="U405" s="45" t="s">
        <v>632</v>
      </c>
      <c r="V405" s="44">
        <v>694</v>
      </c>
      <c r="W405" s="45">
        <v>300</v>
      </c>
      <c r="X405" s="44">
        <v>1</v>
      </c>
      <c r="Y405" s="78">
        <v>694</v>
      </c>
      <c r="Z405" s="46" t="s">
        <v>629</v>
      </c>
      <c r="AA405" s="44" t="s">
        <v>630</v>
      </c>
      <c r="AB405" s="66" t="s">
        <v>631</v>
      </c>
      <c r="AC405" s="66" t="s">
        <v>632</v>
      </c>
      <c r="AD405" s="46" t="s">
        <v>656</v>
      </c>
      <c r="AE405" s="66" t="s">
        <v>634</v>
      </c>
      <c r="AF405" s="46" t="s">
        <v>631</v>
      </c>
      <c r="AG405" s="46" t="s">
        <v>635</v>
      </c>
      <c r="AH405" s="46"/>
    </row>
    <row r="406" spans="2:34">
      <c r="B406" s="45" t="s">
        <v>1196</v>
      </c>
      <c r="C406" s="199" t="s">
        <v>437</v>
      </c>
      <c r="D406" s="199" t="s">
        <v>172</v>
      </c>
      <c r="E406" s="200" t="s">
        <v>340</v>
      </c>
      <c r="F406" s="199" t="s">
        <v>620</v>
      </c>
      <c r="G406" s="44" t="s">
        <v>621</v>
      </c>
      <c r="H406" s="201" t="s">
        <v>912</v>
      </c>
      <c r="I406" s="200">
        <v>6</v>
      </c>
      <c r="J406" s="44" t="s">
        <v>816</v>
      </c>
      <c r="K406" s="44" t="s">
        <v>15</v>
      </c>
      <c r="L406" s="202" t="s">
        <v>470</v>
      </c>
      <c r="M406" s="202" t="s">
        <v>623</v>
      </c>
      <c r="N406" s="202" t="s">
        <v>624</v>
      </c>
      <c r="O406" s="60">
        <v>12</v>
      </c>
      <c r="P406" s="44" t="s">
        <v>625</v>
      </c>
      <c r="Q406" s="45" t="s">
        <v>626</v>
      </c>
      <c r="R406" s="45" t="s">
        <v>625</v>
      </c>
      <c r="S406" s="46" t="s">
        <v>627</v>
      </c>
      <c r="T406" s="206">
        <v>152.49962027820629</v>
      </c>
      <c r="U406" s="45" t="s">
        <v>632</v>
      </c>
      <c r="V406" s="44">
        <v>694</v>
      </c>
      <c r="W406" s="45">
        <v>300</v>
      </c>
      <c r="X406" s="44">
        <v>1</v>
      </c>
      <c r="Y406" s="78">
        <v>694</v>
      </c>
      <c r="Z406" s="46" t="s">
        <v>629</v>
      </c>
      <c r="AA406" s="44" t="s">
        <v>630</v>
      </c>
      <c r="AB406" s="66" t="s">
        <v>631</v>
      </c>
      <c r="AC406" s="66" t="s">
        <v>632</v>
      </c>
      <c r="AD406" s="46" t="s">
        <v>656</v>
      </c>
      <c r="AE406" s="66" t="s">
        <v>634</v>
      </c>
      <c r="AF406" s="46" t="s">
        <v>631</v>
      </c>
      <c r="AG406" s="46" t="s">
        <v>635</v>
      </c>
      <c r="AH406" s="46"/>
    </row>
    <row r="407" spans="2:34">
      <c r="B407" s="45" t="s">
        <v>1197</v>
      </c>
      <c r="C407" s="199" t="s">
        <v>437</v>
      </c>
      <c r="D407" s="199" t="s">
        <v>172</v>
      </c>
      <c r="E407" s="200" t="s">
        <v>340</v>
      </c>
      <c r="F407" s="199" t="s">
        <v>620</v>
      </c>
      <c r="G407" s="44" t="s">
        <v>621</v>
      </c>
      <c r="H407" s="201" t="s">
        <v>916</v>
      </c>
      <c r="I407" s="200">
        <v>2</v>
      </c>
      <c r="J407" s="44" t="s">
        <v>811</v>
      </c>
      <c r="K407" s="44" t="s">
        <v>15</v>
      </c>
      <c r="L407" s="202" t="s">
        <v>470</v>
      </c>
      <c r="M407" s="202" t="s">
        <v>623</v>
      </c>
      <c r="N407" s="202" t="s">
        <v>624</v>
      </c>
      <c r="O407" s="60">
        <v>27</v>
      </c>
      <c r="P407" s="44" t="s">
        <v>625</v>
      </c>
      <c r="Q407" s="45" t="s">
        <v>626</v>
      </c>
      <c r="R407" s="45" t="s">
        <v>625</v>
      </c>
      <c r="S407" s="46" t="s">
        <v>627</v>
      </c>
      <c r="T407" s="206">
        <v>134.76405026938784</v>
      </c>
      <c r="U407" s="45" t="s">
        <v>632</v>
      </c>
      <c r="V407" s="44">
        <v>694</v>
      </c>
      <c r="W407" s="45">
        <v>300</v>
      </c>
      <c r="X407" s="44">
        <v>1</v>
      </c>
      <c r="Y407" s="78">
        <v>694</v>
      </c>
      <c r="Z407" s="46" t="s">
        <v>629</v>
      </c>
      <c r="AA407" s="44" t="s">
        <v>630</v>
      </c>
      <c r="AB407" s="66" t="s">
        <v>632</v>
      </c>
      <c r="AC407" s="66" t="s">
        <v>632</v>
      </c>
      <c r="AD407" s="46" t="s">
        <v>656</v>
      </c>
      <c r="AE407" s="66" t="s">
        <v>634</v>
      </c>
      <c r="AF407" s="46" t="s">
        <v>631</v>
      </c>
      <c r="AG407" s="46" t="s">
        <v>635</v>
      </c>
      <c r="AH407" s="46"/>
    </row>
    <row r="408" spans="2:34">
      <c r="B408" s="45" t="s">
        <v>1198</v>
      </c>
      <c r="C408" s="199" t="s">
        <v>437</v>
      </c>
      <c r="D408" s="199" t="s">
        <v>172</v>
      </c>
      <c r="E408" s="200" t="s">
        <v>340</v>
      </c>
      <c r="F408" s="199" t="s">
        <v>620</v>
      </c>
      <c r="G408" s="44" t="s">
        <v>621</v>
      </c>
      <c r="H408" s="201" t="s">
        <v>1142</v>
      </c>
      <c r="I408" s="200">
        <v>15</v>
      </c>
      <c r="J408" s="44" t="s">
        <v>811</v>
      </c>
      <c r="K408" s="44" t="s">
        <v>15</v>
      </c>
      <c r="L408" s="202" t="s">
        <v>470</v>
      </c>
      <c r="M408" s="202" t="s">
        <v>623</v>
      </c>
      <c r="N408" s="202" t="s">
        <v>624</v>
      </c>
      <c r="O408" s="60">
        <v>7.2</v>
      </c>
      <c r="P408" s="44" t="s">
        <v>625</v>
      </c>
      <c r="Q408" s="45" t="s">
        <v>626</v>
      </c>
      <c r="R408" s="45" t="s">
        <v>625</v>
      </c>
      <c r="S408" s="46" t="s">
        <v>627</v>
      </c>
      <c r="T408" s="206">
        <v>157.32179572143352</v>
      </c>
      <c r="U408" s="45" t="s">
        <v>632</v>
      </c>
      <c r="V408" s="44">
        <v>694</v>
      </c>
      <c r="W408" s="45">
        <v>300</v>
      </c>
      <c r="X408" s="44">
        <v>1</v>
      </c>
      <c r="Y408" s="78">
        <v>694</v>
      </c>
      <c r="Z408" s="46" t="s">
        <v>629</v>
      </c>
      <c r="AA408" s="44" t="s">
        <v>630</v>
      </c>
      <c r="AB408" s="66" t="s">
        <v>631</v>
      </c>
      <c r="AC408" s="66" t="s">
        <v>632</v>
      </c>
      <c r="AD408" s="46" t="s">
        <v>656</v>
      </c>
      <c r="AE408" s="66" t="s">
        <v>634</v>
      </c>
      <c r="AF408" s="46" t="s">
        <v>631</v>
      </c>
      <c r="AG408" s="46" t="s">
        <v>635</v>
      </c>
      <c r="AH408" s="46"/>
    </row>
    <row r="409" spans="2:34">
      <c r="B409" s="45" t="s">
        <v>1199</v>
      </c>
      <c r="C409" s="199" t="s">
        <v>437</v>
      </c>
      <c r="D409" s="199" t="s">
        <v>172</v>
      </c>
      <c r="E409" s="200" t="s">
        <v>340</v>
      </c>
      <c r="F409" s="199" t="s">
        <v>620</v>
      </c>
      <c r="G409" s="44" t="s">
        <v>621</v>
      </c>
      <c r="H409" s="201" t="s">
        <v>834</v>
      </c>
      <c r="I409" s="200">
        <v>6</v>
      </c>
      <c r="J409" s="44" t="s">
        <v>811</v>
      </c>
      <c r="K409" s="44" t="s">
        <v>15</v>
      </c>
      <c r="L409" s="202" t="s">
        <v>470</v>
      </c>
      <c r="M409" s="202" t="s">
        <v>623</v>
      </c>
      <c r="N409" s="202" t="s">
        <v>624</v>
      </c>
      <c r="O409" s="60">
        <v>12</v>
      </c>
      <c r="P409" s="44" t="s">
        <v>625</v>
      </c>
      <c r="Q409" s="45" t="s">
        <v>626</v>
      </c>
      <c r="R409" s="45" t="s">
        <v>625</v>
      </c>
      <c r="S409" s="46" t="s">
        <v>627</v>
      </c>
      <c r="T409" s="206">
        <v>156.95531610474615</v>
      </c>
      <c r="U409" s="45" t="s">
        <v>632</v>
      </c>
      <c r="V409" s="44">
        <v>694</v>
      </c>
      <c r="W409" s="45">
        <v>300</v>
      </c>
      <c r="X409" s="44">
        <v>1</v>
      </c>
      <c r="Y409" s="78">
        <v>694</v>
      </c>
      <c r="Z409" s="46" t="s">
        <v>629</v>
      </c>
      <c r="AA409" s="44" t="s">
        <v>630</v>
      </c>
      <c r="AB409" s="66" t="s">
        <v>631</v>
      </c>
      <c r="AC409" s="66" t="s">
        <v>632</v>
      </c>
      <c r="AD409" s="46" t="s">
        <v>656</v>
      </c>
      <c r="AE409" s="66" t="s">
        <v>634</v>
      </c>
      <c r="AF409" s="46" t="s">
        <v>631</v>
      </c>
      <c r="AG409" s="46" t="s">
        <v>635</v>
      </c>
      <c r="AH409" s="46"/>
    </row>
    <row r="410" spans="2:34">
      <c r="B410" s="45" t="s">
        <v>1200</v>
      </c>
      <c r="C410" s="199" t="s">
        <v>437</v>
      </c>
      <c r="D410" s="199" t="s">
        <v>172</v>
      </c>
      <c r="E410" s="200" t="s">
        <v>340</v>
      </c>
      <c r="F410" s="199" t="s">
        <v>620</v>
      </c>
      <c r="G410" s="44" t="s">
        <v>621</v>
      </c>
      <c r="H410" s="201" t="s">
        <v>836</v>
      </c>
      <c r="I410" s="200">
        <v>6</v>
      </c>
      <c r="J410" s="44" t="s">
        <v>816</v>
      </c>
      <c r="K410" s="44" t="s">
        <v>15</v>
      </c>
      <c r="L410" s="202" t="s">
        <v>470</v>
      </c>
      <c r="M410" s="202" t="s">
        <v>623</v>
      </c>
      <c r="N410" s="202" t="s">
        <v>624</v>
      </c>
      <c r="O410" s="60">
        <v>15</v>
      </c>
      <c r="P410" s="44" t="s">
        <v>625</v>
      </c>
      <c r="Q410" s="45" t="s">
        <v>626</v>
      </c>
      <c r="R410" s="45" t="s">
        <v>625</v>
      </c>
      <c r="S410" s="46" t="s">
        <v>627</v>
      </c>
      <c r="T410" s="206">
        <v>1944.2510593519423</v>
      </c>
      <c r="U410" s="45" t="s">
        <v>628</v>
      </c>
      <c r="V410" s="44">
        <v>694</v>
      </c>
      <c r="W410" s="45">
        <v>300</v>
      </c>
      <c r="X410" s="44">
        <v>1</v>
      </c>
      <c r="Y410" s="78">
        <v>694</v>
      </c>
      <c r="Z410" s="46" t="s">
        <v>629</v>
      </c>
      <c r="AA410" s="44" t="s">
        <v>630</v>
      </c>
      <c r="AB410" s="66" t="s">
        <v>631</v>
      </c>
      <c r="AC410" s="66" t="s">
        <v>632</v>
      </c>
      <c r="AD410" s="46" t="s">
        <v>633</v>
      </c>
      <c r="AE410" s="66" t="s">
        <v>634</v>
      </c>
      <c r="AF410" s="46" t="s">
        <v>633</v>
      </c>
      <c r="AG410" s="46" t="s">
        <v>635</v>
      </c>
      <c r="AH410" s="46"/>
    </row>
    <row r="411" spans="2:34">
      <c r="B411" s="45" t="s">
        <v>1201</v>
      </c>
      <c r="C411" s="199" t="s">
        <v>437</v>
      </c>
      <c r="D411" s="199" t="s">
        <v>172</v>
      </c>
      <c r="E411" s="200" t="s">
        <v>340</v>
      </c>
      <c r="F411" s="199" t="s">
        <v>620</v>
      </c>
      <c r="G411" s="44" t="s">
        <v>621</v>
      </c>
      <c r="H411" s="201" t="s">
        <v>838</v>
      </c>
      <c r="I411" s="200">
        <v>10</v>
      </c>
      <c r="J411" s="44" t="s">
        <v>816</v>
      </c>
      <c r="K411" s="44" t="s">
        <v>15</v>
      </c>
      <c r="L411" s="202" t="s">
        <v>470</v>
      </c>
      <c r="M411" s="202" t="s">
        <v>623</v>
      </c>
      <c r="N411" s="202" t="s">
        <v>624</v>
      </c>
      <c r="O411" s="60">
        <v>16.2</v>
      </c>
      <c r="P411" s="44" t="s">
        <v>625</v>
      </c>
      <c r="Q411" s="45" t="s">
        <v>626</v>
      </c>
      <c r="R411" s="45" t="s">
        <v>625</v>
      </c>
      <c r="S411" s="46" t="s">
        <v>627</v>
      </c>
      <c r="T411" s="206">
        <v>135.31565211372717</v>
      </c>
      <c r="U411" s="45" t="s">
        <v>632</v>
      </c>
      <c r="V411" s="44">
        <v>694</v>
      </c>
      <c r="W411" s="45">
        <v>300</v>
      </c>
      <c r="X411" s="44">
        <v>1</v>
      </c>
      <c r="Y411" s="78">
        <v>694</v>
      </c>
      <c r="Z411" s="46" t="s">
        <v>629</v>
      </c>
      <c r="AA411" s="44" t="s">
        <v>630</v>
      </c>
      <c r="AB411" s="66" t="s">
        <v>631</v>
      </c>
      <c r="AC411" s="66" t="s">
        <v>632</v>
      </c>
      <c r="AD411" s="46" t="s">
        <v>656</v>
      </c>
      <c r="AE411" s="66" t="s">
        <v>634</v>
      </c>
      <c r="AF411" s="46" t="s">
        <v>631</v>
      </c>
      <c r="AG411" s="46" t="s">
        <v>635</v>
      </c>
      <c r="AH411" s="46"/>
    </row>
    <row r="412" spans="2:34">
      <c r="B412" s="45" t="s">
        <v>1202</v>
      </c>
      <c r="C412" s="199" t="s">
        <v>437</v>
      </c>
      <c r="D412" s="199" t="s">
        <v>172</v>
      </c>
      <c r="E412" s="200" t="s">
        <v>340</v>
      </c>
      <c r="F412" s="199" t="s">
        <v>620</v>
      </c>
      <c r="G412" s="44" t="s">
        <v>621</v>
      </c>
      <c r="H412" s="201" t="s">
        <v>1115</v>
      </c>
      <c r="I412" s="200">
        <v>4</v>
      </c>
      <c r="J412" s="44" t="s">
        <v>811</v>
      </c>
      <c r="K412" s="44" t="s">
        <v>15</v>
      </c>
      <c r="L412" s="202" t="s">
        <v>470</v>
      </c>
      <c r="M412" s="202" t="s">
        <v>623</v>
      </c>
      <c r="N412" s="202" t="s">
        <v>624</v>
      </c>
      <c r="O412" s="60">
        <v>13.5</v>
      </c>
      <c r="P412" s="44" t="s">
        <v>625</v>
      </c>
      <c r="Q412" s="45" t="s">
        <v>626</v>
      </c>
      <c r="R412" s="45" t="s">
        <v>625</v>
      </c>
      <c r="S412" s="46" t="s">
        <v>627</v>
      </c>
      <c r="T412" s="206">
        <v>165.77967697518525</v>
      </c>
      <c r="U412" s="45" t="s">
        <v>632</v>
      </c>
      <c r="V412" s="44">
        <v>694</v>
      </c>
      <c r="W412" s="45">
        <v>300</v>
      </c>
      <c r="X412" s="44">
        <v>1</v>
      </c>
      <c r="Y412" s="78">
        <v>694</v>
      </c>
      <c r="Z412" s="46" t="s">
        <v>629</v>
      </c>
      <c r="AA412" s="44" t="s">
        <v>630</v>
      </c>
      <c r="AB412" s="66" t="s">
        <v>631</v>
      </c>
      <c r="AC412" s="66" t="s">
        <v>632</v>
      </c>
      <c r="AD412" s="46" t="s">
        <v>656</v>
      </c>
      <c r="AE412" s="66" t="s">
        <v>634</v>
      </c>
      <c r="AF412" s="46" t="s">
        <v>631</v>
      </c>
      <c r="AG412" s="46" t="s">
        <v>635</v>
      </c>
      <c r="AH412" s="46"/>
    </row>
    <row r="413" spans="2:34">
      <c r="B413" s="45" t="s">
        <v>1203</v>
      </c>
      <c r="C413" s="199" t="s">
        <v>437</v>
      </c>
      <c r="D413" s="199" t="s">
        <v>172</v>
      </c>
      <c r="E413" s="200" t="s">
        <v>340</v>
      </c>
      <c r="F413" s="199" t="s">
        <v>620</v>
      </c>
      <c r="G413" s="44" t="s">
        <v>621</v>
      </c>
      <c r="H413" s="201" t="s">
        <v>890</v>
      </c>
      <c r="I413" s="200">
        <v>2</v>
      </c>
      <c r="J413" s="44" t="s">
        <v>811</v>
      </c>
      <c r="K413" s="44" t="s">
        <v>15</v>
      </c>
      <c r="L413" s="202" t="s">
        <v>470</v>
      </c>
      <c r="M413" s="202" t="s">
        <v>623</v>
      </c>
      <c r="N413" s="202" t="s">
        <v>624</v>
      </c>
      <c r="O413" s="60">
        <v>27</v>
      </c>
      <c r="P413" s="44" t="s">
        <v>625</v>
      </c>
      <c r="Q413" s="45" t="s">
        <v>626</v>
      </c>
      <c r="R413" s="45" t="s">
        <v>625</v>
      </c>
      <c r="S413" s="46" t="s">
        <v>627</v>
      </c>
      <c r="T413" s="206">
        <v>158.0171921406305</v>
      </c>
      <c r="U413" s="45" t="s">
        <v>632</v>
      </c>
      <c r="V413" s="44">
        <v>694</v>
      </c>
      <c r="W413" s="45">
        <v>300</v>
      </c>
      <c r="X413" s="44">
        <v>1</v>
      </c>
      <c r="Y413" s="78">
        <v>694</v>
      </c>
      <c r="Z413" s="46" t="s">
        <v>629</v>
      </c>
      <c r="AA413" s="44" t="s">
        <v>630</v>
      </c>
      <c r="AB413" s="66" t="s">
        <v>632</v>
      </c>
      <c r="AC413" s="66" t="s">
        <v>632</v>
      </c>
      <c r="AD413" s="46" t="s">
        <v>656</v>
      </c>
      <c r="AE413" s="66" t="s">
        <v>634</v>
      </c>
      <c r="AF413" s="46" t="s">
        <v>631</v>
      </c>
      <c r="AG413" s="46" t="s">
        <v>635</v>
      </c>
      <c r="AH413" s="46"/>
    </row>
    <row r="414" spans="2:34">
      <c r="B414" s="45" t="s">
        <v>1204</v>
      </c>
      <c r="C414" s="199" t="s">
        <v>437</v>
      </c>
      <c r="D414" s="199" t="s">
        <v>172</v>
      </c>
      <c r="E414" s="200" t="s">
        <v>340</v>
      </c>
      <c r="F414" s="199" t="s">
        <v>620</v>
      </c>
      <c r="G414" s="44" t="s">
        <v>621</v>
      </c>
      <c r="H414" s="201" t="s">
        <v>1110</v>
      </c>
      <c r="I414" s="200">
        <v>4</v>
      </c>
      <c r="J414" s="44" t="s">
        <v>811</v>
      </c>
      <c r="K414" s="44" t="s">
        <v>15</v>
      </c>
      <c r="L414" s="202" t="s">
        <v>470</v>
      </c>
      <c r="M414" s="202" t="s">
        <v>623</v>
      </c>
      <c r="N414" s="202" t="s">
        <v>624</v>
      </c>
      <c r="O414" s="60">
        <v>27</v>
      </c>
      <c r="P414" s="44" t="s">
        <v>625</v>
      </c>
      <c r="Q414" s="45" t="s">
        <v>626</v>
      </c>
      <c r="R414" s="45" t="s">
        <v>625</v>
      </c>
      <c r="S414" s="46" t="s">
        <v>627</v>
      </c>
      <c r="T414" s="206">
        <v>161.02606113603309</v>
      </c>
      <c r="U414" s="45" t="s">
        <v>632</v>
      </c>
      <c r="V414" s="44">
        <v>694</v>
      </c>
      <c r="W414" s="45">
        <v>300</v>
      </c>
      <c r="X414" s="44">
        <v>1</v>
      </c>
      <c r="Y414" s="78">
        <v>694</v>
      </c>
      <c r="Z414" s="46" t="s">
        <v>629</v>
      </c>
      <c r="AA414" s="44" t="s">
        <v>630</v>
      </c>
      <c r="AB414" s="66" t="s">
        <v>632</v>
      </c>
      <c r="AC414" s="66" t="s">
        <v>632</v>
      </c>
      <c r="AD414" s="46" t="s">
        <v>656</v>
      </c>
      <c r="AE414" s="66" t="s">
        <v>634</v>
      </c>
      <c r="AF414" s="46" t="s">
        <v>631</v>
      </c>
      <c r="AG414" s="46" t="s">
        <v>635</v>
      </c>
      <c r="AH414" s="46"/>
    </row>
    <row r="415" spans="2:34">
      <c r="B415" s="45" t="s">
        <v>1205</v>
      </c>
      <c r="C415" s="199" t="s">
        <v>437</v>
      </c>
      <c r="D415" s="199" t="s">
        <v>172</v>
      </c>
      <c r="E415" s="200" t="s">
        <v>340</v>
      </c>
      <c r="F415" s="199" t="s">
        <v>620</v>
      </c>
      <c r="G415" s="44" t="s">
        <v>621</v>
      </c>
      <c r="H415" s="201" t="s">
        <v>898</v>
      </c>
      <c r="I415" s="200">
        <v>7</v>
      </c>
      <c r="J415" s="44" t="s">
        <v>811</v>
      </c>
      <c r="K415" s="44" t="s">
        <v>15</v>
      </c>
      <c r="L415" s="202" t="s">
        <v>470</v>
      </c>
      <c r="M415" s="202" t="s">
        <v>623</v>
      </c>
      <c r="N415" s="202" t="s">
        <v>624</v>
      </c>
      <c r="O415" s="60">
        <v>25.714285714285712</v>
      </c>
      <c r="P415" s="44" t="s">
        <v>625</v>
      </c>
      <c r="Q415" s="45" t="s">
        <v>626</v>
      </c>
      <c r="R415" s="45" t="s">
        <v>625</v>
      </c>
      <c r="S415" s="46" t="s">
        <v>627</v>
      </c>
      <c r="T415" s="206">
        <v>154.35420119971431</v>
      </c>
      <c r="U415" s="45" t="s">
        <v>632</v>
      </c>
      <c r="V415" s="44">
        <v>694</v>
      </c>
      <c r="W415" s="45">
        <v>300</v>
      </c>
      <c r="X415" s="44">
        <v>1</v>
      </c>
      <c r="Y415" s="78">
        <v>694</v>
      </c>
      <c r="Z415" s="46" t="s">
        <v>629</v>
      </c>
      <c r="AA415" s="44" t="s">
        <v>630</v>
      </c>
      <c r="AB415" s="66" t="s">
        <v>632</v>
      </c>
      <c r="AC415" s="66" t="s">
        <v>632</v>
      </c>
      <c r="AD415" s="46" t="s">
        <v>656</v>
      </c>
      <c r="AE415" s="66" t="s">
        <v>634</v>
      </c>
      <c r="AF415" s="46" t="s">
        <v>631</v>
      </c>
      <c r="AG415" s="46" t="s">
        <v>635</v>
      </c>
      <c r="AH415" s="46"/>
    </row>
    <row r="416" spans="2:34">
      <c r="B416" s="45" t="s">
        <v>1206</v>
      </c>
      <c r="C416" s="199" t="s">
        <v>437</v>
      </c>
      <c r="D416" s="199" t="s">
        <v>172</v>
      </c>
      <c r="E416" s="200" t="s">
        <v>340</v>
      </c>
      <c r="F416" s="199" t="s">
        <v>620</v>
      </c>
      <c r="G416" s="44" t="s">
        <v>621</v>
      </c>
      <c r="H416" s="201" t="s">
        <v>1113</v>
      </c>
      <c r="I416" s="200">
        <v>7</v>
      </c>
      <c r="J416" s="44" t="s">
        <v>811</v>
      </c>
      <c r="K416" s="44" t="s">
        <v>15</v>
      </c>
      <c r="L416" s="202" t="s">
        <v>470</v>
      </c>
      <c r="M416" s="202" t="s">
        <v>623</v>
      </c>
      <c r="N416" s="202" t="s">
        <v>624</v>
      </c>
      <c r="O416" s="60">
        <v>38.571428571428569</v>
      </c>
      <c r="P416" s="44" t="s">
        <v>625</v>
      </c>
      <c r="Q416" s="45" t="s">
        <v>626</v>
      </c>
      <c r="R416" s="45" t="s">
        <v>625</v>
      </c>
      <c r="S416" s="46" t="s">
        <v>627</v>
      </c>
      <c r="T416" s="206">
        <v>154.75533338146994</v>
      </c>
      <c r="U416" s="45" t="s">
        <v>632</v>
      </c>
      <c r="V416" s="44">
        <v>694</v>
      </c>
      <c r="W416" s="45">
        <v>300</v>
      </c>
      <c r="X416" s="44">
        <v>1</v>
      </c>
      <c r="Y416" s="78">
        <v>694</v>
      </c>
      <c r="Z416" s="46" t="s">
        <v>629</v>
      </c>
      <c r="AA416" s="44" t="s">
        <v>630</v>
      </c>
      <c r="AB416" s="66" t="s">
        <v>632</v>
      </c>
      <c r="AC416" s="66" t="s">
        <v>632</v>
      </c>
      <c r="AD416" s="46" t="s">
        <v>656</v>
      </c>
      <c r="AE416" s="66" t="s">
        <v>634</v>
      </c>
      <c r="AF416" s="46" t="s">
        <v>631</v>
      </c>
      <c r="AG416" s="46" t="s">
        <v>635</v>
      </c>
      <c r="AH416" s="46"/>
    </row>
    <row r="417" spans="2:34">
      <c r="B417" s="45" t="s">
        <v>1207</v>
      </c>
      <c r="C417" s="199" t="s">
        <v>437</v>
      </c>
      <c r="D417" s="199" t="s">
        <v>172</v>
      </c>
      <c r="E417" s="200" t="s">
        <v>340</v>
      </c>
      <c r="F417" s="199" t="s">
        <v>620</v>
      </c>
      <c r="G417" s="44" t="s">
        <v>621</v>
      </c>
      <c r="H417" s="201" t="s">
        <v>850</v>
      </c>
      <c r="I417" s="200">
        <v>7</v>
      </c>
      <c r="J417" s="44" t="s">
        <v>816</v>
      </c>
      <c r="K417" s="44" t="s">
        <v>15</v>
      </c>
      <c r="L417" s="202" t="s">
        <v>470</v>
      </c>
      <c r="M417" s="202" t="s">
        <v>623</v>
      </c>
      <c r="N417" s="202" t="s">
        <v>624</v>
      </c>
      <c r="O417" s="60">
        <v>30.857142857142858</v>
      </c>
      <c r="P417" s="44" t="s">
        <v>625</v>
      </c>
      <c r="Q417" s="45" t="s">
        <v>626</v>
      </c>
      <c r="R417" s="45" t="s">
        <v>625</v>
      </c>
      <c r="S417" s="46" t="s">
        <v>627</v>
      </c>
      <c r="T417" s="206">
        <v>121.87032516742991</v>
      </c>
      <c r="U417" s="45" t="s">
        <v>632</v>
      </c>
      <c r="V417" s="44">
        <v>694</v>
      </c>
      <c r="W417" s="45">
        <v>300</v>
      </c>
      <c r="X417" s="44">
        <v>1</v>
      </c>
      <c r="Y417" s="78">
        <v>694</v>
      </c>
      <c r="Z417" s="46" t="s">
        <v>629</v>
      </c>
      <c r="AA417" s="44" t="s">
        <v>630</v>
      </c>
      <c r="AB417" s="66" t="s">
        <v>632</v>
      </c>
      <c r="AC417" s="66" t="s">
        <v>632</v>
      </c>
      <c r="AD417" s="46" t="s">
        <v>656</v>
      </c>
      <c r="AE417" s="66" t="s">
        <v>634</v>
      </c>
      <c r="AF417" s="46" t="s">
        <v>631</v>
      </c>
      <c r="AG417" s="46" t="s">
        <v>635</v>
      </c>
      <c r="AH417" s="46"/>
    </row>
    <row r="418" spans="2:34">
      <c r="B418" s="45" t="s">
        <v>1208</v>
      </c>
      <c r="C418" s="199" t="s">
        <v>437</v>
      </c>
      <c r="D418" s="199" t="s">
        <v>172</v>
      </c>
      <c r="E418" s="200" t="s">
        <v>340</v>
      </c>
      <c r="F418" s="199" t="s">
        <v>620</v>
      </c>
      <c r="G418" s="44" t="s">
        <v>621</v>
      </c>
      <c r="H418" s="201" t="s">
        <v>848</v>
      </c>
      <c r="I418" s="200">
        <v>10</v>
      </c>
      <c r="J418" s="44" t="s">
        <v>816</v>
      </c>
      <c r="K418" s="44" t="s">
        <v>15</v>
      </c>
      <c r="L418" s="202" t="s">
        <v>470</v>
      </c>
      <c r="M418" s="202" t="s">
        <v>623</v>
      </c>
      <c r="N418" s="202" t="s">
        <v>624</v>
      </c>
      <c r="O418" s="60">
        <v>21.600000000000005</v>
      </c>
      <c r="P418" s="44" t="s">
        <v>625</v>
      </c>
      <c r="Q418" s="45" t="s">
        <v>626</v>
      </c>
      <c r="R418" s="45" t="s">
        <v>625</v>
      </c>
      <c r="S418" s="46" t="s">
        <v>627</v>
      </c>
      <c r="T418" s="206">
        <v>115.84113257519184</v>
      </c>
      <c r="U418" s="45" t="s">
        <v>632</v>
      </c>
      <c r="V418" s="44">
        <v>694</v>
      </c>
      <c r="W418" s="45">
        <v>300</v>
      </c>
      <c r="X418" s="44">
        <v>1</v>
      </c>
      <c r="Y418" s="78">
        <v>694</v>
      </c>
      <c r="Z418" s="46" t="s">
        <v>629</v>
      </c>
      <c r="AA418" s="44" t="s">
        <v>630</v>
      </c>
      <c r="AB418" s="66" t="s">
        <v>632</v>
      </c>
      <c r="AC418" s="66" t="s">
        <v>632</v>
      </c>
      <c r="AD418" s="46" t="s">
        <v>656</v>
      </c>
      <c r="AE418" s="66" t="s">
        <v>634</v>
      </c>
      <c r="AF418" s="46" t="s">
        <v>631</v>
      </c>
      <c r="AG418" s="46" t="s">
        <v>635</v>
      </c>
      <c r="AH418" s="46"/>
    </row>
    <row r="419" spans="2:34">
      <c r="B419" s="45" t="s">
        <v>1209</v>
      </c>
      <c r="C419" s="199" t="s">
        <v>437</v>
      </c>
      <c r="D419" s="199" t="s">
        <v>172</v>
      </c>
      <c r="E419" s="200" t="s">
        <v>340</v>
      </c>
      <c r="F419" s="199" t="s">
        <v>620</v>
      </c>
      <c r="G419" s="44" t="s">
        <v>621</v>
      </c>
      <c r="H419" s="201" t="s">
        <v>888</v>
      </c>
      <c r="I419" s="200">
        <v>1</v>
      </c>
      <c r="J419" s="44" t="s">
        <v>811</v>
      </c>
      <c r="K419" s="44" t="s">
        <v>15</v>
      </c>
      <c r="L419" s="202" t="s">
        <v>470</v>
      </c>
      <c r="M419" s="202" t="s">
        <v>623</v>
      </c>
      <c r="N419" s="202" t="s">
        <v>624</v>
      </c>
      <c r="O419" s="60">
        <v>36</v>
      </c>
      <c r="P419" s="44" t="s">
        <v>625</v>
      </c>
      <c r="Q419" s="45" t="s">
        <v>626</v>
      </c>
      <c r="R419" s="45" t="s">
        <v>625</v>
      </c>
      <c r="S419" s="46" t="s">
        <v>627</v>
      </c>
      <c r="T419" s="206">
        <v>118.16082288982443</v>
      </c>
      <c r="U419" s="45" t="s">
        <v>632</v>
      </c>
      <c r="V419" s="44">
        <v>694</v>
      </c>
      <c r="W419" s="45">
        <v>300</v>
      </c>
      <c r="X419" s="44">
        <v>1</v>
      </c>
      <c r="Y419" s="78">
        <v>694</v>
      </c>
      <c r="Z419" s="46" t="s">
        <v>629</v>
      </c>
      <c r="AA419" s="44" t="s">
        <v>630</v>
      </c>
      <c r="AB419" s="66" t="s">
        <v>632</v>
      </c>
      <c r="AC419" s="66" t="s">
        <v>632</v>
      </c>
      <c r="AD419" s="46" t="s">
        <v>656</v>
      </c>
      <c r="AE419" s="66" t="s">
        <v>634</v>
      </c>
      <c r="AF419" s="46" t="s">
        <v>631</v>
      </c>
      <c r="AG419" s="46" t="s">
        <v>635</v>
      </c>
      <c r="AH419" s="46"/>
    </row>
    <row r="420" spans="2:34">
      <c r="B420" s="45" t="s">
        <v>1210</v>
      </c>
      <c r="C420" s="199" t="s">
        <v>437</v>
      </c>
      <c r="D420" s="199" t="s">
        <v>172</v>
      </c>
      <c r="E420" s="200" t="s">
        <v>340</v>
      </c>
      <c r="F420" s="199" t="s">
        <v>620</v>
      </c>
      <c r="G420" s="44" t="s">
        <v>621</v>
      </c>
      <c r="H420" s="201" t="s">
        <v>892</v>
      </c>
      <c r="I420" s="200">
        <v>7</v>
      </c>
      <c r="J420" s="44" t="s">
        <v>816</v>
      </c>
      <c r="K420" s="44" t="s">
        <v>15</v>
      </c>
      <c r="L420" s="202" t="s">
        <v>470</v>
      </c>
      <c r="M420" s="202" t="s">
        <v>623</v>
      </c>
      <c r="N420" s="202" t="s">
        <v>624</v>
      </c>
      <c r="O420" s="60">
        <v>30.857142857142858</v>
      </c>
      <c r="P420" s="44" t="s">
        <v>625</v>
      </c>
      <c r="Q420" s="45" t="s">
        <v>626</v>
      </c>
      <c r="R420" s="45" t="s">
        <v>625</v>
      </c>
      <c r="S420" s="46" t="s">
        <v>627</v>
      </c>
      <c r="T420" s="206">
        <v>112.63672635952487</v>
      </c>
      <c r="U420" s="45" t="s">
        <v>632</v>
      </c>
      <c r="V420" s="44">
        <v>694</v>
      </c>
      <c r="W420" s="45">
        <v>300</v>
      </c>
      <c r="X420" s="44">
        <v>1</v>
      </c>
      <c r="Y420" s="78">
        <v>694</v>
      </c>
      <c r="Z420" s="46" t="s">
        <v>629</v>
      </c>
      <c r="AA420" s="44" t="s">
        <v>630</v>
      </c>
      <c r="AB420" s="66" t="s">
        <v>632</v>
      </c>
      <c r="AC420" s="66" t="s">
        <v>632</v>
      </c>
      <c r="AD420" s="46" t="s">
        <v>656</v>
      </c>
      <c r="AE420" s="66" t="s">
        <v>634</v>
      </c>
      <c r="AF420" s="46" t="s">
        <v>631</v>
      </c>
      <c r="AG420" s="46" t="s">
        <v>635</v>
      </c>
      <c r="AH420" s="46"/>
    </row>
    <row r="421" spans="2:34">
      <c r="B421" s="45" t="s">
        <v>1211</v>
      </c>
      <c r="C421" s="199" t="s">
        <v>437</v>
      </c>
      <c r="D421" s="199" t="s">
        <v>172</v>
      </c>
      <c r="E421" s="200" t="s">
        <v>340</v>
      </c>
      <c r="F421" s="199" t="s">
        <v>620</v>
      </c>
      <c r="G421" s="44" t="s">
        <v>621</v>
      </c>
      <c r="H421" s="201" t="s">
        <v>894</v>
      </c>
      <c r="I421" s="200">
        <v>10</v>
      </c>
      <c r="J421" s="44" t="s">
        <v>811</v>
      </c>
      <c r="K421" s="44" t="s">
        <v>15</v>
      </c>
      <c r="L421" s="202" t="s">
        <v>470</v>
      </c>
      <c r="M421" s="202" t="s">
        <v>623</v>
      </c>
      <c r="N421" s="202" t="s">
        <v>624</v>
      </c>
      <c r="O421" s="60">
        <v>18</v>
      </c>
      <c r="P421" s="44" t="s">
        <v>625</v>
      </c>
      <c r="Q421" s="45" t="s">
        <v>626</v>
      </c>
      <c r="R421" s="45" t="s">
        <v>625</v>
      </c>
      <c r="S421" s="46" t="s">
        <v>627</v>
      </c>
      <c r="T421" s="206">
        <v>100.59753147072094</v>
      </c>
      <c r="U421" s="45" t="s">
        <v>632</v>
      </c>
      <c r="V421" s="44">
        <v>694</v>
      </c>
      <c r="W421" s="45">
        <v>300</v>
      </c>
      <c r="X421" s="44">
        <v>1</v>
      </c>
      <c r="Y421" s="78">
        <v>694</v>
      </c>
      <c r="Z421" s="46" t="s">
        <v>629</v>
      </c>
      <c r="AA421" s="44" t="s">
        <v>630</v>
      </c>
      <c r="AB421" s="66" t="s">
        <v>631</v>
      </c>
      <c r="AC421" s="66" t="s">
        <v>632</v>
      </c>
      <c r="AD421" s="46" t="s">
        <v>656</v>
      </c>
      <c r="AE421" s="66" t="s">
        <v>634</v>
      </c>
      <c r="AF421" s="46" t="s">
        <v>631</v>
      </c>
      <c r="AG421" s="46" t="s">
        <v>635</v>
      </c>
      <c r="AH421" s="46"/>
    </row>
    <row r="422" spans="2:34">
      <c r="B422" s="45" t="s">
        <v>1212</v>
      </c>
      <c r="C422" s="199" t="s">
        <v>437</v>
      </c>
      <c r="D422" s="199" t="s">
        <v>172</v>
      </c>
      <c r="E422" s="200" t="s">
        <v>340</v>
      </c>
      <c r="F422" s="199" t="s">
        <v>620</v>
      </c>
      <c r="G422" s="44" t="s">
        <v>621</v>
      </c>
      <c r="H422" s="201" t="s">
        <v>904</v>
      </c>
      <c r="I422" s="200">
        <v>7</v>
      </c>
      <c r="J422" s="44" t="s">
        <v>816</v>
      </c>
      <c r="K422" s="44" t="s">
        <v>15</v>
      </c>
      <c r="L422" s="202" t="s">
        <v>470</v>
      </c>
      <c r="M422" s="202" t="s">
        <v>623</v>
      </c>
      <c r="N422" s="202" t="s">
        <v>624</v>
      </c>
      <c r="O422" s="60">
        <v>25.714285714285712</v>
      </c>
      <c r="P422" s="44" t="s">
        <v>625</v>
      </c>
      <c r="Q422" s="45" t="s">
        <v>626</v>
      </c>
      <c r="R422" s="45" t="s">
        <v>625</v>
      </c>
      <c r="S422" s="46" t="s">
        <v>627</v>
      </c>
      <c r="T422" s="206">
        <v>78.530350215729626</v>
      </c>
      <c r="U422" s="45" t="s">
        <v>632</v>
      </c>
      <c r="V422" s="44">
        <v>694</v>
      </c>
      <c r="W422" s="45">
        <v>300</v>
      </c>
      <c r="X422" s="44">
        <v>1</v>
      </c>
      <c r="Y422" s="78">
        <v>694</v>
      </c>
      <c r="Z422" s="46" t="s">
        <v>629</v>
      </c>
      <c r="AA422" s="44" t="s">
        <v>630</v>
      </c>
      <c r="AB422" s="66" t="s">
        <v>632</v>
      </c>
      <c r="AC422" s="66" t="s">
        <v>632</v>
      </c>
      <c r="AD422" s="46" t="s">
        <v>656</v>
      </c>
      <c r="AE422" s="66" t="s">
        <v>634</v>
      </c>
      <c r="AF422" s="46" t="s">
        <v>631</v>
      </c>
      <c r="AG422" s="46" t="s">
        <v>635</v>
      </c>
      <c r="AH422" s="46"/>
    </row>
    <row r="423" spans="2:34">
      <c r="B423" s="45" t="s">
        <v>1213</v>
      </c>
      <c r="C423" s="199" t="s">
        <v>437</v>
      </c>
      <c r="D423" s="199" t="s">
        <v>172</v>
      </c>
      <c r="E423" s="200" t="s">
        <v>340</v>
      </c>
      <c r="F423" s="199" t="s">
        <v>620</v>
      </c>
      <c r="G423" s="44" t="s">
        <v>621</v>
      </c>
      <c r="H423" s="201" t="s">
        <v>906</v>
      </c>
      <c r="I423" s="200">
        <v>11</v>
      </c>
      <c r="J423" s="44" t="s">
        <v>811</v>
      </c>
      <c r="K423" s="44" t="s">
        <v>15</v>
      </c>
      <c r="L423" s="202" t="s">
        <v>470</v>
      </c>
      <c r="M423" s="202" t="s">
        <v>623</v>
      </c>
      <c r="N423" s="202" t="s">
        <v>624</v>
      </c>
      <c r="O423" s="60">
        <v>19.636363636363637</v>
      </c>
      <c r="P423" s="44" t="s">
        <v>625</v>
      </c>
      <c r="Q423" s="45" t="s">
        <v>626</v>
      </c>
      <c r="R423" s="45" t="s">
        <v>625</v>
      </c>
      <c r="S423" s="46" t="s">
        <v>627</v>
      </c>
      <c r="T423" s="206">
        <v>35.381334768483391</v>
      </c>
      <c r="U423" s="45" t="s">
        <v>632</v>
      </c>
      <c r="V423" s="44">
        <v>694</v>
      </c>
      <c r="W423" s="45">
        <v>300</v>
      </c>
      <c r="X423" s="44">
        <v>1</v>
      </c>
      <c r="Y423" s="78">
        <v>694</v>
      </c>
      <c r="Z423" s="46" t="s">
        <v>629</v>
      </c>
      <c r="AA423" s="44" t="s">
        <v>630</v>
      </c>
      <c r="AB423" s="66" t="s">
        <v>631</v>
      </c>
      <c r="AC423" s="66" t="s">
        <v>632</v>
      </c>
      <c r="AD423" s="46" t="s">
        <v>656</v>
      </c>
      <c r="AE423" s="66" t="s">
        <v>634</v>
      </c>
      <c r="AF423" s="46" t="s">
        <v>631</v>
      </c>
      <c r="AG423" s="46" t="s">
        <v>635</v>
      </c>
      <c r="AH423" s="46"/>
    </row>
    <row r="424" spans="2:34">
      <c r="B424" s="45" t="s">
        <v>1196</v>
      </c>
      <c r="C424" s="199" t="s">
        <v>437</v>
      </c>
      <c r="D424" s="199" t="s">
        <v>172</v>
      </c>
      <c r="E424" s="200" t="s">
        <v>340</v>
      </c>
      <c r="F424" s="199" t="s">
        <v>620</v>
      </c>
      <c r="G424" s="44" t="s">
        <v>621</v>
      </c>
      <c r="H424" s="201" t="s">
        <v>912</v>
      </c>
      <c r="I424" s="200">
        <v>6</v>
      </c>
      <c r="J424" s="44" t="s">
        <v>811</v>
      </c>
      <c r="K424" s="44" t="s">
        <v>15</v>
      </c>
      <c r="L424" s="202" t="s">
        <v>470</v>
      </c>
      <c r="M424" s="202" t="s">
        <v>623</v>
      </c>
      <c r="N424" s="202" t="s">
        <v>624</v>
      </c>
      <c r="O424" s="60">
        <v>72</v>
      </c>
      <c r="P424" s="44" t="s">
        <v>625</v>
      </c>
      <c r="Q424" s="45" t="s">
        <v>626</v>
      </c>
      <c r="R424" s="45" t="s">
        <v>625</v>
      </c>
      <c r="S424" s="46" t="s">
        <v>627</v>
      </c>
      <c r="T424" s="206">
        <v>152.49962027820629</v>
      </c>
      <c r="U424" s="45" t="s">
        <v>632</v>
      </c>
      <c r="V424" s="44">
        <v>694</v>
      </c>
      <c r="W424" s="45">
        <v>300</v>
      </c>
      <c r="X424" s="44">
        <v>1</v>
      </c>
      <c r="Y424" s="78">
        <v>694</v>
      </c>
      <c r="Z424" s="46" t="s">
        <v>629</v>
      </c>
      <c r="AA424" s="44" t="s">
        <v>630</v>
      </c>
      <c r="AB424" s="66" t="s">
        <v>634</v>
      </c>
      <c r="AC424" s="66" t="s">
        <v>632</v>
      </c>
      <c r="AD424" s="46" t="s">
        <v>656</v>
      </c>
      <c r="AE424" s="66" t="s">
        <v>634</v>
      </c>
      <c r="AF424" s="46" t="s">
        <v>631</v>
      </c>
      <c r="AG424" s="46" t="s">
        <v>635</v>
      </c>
      <c r="AH424" s="46"/>
    </row>
    <row r="425" spans="2:34">
      <c r="B425" s="45" t="s">
        <v>1214</v>
      </c>
      <c r="C425" s="199" t="s">
        <v>437</v>
      </c>
      <c r="D425" s="199" t="s">
        <v>172</v>
      </c>
      <c r="E425" s="200" t="s">
        <v>340</v>
      </c>
      <c r="F425" s="199" t="s">
        <v>620</v>
      </c>
      <c r="G425" s="44" t="s">
        <v>621</v>
      </c>
      <c r="H425" s="201" t="s">
        <v>914</v>
      </c>
      <c r="I425" s="200">
        <v>3</v>
      </c>
      <c r="J425" s="44" t="s">
        <v>811</v>
      </c>
      <c r="K425" s="44" t="s">
        <v>15</v>
      </c>
      <c r="L425" s="202" t="s">
        <v>470</v>
      </c>
      <c r="M425" s="202" t="s">
        <v>623</v>
      </c>
      <c r="N425" s="202" t="s">
        <v>624</v>
      </c>
      <c r="O425" s="60">
        <v>48</v>
      </c>
      <c r="P425" s="44" t="s">
        <v>625</v>
      </c>
      <c r="Q425" s="45" t="s">
        <v>626</v>
      </c>
      <c r="R425" s="45" t="s">
        <v>625</v>
      </c>
      <c r="S425" s="46" t="s">
        <v>627</v>
      </c>
      <c r="T425" s="206">
        <v>69.340336370757242</v>
      </c>
      <c r="U425" s="45" t="s">
        <v>632</v>
      </c>
      <c r="V425" s="44">
        <v>694</v>
      </c>
      <c r="W425" s="45">
        <v>300</v>
      </c>
      <c r="X425" s="44">
        <v>1</v>
      </c>
      <c r="Y425" s="78">
        <v>694</v>
      </c>
      <c r="Z425" s="46" t="s">
        <v>629</v>
      </c>
      <c r="AA425" s="44" t="s">
        <v>630</v>
      </c>
      <c r="AB425" s="66" t="s">
        <v>640</v>
      </c>
      <c r="AC425" s="66" t="s">
        <v>632</v>
      </c>
      <c r="AD425" s="46" t="s">
        <v>656</v>
      </c>
      <c r="AE425" s="66" t="s">
        <v>634</v>
      </c>
      <c r="AF425" s="46" t="s">
        <v>631</v>
      </c>
      <c r="AG425" s="46" t="s">
        <v>635</v>
      </c>
      <c r="AH425" s="46"/>
    </row>
    <row r="426" spans="2:34">
      <c r="B426" s="45" t="s">
        <v>1215</v>
      </c>
      <c r="C426" s="199" t="s">
        <v>437</v>
      </c>
      <c r="D426" s="199" t="s">
        <v>172</v>
      </c>
      <c r="E426" s="200" t="s">
        <v>340</v>
      </c>
      <c r="F426" s="199" t="s">
        <v>620</v>
      </c>
      <c r="G426" s="44" t="s">
        <v>621</v>
      </c>
      <c r="H426" s="201" t="s">
        <v>918</v>
      </c>
      <c r="I426" s="200">
        <v>5</v>
      </c>
      <c r="J426" s="44" t="s">
        <v>816</v>
      </c>
      <c r="K426" s="44" t="s">
        <v>15</v>
      </c>
      <c r="L426" s="202" t="s">
        <v>470</v>
      </c>
      <c r="M426" s="202" t="s">
        <v>623</v>
      </c>
      <c r="N426" s="202" t="s">
        <v>624</v>
      </c>
      <c r="O426" s="60">
        <v>36</v>
      </c>
      <c r="P426" s="44" t="s">
        <v>625</v>
      </c>
      <c r="Q426" s="45" t="s">
        <v>626</v>
      </c>
      <c r="R426" s="45" t="s">
        <v>625</v>
      </c>
      <c r="S426" s="46" t="s">
        <v>627</v>
      </c>
      <c r="T426" s="206">
        <v>71.234427301739743</v>
      </c>
      <c r="U426" s="45" t="s">
        <v>632</v>
      </c>
      <c r="V426" s="44">
        <v>694</v>
      </c>
      <c r="W426" s="45">
        <v>300</v>
      </c>
      <c r="X426" s="44">
        <v>1</v>
      </c>
      <c r="Y426" s="78">
        <v>694</v>
      </c>
      <c r="Z426" s="46" t="s">
        <v>629</v>
      </c>
      <c r="AA426" s="44" t="s">
        <v>630</v>
      </c>
      <c r="AB426" s="66" t="s">
        <v>632</v>
      </c>
      <c r="AC426" s="66" t="s">
        <v>632</v>
      </c>
      <c r="AD426" s="46" t="s">
        <v>656</v>
      </c>
      <c r="AE426" s="66" t="s">
        <v>634</v>
      </c>
      <c r="AF426" s="46" t="s">
        <v>631</v>
      </c>
      <c r="AG426" s="46" t="s">
        <v>635</v>
      </c>
      <c r="AH426" s="46"/>
    </row>
    <row r="427" spans="2:34">
      <c r="B427" s="45" t="s">
        <v>1216</v>
      </c>
      <c r="C427" s="199" t="s">
        <v>437</v>
      </c>
      <c r="D427" s="199" t="s">
        <v>172</v>
      </c>
      <c r="E427" s="200" t="s">
        <v>340</v>
      </c>
      <c r="F427" s="199" t="s">
        <v>620</v>
      </c>
      <c r="G427" s="44" t="s">
        <v>621</v>
      </c>
      <c r="H427" s="201" t="s">
        <v>920</v>
      </c>
      <c r="I427" s="200">
        <v>2</v>
      </c>
      <c r="J427" s="44" t="s">
        <v>811</v>
      </c>
      <c r="K427" s="44" t="s">
        <v>15</v>
      </c>
      <c r="L427" s="202" t="s">
        <v>470</v>
      </c>
      <c r="M427" s="202" t="s">
        <v>623</v>
      </c>
      <c r="N427" s="202" t="s">
        <v>624</v>
      </c>
      <c r="O427" s="60">
        <v>36</v>
      </c>
      <c r="P427" s="44" t="s">
        <v>625</v>
      </c>
      <c r="Q427" s="45" t="s">
        <v>626</v>
      </c>
      <c r="R427" s="45" t="s">
        <v>625</v>
      </c>
      <c r="S427" s="46" t="s">
        <v>627</v>
      </c>
      <c r="T427" s="206">
        <v>71.234427301739743</v>
      </c>
      <c r="U427" s="45" t="s">
        <v>632</v>
      </c>
      <c r="V427" s="44">
        <v>694</v>
      </c>
      <c r="W427" s="45">
        <v>300</v>
      </c>
      <c r="X427" s="44">
        <v>1</v>
      </c>
      <c r="Y427" s="78">
        <v>694</v>
      </c>
      <c r="Z427" s="46" t="s">
        <v>629</v>
      </c>
      <c r="AA427" s="44" t="s">
        <v>630</v>
      </c>
      <c r="AB427" s="66" t="s">
        <v>632</v>
      </c>
      <c r="AC427" s="66" t="s">
        <v>632</v>
      </c>
      <c r="AD427" s="46" t="s">
        <v>656</v>
      </c>
      <c r="AE427" s="66" t="s">
        <v>634</v>
      </c>
      <c r="AF427" s="46" t="s">
        <v>631</v>
      </c>
      <c r="AG427" s="46" t="s">
        <v>635</v>
      </c>
      <c r="AH427" s="46"/>
    </row>
    <row r="428" spans="2:34">
      <c r="B428" s="45" t="s">
        <v>1217</v>
      </c>
      <c r="C428" s="199" t="s">
        <v>437</v>
      </c>
      <c r="D428" s="199" t="s">
        <v>155</v>
      </c>
      <c r="E428" s="200" t="s">
        <v>338</v>
      </c>
      <c r="F428" s="199" t="s">
        <v>620</v>
      </c>
      <c r="G428" s="44" t="s">
        <v>621</v>
      </c>
      <c r="H428" s="201" t="s">
        <v>888</v>
      </c>
      <c r="I428" s="200">
        <v>4</v>
      </c>
      <c r="J428" s="44" t="s">
        <v>811</v>
      </c>
      <c r="K428" s="44" t="s">
        <v>15</v>
      </c>
      <c r="L428" s="202" t="s">
        <v>470</v>
      </c>
      <c r="M428" s="202" t="s">
        <v>623</v>
      </c>
      <c r="N428" s="202" t="s">
        <v>624</v>
      </c>
      <c r="O428" s="60">
        <v>27</v>
      </c>
      <c r="P428" s="44" t="s">
        <v>625</v>
      </c>
      <c r="Q428" s="45" t="s">
        <v>626</v>
      </c>
      <c r="R428" s="45" t="s">
        <v>625</v>
      </c>
      <c r="S428" s="46" t="s">
        <v>627</v>
      </c>
      <c r="T428" s="206">
        <v>94.609098383853009</v>
      </c>
      <c r="U428" s="45" t="s">
        <v>632</v>
      </c>
      <c r="V428" s="44">
        <v>442</v>
      </c>
      <c r="W428" s="45">
        <v>300</v>
      </c>
      <c r="X428" s="44">
        <v>2</v>
      </c>
      <c r="Y428" s="78">
        <v>221</v>
      </c>
      <c r="Z428" s="46" t="s">
        <v>708</v>
      </c>
      <c r="AA428" s="44" t="s">
        <v>630</v>
      </c>
      <c r="AB428" s="66" t="s">
        <v>632</v>
      </c>
      <c r="AC428" s="66" t="s">
        <v>632</v>
      </c>
      <c r="AD428" s="46" t="s">
        <v>632</v>
      </c>
      <c r="AE428" s="66" t="s">
        <v>634</v>
      </c>
      <c r="AF428" s="46" t="s">
        <v>632</v>
      </c>
      <c r="AG428" s="46" t="s">
        <v>635</v>
      </c>
      <c r="AH428" s="46"/>
    </row>
    <row r="429" spans="2:34">
      <c r="B429" s="45" t="s">
        <v>1218</v>
      </c>
      <c r="C429" s="199" t="s">
        <v>437</v>
      </c>
      <c r="D429" s="199" t="s">
        <v>155</v>
      </c>
      <c r="E429" s="200" t="s">
        <v>338</v>
      </c>
      <c r="F429" s="199" t="s">
        <v>620</v>
      </c>
      <c r="G429" s="44" t="s">
        <v>621</v>
      </c>
      <c r="H429" s="201" t="s">
        <v>1038</v>
      </c>
      <c r="I429" s="200">
        <v>4</v>
      </c>
      <c r="J429" s="44" t="s">
        <v>816</v>
      </c>
      <c r="K429" s="44" t="s">
        <v>15</v>
      </c>
      <c r="L429" s="202" t="s">
        <v>470</v>
      </c>
      <c r="M429" s="202" t="s">
        <v>623</v>
      </c>
      <c r="N429" s="202" t="s">
        <v>624</v>
      </c>
      <c r="O429" s="60">
        <v>40.5</v>
      </c>
      <c r="P429" s="44" t="s">
        <v>798</v>
      </c>
      <c r="Q429" s="45" t="s">
        <v>626</v>
      </c>
      <c r="R429" s="45" t="s">
        <v>625</v>
      </c>
      <c r="S429" s="46" t="s">
        <v>627</v>
      </c>
      <c r="T429" s="206">
        <v>204.75510532344356</v>
      </c>
      <c r="U429" s="45" t="s">
        <v>632</v>
      </c>
      <c r="V429" s="44">
        <v>442</v>
      </c>
      <c r="W429" s="45">
        <v>300</v>
      </c>
      <c r="X429" s="44">
        <v>2</v>
      </c>
      <c r="Y429" s="78">
        <v>221</v>
      </c>
      <c r="Z429" s="46" t="s">
        <v>708</v>
      </c>
      <c r="AA429" s="44" t="s">
        <v>630</v>
      </c>
      <c r="AB429" s="66" t="s">
        <v>640</v>
      </c>
      <c r="AC429" s="66" t="s">
        <v>799</v>
      </c>
      <c r="AD429" s="46" t="s">
        <v>632</v>
      </c>
      <c r="AE429" s="66" t="s">
        <v>634</v>
      </c>
      <c r="AF429" s="46" t="s">
        <v>632</v>
      </c>
      <c r="AG429" s="46" t="s">
        <v>725</v>
      </c>
      <c r="AH429" s="46"/>
    </row>
    <row r="430" spans="2:34">
      <c r="B430" s="45" t="s">
        <v>1219</v>
      </c>
      <c r="C430" s="199" t="s">
        <v>437</v>
      </c>
      <c r="D430" s="199" t="s">
        <v>155</v>
      </c>
      <c r="E430" s="200" t="s">
        <v>338</v>
      </c>
      <c r="F430" s="199" t="s">
        <v>620</v>
      </c>
      <c r="G430" s="44" t="s">
        <v>621</v>
      </c>
      <c r="H430" s="201" t="s">
        <v>1040</v>
      </c>
      <c r="I430" s="200">
        <v>5</v>
      </c>
      <c r="J430" s="44" t="s">
        <v>811</v>
      </c>
      <c r="K430" s="44" t="s">
        <v>15</v>
      </c>
      <c r="L430" s="202" t="s">
        <v>470</v>
      </c>
      <c r="M430" s="202" t="s">
        <v>623</v>
      </c>
      <c r="N430" s="202" t="s">
        <v>624</v>
      </c>
      <c r="O430" s="60">
        <v>27</v>
      </c>
      <c r="P430" s="44" t="s">
        <v>798</v>
      </c>
      <c r="Q430" s="45" t="s">
        <v>626</v>
      </c>
      <c r="R430" s="45" t="s">
        <v>625</v>
      </c>
      <c r="S430" s="46" t="s">
        <v>627</v>
      </c>
      <c r="T430" s="206">
        <v>214.26111370245351</v>
      </c>
      <c r="U430" s="45" t="s">
        <v>632</v>
      </c>
      <c r="V430" s="44">
        <v>442</v>
      </c>
      <c r="W430" s="45">
        <v>300</v>
      </c>
      <c r="X430" s="44">
        <v>2</v>
      </c>
      <c r="Y430" s="78">
        <v>221</v>
      </c>
      <c r="Z430" s="46" t="s">
        <v>708</v>
      </c>
      <c r="AA430" s="44" t="s">
        <v>630</v>
      </c>
      <c r="AB430" s="66" t="s">
        <v>632</v>
      </c>
      <c r="AC430" s="66" t="s">
        <v>799</v>
      </c>
      <c r="AD430" s="46" t="s">
        <v>632</v>
      </c>
      <c r="AE430" s="66" t="s">
        <v>634</v>
      </c>
      <c r="AF430" s="46" t="s">
        <v>632</v>
      </c>
      <c r="AG430" s="46" t="s">
        <v>725</v>
      </c>
      <c r="AH430" s="46"/>
    </row>
    <row r="431" spans="2:34">
      <c r="B431" s="45" t="s">
        <v>1220</v>
      </c>
      <c r="C431" s="199" t="s">
        <v>437</v>
      </c>
      <c r="D431" s="199" t="s">
        <v>155</v>
      </c>
      <c r="E431" s="200" t="s">
        <v>338</v>
      </c>
      <c r="F431" s="199" t="s">
        <v>620</v>
      </c>
      <c r="G431" s="44" t="s">
        <v>621</v>
      </c>
      <c r="H431" s="201" t="s">
        <v>1042</v>
      </c>
      <c r="I431" s="200">
        <v>4</v>
      </c>
      <c r="J431" s="44" t="s">
        <v>816</v>
      </c>
      <c r="K431" s="44" t="s">
        <v>15</v>
      </c>
      <c r="L431" s="202" t="s">
        <v>470</v>
      </c>
      <c r="M431" s="202" t="s">
        <v>623</v>
      </c>
      <c r="N431" s="202" t="s">
        <v>624</v>
      </c>
      <c r="O431" s="60">
        <v>36</v>
      </c>
      <c r="P431" s="44" t="s">
        <v>625</v>
      </c>
      <c r="Q431" s="45" t="s">
        <v>626</v>
      </c>
      <c r="R431" s="45" t="s">
        <v>625</v>
      </c>
      <c r="S431" s="46" t="s">
        <v>627</v>
      </c>
      <c r="T431" s="206">
        <v>175.2555622084499</v>
      </c>
      <c r="U431" s="45" t="s">
        <v>632</v>
      </c>
      <c r="V431" s="44">
        <v>442</v>
      </c>
      <c r="W431" s="45">
        <v>300</v>
      </c>
      <c r="X431" s="44">
        <v>2</v>
      </c>
      <c r="Y431" s="78">
        <v>221</v>
      </c>
      <c r="Z431" s="46" t="s">
        <v>708</v>
      </c>
      <c r="AA431" s="44" t="s">
        <v>630</v>
      </c>
      <c r="AB431" s="66" t="s">
        <v>632</v>
      </c>
      <c r="AC431" s="66" t="s">
        <v>632</v>
      </c>
      <c r="AD431" s="46" t="s">
        <v>632</v>
      </c>
      <c r="AE431" s="66" t="s">
        <v>634</v>
      </c>
      <c r="AF431" s="46" t="s">
        <v>632</v>
      </c>
      <c r="AG431" s="46" t="s">
        <v>635</v>
      </c>
      <c r="AH431" s="46"/>
    </row>
    <row r="432" spans="2:34">
      <c r="B432" s="45" t="s">
        <v>1221</v>
      </c>
      <c r="C432" s="199" t="s">
        <v>437</v>
      </c>
      <c r="D432" s="199" t="s">
        <v>155</v>
      </c>
      <c r="E432" s="200" t="s">
        <v>338</v>
      </c>
      <c r="F432" s="199" t="s">
        <v>620</v>
      </c>
      <c r="G432" s="44" t="s">
        <v>621</v>
      </c>
      <c r="H432" s="201" t="s">
        <v>1044</v>
      </c>
      <c r="I432" s="200">
        <v>6</v>
      </c>
      <c r="J432" s="44" t="s">
        <v>816</v>
      </c>
      <c r="K432" s="44" t="s">
        <v>15</v>
      </c>
      <c r="L432" s="202" t="s">
        <v>470</v>
      </c>
      <c r="M432" s="202" t="s">
        <v>623</v>
      </c>
      <c r="N432" s="202" t="s">
        <v>624</v>
      </c>
      <c r="O432" s="60">
        <v>30</v>
      </c>
      <c r="P432" s="44" t="s">
        <v>798</v>
      </c>
      <c r="Q432" s="45" t="s">
        <v>626</v>
      </c>
      <c r="R432" s="45" t="s">
        <v>625</v>
      </c>
      <c r="S432" s="46" t="s">
        <v>627</v>
      </c>
      <c r="T432" s="206">
        <v>155.18115486749113</v>
      </c>
      <c r="U432" s="45" t="s">
        <v>632</v>
      </c>
      <c r="V432" s="44">
        <v>442</v>
      </c>
      <c r="W432" s="45">
        <v>300</v>
      </c>
      <c r="X432" s="44">
        <v>2</v>
      </c>
      <c r="Y432" s="78">
        <v>221</v>
      </c>
      <c r="Z432" s="46" t="s">
        <v>708</v>
      </c>
      <c r="AA432" s="44" t="s">
        <v>630</v>
      </c>
      <c r="AB432" s="66" t="s">
        <v>632</v>
      </c>
      <c r="AC432" s="66" t="s">
        <v>799</v>
      </c>
      <c r="AD432" s="46" t="s">
        <v>632</v>
      </c>
      <c r="AE432" s="66" t="s">
        <v>634</v>
      </c>
      <c r="AF432" s="46" t="s">
        <v>632</v>
      </c>
      <c r="AG432" s="46" t="s">
        <v>725</v>
      </c>
      <c r="AH432" s="46"/>
    </row>
    <row r="433" spans="2:34">
      <c r="B433" s="45" t="s">
        <v>1222</v>
      </c>
      <c r="C433" s="199" t="s">
        <v>437</v>
      </c>
      <c r="D433" s="199" t="s">
        <v>155</v>
      </c>
      <c r="E433" s="200" t="s">
        <v>338</v>
      </c>
      <c r="F433" s="199" t="s">
        <v>620</v>
      </c>
      <c r="G433" s="44" t="s">
        <v>621</v>
      </c>
      <c r="H433" s="201" t="s">
        <v>1046</v>
      </c>
      <c r="I433" s="200">
        <v>5</v>
      </c>
      <c r="J433" s="44" t="s">
        <v>811</v>
      </c>
      <c r="K433" s="44" t="s">
        <v>15</v>
      </c>
      <c r="L433" s="202" t="s">
        <v>470</v>
      </c>
      <c r="M433" s="202" t="s">
        <v>623</v>
      </c>
      <c r="N433" s="202" t="s">
        <v>624</v>
      </c>
      <c r="O433" s="60">
        <v>28.8</v>
      </c>
      <c r="P433" s="44" t="s">
        <v>798</v>
      </c>
      <c r="Q433" s="45" t="s">
        <v>626</v>
      </c>
      <c r="R433" s="45" t="s">
        <v>625</v>
      </c>
      <c r="S433" s="46" t="s">
        <v>627</v>
      </c>
      <c r="T433" s="206">
        <v>145.51235668836378</v>
      </c>
      <c r="U433" s="45" t="s">
        <v>632</v>
      </c>
      <c r="V433" s="44">
        <v>442</v>
      </c>
      <c r="W433" s="45">
        <v>300</v>
      </c>
      <c r="X433" s="44">
        <v>2</v>
      </c>
      <c r="Y433" s="78">
        <v>221</v>
      </c>
      <c r="Z433" s="46" t="s">
        <v>708</v>
      </c>
      <c r="AA433" s="44" t="s">
        <v>630</v>
      </c>
      <c r="AB433" s="66" t="s">
        <v>632</v>
      </c>
      <c r="AC433" s="66" t="s">
        <v>799</v>
      </c>
      <c r="AD433" s="46" t="s">
        <v>632</v>
      </c>
      <c r="AE433" s="66" t="s">
        <v>634</v>
      </c>
      <c r="AF433" s="46" t="s">
        <v>632</v>
      </c>
      <c r="AG433" s="46" t="s">
        <v>725</v>
      </c>
      <c r="AH433" s="46"/>
    </row>
    <row r="434" spans="2:34">
      <c r="B434" s="45" t="s">
        <v>1223</v>
      </c>
      <c r="C434" s="199" t="s">
        <v>437</v>
      </c>
      <c r="D434" s="199" t="s">
        <v>155</v>
      </c>
      <c r="E434" s="200" t="s">
        <v>338</v>
      </c>
      <c r="F434" s="199" t="s">
        <v>620</v>
      </c>
      <c r="G434" s="44" t="s">
        <v>621</v>
      </c>
      <c r="H434" s="201" t="s">
        <v>1224</v>
      </c>
      <c r="I434" s="200">
        <v>3</v>
      </c>
      <c r="J434" s="44" t="s">
        <v>811</v>
      </c>
      <c r="K434" s="44" t="s">
        <v>15</v>
      </c>
      <c r="L434" s="202" t="s">
        <v>470</v>
      </c>
      <c r="M434" s="202" t="s">
        <v>623</v>
      </c>
      <c r="N434" s="202" t="s">
        <v>624</v>
      </c>
      <c r="O434" s="60">
        <v>18</v>
      </c>
      <c r="P434" s="44" t="s">
        <v>798</v>
      </c>
      <c r="Q434" s="45" t="s">
        <v>626</v>
      </c>
      <c r="R434" s="45" t="s">
        <v>625</v>
      </c>
      <c r="S434" s="46" t="s">
        <v>627</v>
      </c>
      <c r="T434" s="206">
        <v>145.51235668836378</v>
      </c>
      <c r="U434" s="45" t="s">
        <v>632</v>
      </c>
      <c r="V434" s="44">
        <v>442</v>
      </c>
      <c r="W434" s="45">
        <v>300</v>
      </c>
      <c r="X434" s="44">
        <v>2</v>
      </c>
      <c r="Y434" s="78">
        <v>221</v>
      </c>
      <c r="Z434" s="46" t="s">
        <v>708</v>
      </c>
      <c r="AA434" s="44" t="s">
        <v>630</v>
      </c>
      <c r="AB434" s="66" t="s">
        <v>631</v>
      </c>
      <c r="AC434" s="66" t="s">
        <v>799</v>
      </c>
      <c r="AD434" s="46" t="s">
        <v>632</v>
      </c>
      <c r="AE434" s="66" t="s">
        <v>634</v>
      </c>
      <c r="AF434" s="46" t="s">
        <v>631</v>
      </c>
      <c r="AG434" s="46" t="s">
        <v>725</v>
      </c>
      <c r="AH434" s="46"/>
    </row>
    <row r="435" spans="2:34">
      <c r="B435" s="45" t="s">
        <v>1225</v>
      </c>
      <c r="C435" s="199" t="s">
        <v>437</v>
      </c>
      <c r="D435" s="199" t="s">
        <v>155</v>
      </c>
      <c r="E435" s="200" t="s">
        <v>338</v>
      </c>
      <c r="F435" s="199" t="s">
        <v>620</v>
      </c>
      <c r="G435" s="44" t="s">
        <v>621</v>
      </c>
      <c r="H435" s="201" t="s">
        <v>1048</v>
      </c>
      <c r="I435" s="200">
        <v>4</v>
      </c>
      <c r="J435" s="44" t="s">
        <v>816</v>
      </c>
      <c r="K435" s="44" t="s">
        <v>15</v>
      </c>
      <c r="L435" s="202" t="s">
        <v>470</v>
      </c>
      <c r="M435" s="202" t="s">
        <v>623</v>
      </c>
      <c r="N435" s="202" t="s">
        <v>624</v>
      </c>
      <c r="O435" s="60">
        <v>33.75</v>
      </c>
      <c r="P435" s="44" t="s">
        <v>625</v>
      </c>
      <c r="Q435" s="45" t="s">
        <v>626</v>
      </c>
      <c r="R435" s="45" t="s">
        <v>625</v>
      </c>
      <c r="S435" s="46" t="s">
        <v>627</v>
      </c>
      <c r="T435" s="206">
        <v>259.33785436181347</v>
      </c>
      <c r="U435" s="45" t="s">
        <v>632</v>
      </c>
      <c r="V435" s="44">
        <v>442</v>
      </c>
      <c r="W435" s="45">
        <v>300</v>
      </c>
      <c r="X435" s="44">
        <v>2</v>
      </c>
      <c r="Y435" s="78">
        <v>221</v>
      </c>
      <c r="Z435" s="46" t="s">
        <v>708</v>
      </c>
      <c r="AA435" s="44" t="s">
        <v>630</v>
      </c>
      <c r="AB435" s="66" t="s">
        <v>632</v>
      </c>
      <c r="AC435" s="66" t="s">
        <v>632</v>
      </c>
      <c r="AD435" s="46" t="s">
        <v>632</v>
      </c>
      <c r="AE435" s="66" t="s">
        <v>634</v>
      </c>
      <c r="AF435" s="46" t="s">
        <v>632</v>
      </c>
      <c r="AG435" s="46" t="s">
        <v>635</v>
      </c>
      <c r="AH435" s="46"/>
    </row>
    <row r="436" spans="2:34">
      <c r="B436" s="45" t="s">
        <v>1226</v>
      </c>
      <c r="C436" s="199" t="s">
        <v>437</v>
      </c>
      <c r="D436" s="199" t="s">
        <v>155</v>
      </c>
      <c r="E436" s="200" t="s">
        <v>338</v>
      </c>
      <c r="F436" s="199" t="s">
        <v>620</v>
      </c>
      <c r="G436" s="44" t="s">
        <v>621</v>
      </c>
      <c r="H436" s="201" t="s">
        <v>1050</v>
      </c>
      <c r="I436" s="200">
        <v>1</v>
      </c>
      <c r="J436" s="44" t="s">
        <v>811</v>
      </c>
      <c r="K436" s="44" t="s">
        <v>15</v>
      </c>
      <c r="L436" s="202" t="s">
        <v>470</v>
      </c>
      <c r="M436" s="202" t="s">
        <v>623</v>
      </c>
      <c r="N436" s="202" t="s">
        <v>624</v>
      </c>
      <c r="O436" s="60">
        <v>36</v>
      </c>
      <c r="P436" s="44" t="s">
        <v>798</v>
      </c>
      <c r="Q436" s="45" t="s">
        <v>626</v>
      </c>
      <c r="R436" s="45" t="s">
        <v>625</v>
      </c>
      <c r="S436" s="46" t="s">
        <v>627</v>
      </c>
      <c r="T436" s="206">
        <v>204.87556434339496</v>
      </c>
      <c r="U436" s="45" t="s">
        <v>632</v>
      </c>
      <c r="V436" s="44">
        <v>442</v>
      </c>
      <c r="W436" s="45">
        <v>300</v>
      </c>
      <c r="X436" s="44">
        <v>2</v>
      </c>
      <c r="Y436" s="78">
        <v>221</v>
      </c>
      <c r="Z436" s="46" t="s">
        <v>708</v>
      </c>
      <c r="AA436" s="44" t="s">
        <v>630</v>
      </c>
      <c r="AB436" s="66" t="s">
        <v>632</v>
      </c>
      <c r="AC436" s="66" t="s">
        <v>799</v>
      </c>
      <c r="AD436" s="46" t="s">
        <v>632</v>
      </c>
      <c r="AE436" s="66" t="s">
        <v>634</v>
      </c>
      <c r="AF436" s="46" t="s">
        <v>632</v>
      </c>
      <c r="AG436" s="46" t="s">
        <v>725</v>
      </c>
      <c r="AH436" s="46"/>
    </row>
    <row r="437" spans="2:34">
      <c r="B437" s="45" t="s">
        <v>1217</v>
      </c>
      <c r="C437" s="199" t="s">
        <v>437</v>
      </c>
      <c r="D437" s="199" t="s">
        <v>155</v>
      </c>
      <c r="E437" s="200" t="s">
        <v>338</v>
      </c>
      <c r="F437" s="199" t="s">
        <v>620</v>
      </c>
      <c r="G437" s="44" t="s">
        <v>621</v>
      </c>
      <c r="H437" s="201" t="s">
        <v>888</v>
      </c>
      <c r="I437" s="200">
        <v>4</v>
      </c>
      <c r="J437" s="44" t="s">
        <v>811</v>
      </c>
      <c r="K437" s="44" t="s">
        <v>15</v>
      </c>
      <c r="L437" s="202" t="s">
        <v>470</v>
      </c>
      <c r="M437" s="202" t="s">
        <v>623</v>
      </c>
      <c r="N437" s="202" t="s">
        <v>624</v>
      </c>
      <c r="O437" s="60">
        <v>27</v>
      </c>
      <c r="P437" s="44" t="s">
        <v>625</v>
      </c>
      <c r="Q437" s="45" t="s">
        <v>626</v>
      </c>
      <c r="R437" s="45" t="s">
        <v>625</v>
      </c>
      <c r="S437" s="46" t="s">
        <v>627</v>
      </c>
      <c r="T437" s="206">
        <v>94.609098383853009</v>
      </c>
      <c r="U437" s="45" t="s">
        <v>632</v>
      </c>
      <c r="V437" s="44">
        <v>442</v>
      </c>
      <c r="W437" s="45">
        <v>300</v>
      </c>
      <c r="X437" s="44">
        <v>2</v>
      </c>
      <c r="Y437" s="78">
        <v>221</v>
      </c>
      <c r="Z437" s="46" t="s">
        <v>708</v>
      </c>
      <c r="AA437" s="44" t="s">
        <v>630</v>
      </c>
      <c r="AB437" s="66" t="s">
        <v>632</v>
      </c>
      <c r="AC437" s="66" t="s">
        <v>632</v>
      </c>
      <c r="AD437" s="46" t="s">
        <v>632</v>
      </c>
      <c r="AE437" s="66" t="s">
        <v>634</v>
      </c>
      <c r="AF437" s="46" t="s">
        <v>632</v>
      </c>
      <c r="AG437" s="46" t="s">
        <v>635</v>
      </c>
      <c r="AH437" s="46"/>
    </row>
    <row r="438" spans="2:34">
      <c r="B438" s="45" t="s">
        <v>1227</v>
      </c>
      <c r="C438" s="199" t="s">
        <v>437</v>
      </c>
      <c r="D438" s="199" t="s">
        <v>155</v>
      </c>
      <c r="E438" s="200" t="s">
        <v>338</v>
      </c>
      <c r="F438" s="199" t="s">
        <v>620</v>
      </c>
      <c r="G438" s="44" t="s">
        <v>621</v>
      </c>
      <c r="H438" s="201" t="s">
        <v>892</v>
      </c>
      <c r="I438" s="200">
        <v>3</v>
      </c>
      <c r="J438" s="44" t="s">
        <v>816</v>
      </c>
      <c r="K438" s="44" t="s">
        <v>15</v>
      </c>
      <c r="L438" s="202" t="s">
        <v>470</v>
      </c>
      <c r="M438" s="202" t="s">
        <v>623</v>
      </c>
      <c r="N438" s="202" t="s">
        <v>624</v>
      </c>
      <c r="O438" s="60">
        <v>12</v>
      </c>
      <c r="P438" s="44" t="s">
        <v>625</v>
      </c>
      <c r="Q438" s="45" t="s">
        <v>626</v>
      </c>
      <c r="R438" s="45" t="s">
        <v>625</v>
      </c>
      <c r="S438" s="46" t="s">
        <v>627</v>
      </c>
      <c r="T438" s="206">
        <v>104.47070106492372</v>
      </c>
      <c r="U438" s="45" t="s">
        <v>632</v>
      </c>
      <c r="V438" s="44">
        <v>442</v>
      </c>
      <c r="W438" s="45">
        <v>300</v>
      </c>
      <c r="X438" s="44">
        <v>2</v>
      </c>
      <c r="Y438" s="78">
        <v>221</v>
      </c>
      <c r="Z438" s="46" t="s">
        <v>708</v>
      </c>
      <c r="AA438" s="44" t="s">
        <v>630</v>
      </c>
      <c r="AB438" s="66" t="s">
        <v>631</v>
      </c>
      <c r="AC438" s="66" t="s">
        <v>632</v>
      </c>
      <c r="AD438" s="46" t="s">
        <v>632</v>
      </c>
      <c r="AE438" s="66" t="s">
        <v>634</v>
      </c>
      <c r="AF438" s="46" t="s">
        <v>631</v>
      </c>
      <c r="AG438" s="46" t="s">
        <v>635</v>
      </c>
      <c r="AH438" s="46"/>
    </row>
    <row r="439" spans="2:34">
      <c r="B439" s="45" t="s">
        <v>1228</v>
      </c>
      <c r="C439" s="199" t="s">
        <v>437</v>
      </c>
      <c r="D439" s="199" t="s">
        <v>155</v>
      </c>
      <c r="E439" s="200" t="s">
        <v>338</v>
      </c>
      <c r="F439" s="199" t="s">
        <v>620</v>
      </c>
      <c r="G439" s="44" t="s">
        <v>621</v>
      </c>
      <c r="H439" s="201" t="s">
        <v>894</v>
      </c>
      <c r="I439" s="200">
        <v>10</v>
      </c>
      <c r="J439" s="44" t="s">
        <v>811</v>
      </c>
      <c r="K439" s="44" t="s">
        <v>15</v>
      </c>
      <c r="L439" s="202" t="s">
        <v>470</v>
      </c>
      <c r="M439" s="202" t="s">
        <v>623</v>
      </c>
      <c r="N439" s="202" t="s">
        <v>624</v>
      </c>
      <c r="O439" s="60">
        <v>43.20000000000001</v>
      </c>
      <c r="P439" s="44" t="s">
        <v>625</v>
      </c>
      <c r="Q439" s="45" t="s">
        <v>626</v>
      </c>
      <c r="R439" s="45" t="s">
        <v>625</v>
      </c>
      <c r="S439" s="46" t="s">
        <v>627</v>
      </c>
      <c r="T439" s="206">
        <v>93.901610406897817</v>
      </c>
      <c r="U439" s="45" t="s">
        <v>632</v>
      </c>
      <c r="V439" s="44">
        <v>442</v>
      </c>
      <c r="W439" s="45">
        <v>300</v>
      </c>
      <c r="X439" s="44">
        <v>2</v>
      </c>
      <c r="Y439" s="78">
        <v>221</v>
      </c>
      <c r="Z439" s="46" t="s">
        <v>708</v>
      </c>
      <c r="AA439" s="44" t="s">
        <v>630</v>
      </c>
      <c r="AB439" s="66" t="s">
        <v>640</v>
      </c>
      <c r="AC439" s="66" t="s">
        <v>632</v>
      </c>
      <c r="AD439" s="46" t="s">
        <v>632</v>
      </c>
      <c r="AE439" s="66" t="s">
        <v>634</v>
      </c>
      <c r="AF439" s="46" t="s">
        <v>632</v>
      </c>
      <c r="AG439" s="46" t="s">
        <v>635</v>
      </c>
      <c r="AH439" s="46"/>
    </row>
    <row r="440" spans="2:34">
      <c r="B440" s="45" t="s">
        <v>1229</v>
      </c>
      <c r="C440" s="199" t="s">
        <v>437</v>
      </c>
      <c r="D440" s="199" t="s">
        <v>155</v>
      </c>
      <c r="E440" s="200" t="s">
        <v>338</v>
      </c>
      <c r="F440" s="199" t="s">
        <v>620</v>
      </c>
      <c r="G440" s="44" t="s">
        <v>621</v>
      </c>
      <c r="H440" s="201" t="s">
        <v>900</v>
      </c>
      <c r="I440" s="200">
        <v>4</v>
      </c>
      <c r="J440" s="44" t="s">
        <v>811</v>
      </c>
      <c r="K440" s="44" t="s">
        <v>15</v>
      </c>
      <c r="L440" s="202" t="s">
        <v>470</v>
      </c>
      <c r="M440" s="202" t="s">
        <v>623</v>
      </c>
      <c r="N440" s="202" t="s">
        <v>624</v>
      </c>
      <c r="O440" s="60">
        <v>21</v>
      </c>
      <c r="P440" s="44" t="s">
        <v>625</v>
      </c>
      <c r="Q440" s="45" t="s">
        <v>626</v>
      </c>
      <c r="R440" s="45" t="s">
        <v>625</v>
      </c>
      <c r="S440" s="46" t="s">
        <v>627</v>
      </c>
      <c r="T440" s="206">
        <v>58.808077013289484</v>
      </c>
      <c r="U440" s="45" t="s">
        <v>632</v>
      </c>
      <c r="V440" s="44">
        <v>442</v>
      </c>
      <c r="W440" s="45">
        <v>300</v>
      </c>
      <c r="X440" s="44">
        <v>2</v>
      </c>
      <c r="Y440" s="78">
        <v>221</v>
      </c>
      <c r="Z440" s="46" t="s">
        <v>708</v>
      </c>
      <c r="AA440" s="44" t="s">
        <v>630</v>
      </c>
      <c r="AB440" s="66" t="s">
        <v>632</v>
      </c>
      <c r="AC440" s="66" t="s">
        <v>632</v>
      </c>
      <c r="AD440" s="46" t="s">
        <v>632</v>
      </c>
      <c r="AE440" s="66" t="s">
        <v>634</v>
      </c>
      <c r="AF440" s="46" t="s">
        <v>632</v>
      </c>
      <c r="AG440" s="46" t="s">
        <v>635</v>
      </c>
      <c r="AH440" s="46"/>
    </row>
    <row r="441" spans="2:34">
      <c r="B441" s="45" t="s">
        <v>1230</v>
      </c>
      <c r="C441" s="199" t="s">
        <v>437</v>
      </c>
      <c r="D441" s="199" t="s">
        <v>155</v>
      </c>
      <c r="E441" s="200" t="s">
        <v>338</v>
      </c>
      <c r="F441" s="199" t="s">
        <v>620</v>
      </c>
      <c r="G441" s="44" t="s">
        <v>621</v>
      </c>
      <c r="H441" s="201" t="s">
        <v>904</v>
      </c>
      <c r="I441" s="200">
        <v>6</v>
      </c>
      <c r="J441" s="44" t="s">
        <v>811</v>
      </c>
      <c r="K441" s="44" t="s">
        <v>15</v>
      </c>
      <c r="L441" s="202" t="s">
        <v>470</v>
      </c>
      <c r="M441" s="202" t="s">
        <v>623</v>
      </c>
      <c r="N441" s="202" t="s">
        <v>624</v>
      </c>
      <c r="O441" s="60">
        <v>12</v>
      </c>
      <c r="P441" s="44" t="s">
        <v>625</v>
      </c>
      <c r="Q441" s="45" t="s">
        <v>626</v>
      </c>
      <c r="R441" s="45" t="s">
        <v>625</v>
      </c>
      <c r="S441" s="46" t="s">
        <v>627</v>
      </c>
      <c r="T441" s="206">
        <v>55.550724324685937</v>
      </c>
      <c r="U441" s="45" t="s">
        <v>632</v>
      </c>
      <c r="V441" s="44">
        <v>442</v>
      </c>
      <c r="W441" s="45">
        <v>300</v>
      </c>
      <c r="X441" s="44">
        <v>2</v>
      </c>
      <c r="Y441" s="78">
        <v>221</v>
      </c>
      <c r="Z441" s="46" t="s">
        <v>708</v>
      </c>
      <c r="AA441" s="44" t="s">
        <v>630</v>
      </c>
      <c r="AB441" s="66" t="s">
        <v>631</v>
      </c>
      <c r="AC441" s="66" t="s">
        <v>632</v>
      </c>
      <c r="AD441" s="46" t="s">
        <v>632</v>
      </c>
      <c r="AE441" s="66" t="s">
        <v>634</v>
      </c>
      <c r="AF441" s="46" t="s">
        <v>631</v>
      </c>
      <c r="AG441" s="46" t="s">
        <v>635</v>
      </c>
      <c r="AH441" s="46"/>
    </row>
    <row r="442" spans="2:34">
      <c r="B442" s="45" t="s">
        <v>1231</v>
      </c>
      <c r="C442" s="199" t="s">
        <v>437</v>
      </c>
      <c r="D442" s="199" t="s">
        <v>155</v>
      </c>
      <c r="E442" s="200" t="s">
        <v>338</v>
      </c>
      <c r="F442" s="199" t="s">
        <v>620</v>
      </c>
      <c r="G442" s="44" t="s">
        <v>621</v>
      </c>
      <c r="H442" s="201" t="s">
        <v>906</v>
      </c>
      <c r="I442" s="200">
        <v>8</v>
      </c>
      <c r="J442" s="44" t="s">
        <v>811</v>
      </c>
      <c r="K442" s="44" t="s">
        <v>15</v>
      </c>
      <c r="L442" s="202" t="s">
        <v>470</v>
      </c>
      <c r="M442" s="202" t="s">
        <v>623</v>
      </c>
      <c r="N442" s="202" t="s">
        <v>624</v>
      </c>
      <c r="O442" s="60">
        <v>19.25</v>
      </c>
      <c r="P442" s="44" t="s">
        <v>625</v>
      </c>
      <c r="Q442" s="45" t="s">
        <v>626</v>
      </c>
      <c r="R442" s="45" t="s">
        <v>625</v>
      </c>
      <c r="S442" s="46" t="s">
        <v>627</v>
      </c>
      <c r="T442" s="206">
        <v>51.566372084933995</v>
      </c>
      <c r="U442" s="45" t="s">
        <v>632</v>
      </c>
      <c r="V442" s="44">
        <v>442</v>
      </c>
      <c r="W442" s="45">
        <v>300</v>
      </c>
      <c r="X442" s="44">
        <v>2</v>
      </c>
      <c r="Y442" s="78">
        <v>221</v>
      </c>
      <c r="Z442" s="46" t="s">
        <v>708</v>
      </c>
      <c r="AA442" s="44" t="s">
        <v>630</v>
      </c>
      <c r="AB442" s="66" t="s">
        <v>631</v>
      </c>
      <c r="AC442" s="66" t="s">
        <v>632</v>
      </c>
      <c r="AD442" s="46" t="s">
        <v>632</v>
      </c>
      <c r="AE442" s="66" t="s">
        <v>634</v>
      </c>
      <c r="AF442" s="46" t="s">
        <v>631</v>
      </c>
      <c r="AG442" s="46" t="s">
        <v>635</v>
      </c>
      <c r="AH442" s="46"/>
    </row>
    <row r="443" spans="2:34">
      <c r="B443" s="45" t="s">
        <v>1232</v>
      </c>
      <c r="C443" s="199" t="s">
        <v>437</v>
      </c>
      <c r="D443" s="199" t="s">
        <v>155</v>
      </c>
      <c r="E443" s="200" t="s">
        <v>338</v>
      </c>
      <c r="F443" s="199" t="s">
        <v>620</v>
      </c>
      <c r="G443" s="44" t="s">
        <v>621</v>
      </c>
      <c r="H443" s="201" t="s">
        <v>910</v>
      </c>
      <c r="I443" s="200">
        <v>6</v>
      </c>
      <c r="J443" s="44" t="s">
        <v>811</v>
      </c>
      <c r="K443" s="44" t="s">
        <v>15</v>
      </c>
      <c r="L443" s="202" t="s">
        <v>470</v>
      </c>
      <c r="M443" s="202" t="s">
        <v>623</v>
      </c>
      <c r="N443" s="202" t="s">
        <v>624</v>
      </c>
      <c r="O443" s="60">
        <v>36</v>
      </c>
      <c r="P443" s="44" t="s">
        <v>798</v>
      </c>
      <c r="Q443" s="45" t="s">
        <v>626</v>
      </c>
      <c r="R443" s="45" t="s">
        <v>625</v>
      </c>
      <c r="S443" s="46" t="s">
        <v>627</v>
      </c>
      <c r="T443" s="206">
        <v>48.750874463939603</v>
      </c>
      <c r="U443" s="45" t="s">
        <v>632</v>
      </c>
      <c r="V443" s="44">
        <v>442</v>
      </c>
      <c r="W443" s="45">
        <v>300</v>
      </c>
      <c r="X443" s="44">
        <v>2</v>
      </c>
      <c r="Y443" s="78">
        <v>221</v>
      </c>
      <c r="Z443" s="46" t="s">
        <v>708</v>
      </c>
      <c r="AA443" s="44" t="s">
        <v>630</v>
      </c>
      <c r="AB443" s="66" t="s">
        <v>632</v>
      </c>
      <c r="AC443" s="66" t="s">
        <v>799</v>
      </c>
      <c r="AD443" s="46" t="s">
        <v>632</v>
      </c>
      <c r="AE443" s="66" t="s">
        <v>634</v>
      </c>
      <c r="AF443" s="46" t="s">
        <v>632</v>
      </c>
      <c r="AG443" s="46" t="s">
        <v>725</v>
      </c>
      <c r="AH443" s="46"/>
    </row>
    <row r="444" spans="2:34">
      <c r="B444" s="45" t="s">
        <v>1233</v>
      </c>
      <c r="C444" s="199" t="s">
        <v>437</v>
      </c>
      <c r="D444" s="199" t="s">
        <v>155</v>
      </c>
      <c r="E444" s="200" t="s">
        <v>338</v>
      </c>
      <c r="F444" s="199" t="s">
        <v>620</v>
      </c>
      <c r="G444" s="44" t="s">
        <v>621</v>
      </c>
      <c r="H444" s="201" t="s">
        <v>914</v>
      </c>
      <c r="I444" s="200">
        <v>15</v>
      </c>
      <c r="J444" s="44" t="s">
        <v>811</v>
      </c>
      <c r="K444" s="44" t="s">
        <v>15</v>
      </c>
      <c r="L444" s="202" t="s">
        <v>470</v>
      </c>
      <c r="M444" s="202" t="s">
        <v>623</v>
      </c>
      <c r="N444" s="202" t="s">
        <v>624</v>
      </c>
      <c r="O444" s="60">
        <v>24</v>
      </c>
      <c r="P444" s="44" t="s">
        <v>625</v>
      </c>
      <c r="Q444" s="45" t="s">
        <v>626</v>
      </c>
      <c r="R444" s="45" t="s">
        <v>625</v>
      </c>
      <c r="S444" s="46" t="s">
        <v>627</v>
      </c>
      <c r="T444" s="206">
        <v>94.514013908006589</v>
      </c>
      <c r="U444" s="45" t="s">
        <v>632</v>
      </c>
      <c r="V444" s="44">
        <v>442</v>
      </c>
      <c r="W444" s="45">
        <v>300</v>
      </c>
      <c r="X444" s="44">
        <v>2</v>
      </c>
      <c r="Y444" s="78">
        <v>221</v>
      </c>
      <c r="Z444" s="46" t="s">
        <v>708</v>
      </c>
      <c r="AA444" s="44" t="s">
        <v>630</v>
      </c>
      <c r="AB444" s="66" t="s">
        <v>632</v>
      </c>
      <c r="AC444" s="66" t="s">
        <v>632</v>
      </c>
      <c r="AD444" s="46" t="s">
        <v>632</v>
      </c>
      <c r="AE444" s="66" t="s">
        <v>634</v>
      </c>
      <c r="AF444" s="46" t="s">
        <v>632</v>
      </c>
      <c r="AG444" s="46" t="s">
        <v>635</v>
      </c>
      <c r="AH444" s="46"/>
    </row>
    <row r="445" spans="2:34">
      <c r="B445" s="45" t="s">
        <v>1234</v>
      </c>
      <c r="C445" s="199" t="s">
        <v>437</v>
      </c>
      <c r="D445" s="199" t="s">
        <v>155</v>
      </c>
      <c r="E445" s="200" t="s">
        <v>338</v>
      </c>
      <c r="F445" s="199" t="s">
        <v>620</v>
      </c>
      <c r="G445" s="44" t="s">
        <v>621</v>
      </c>
      <c r="H445" s="201" t="s">
        <v>918</v>
      </c>
      <c r="I445" s="200">
        <v>1</v>
      </c>
      <c r="J445" s="44" t="s">
        <v>816</v>
      </c>
      <c r="K445" s="44" t="s">
        <v>15</v>
      </c>
      <c r="L445" s="202" t="s">
        <v>470</v>
      </c>
      <c r="M445" s="202" t="s">
        <v>623</v>
      </c>
      <c r="N445" s="202" t="s">
        <v>624</v>
      </c>
      <c r="O445" s="60">
        <v>36</v>
      </c>
      <c r="P445" s="44" t="s">
        <v>625</v>
      </c>
      <c r="Q445" s="45" t="s">
        <v>626</v>
      </c>
      <c r="R445" s="45" t="s">
        <v>625</v>
      </c>
      <c r="S445" s="46" t="s">
        <v>627</v>
      </c>
      <c r="T445" s="206">
        <v>192.61178999480939</v>
      </c>
      <c r="U445" s="45" t="s">
        <v>632</v>
      </c>
      <c r="V445" s="44">
        <v>442</v>
      </c>
      <c r="W445" s="45">
        <v>300</v>
      </c>
      <c r="X445" s="44">
        <v>2</v>
      </c>
      <c r="Y445" s="78">
        <v>221</v>
      </c>
      <c r="Z445" s="46" t="s">
        <v>708</v>
      </c>
      <c r="AA445" s="44" t="s">
        <v>630</v>
      </c>
      <c r="AB445" s="66" t="s">
        <v>632</v>
      </c>
      <c r="AC445" s="66" t="s">
        <v>632</v>
      </c>
      <c r="AD445" s="46" t="s">
        <v>632</v>
      </c>
      <c r="AE445" s="66" t="s">
        <v>634</v>
      </c>
      <c r="AF445" s="46" t="s">
        <v>632</v>
      </c>
      <c r="AG445" s="46" t="s">
        <v>635</v>
      </c>
      <c r="AH445" s="46"/>
    </row>
    <row r="446" spans="2:34">
      <c r="B446" s="45" t="s">
        <v>1235</v>
      </c>
      <c r="C446" s="199" t="s">
        <v>437</v>
      </c>
      <c r="D446" s="199" t="s">
        <v>155</v>
      </c>
      <c r="E446" s="200" t="s">
        <v>338</v>
      </c>
      <c r="F446" s="199" t="s">
        <v>620</v>
      </c>
      <c r="G446" s="44" t="s">
        <v>621</v>
      </c>
      <c r="H446" s="201" t="s">
        <v>890</v>
      </c>
      <c r="I446" s="200">
        <v>8</v>
      </c>
      <c r="J446" s="44" t="s">
        <v>816</v>
      </c>
      <c r="K446" s="44" t="s">
        <v>15</v>
      </c>
      <c r="L446" s="202" t="s">
        <v>470</v>
      </c>
      <c r="M446" s="202" t="s">
        <v>623</v>
      </c>
      <c r="N446" s="202" t="s">
        <v>624</v>
      </c>
      <c r="O446" s="60">
        <v>22.5</v>
      </c>
      <c r="P446" s="44" t="s">
        <v>625</v>
      </c>
      <c r="Q446" s="45" t="s">
        <v>626</v>
      </c>
      <c r="R446" s="45" t="s">
        <v>625</v>
      </c>
      <c r="S446" s="46" t="s">
        <v>627</v>
      </c>
      <c r="T446" s="206">
        <v>112.41063128110362</v>
      </c>
      <c r="U446" s="45" t="s">
        <v>632</v>
      </c>
      <c r="V446" s="44">
        <v>442</v>
      </c>
      <c r="W446" s="45">
        <v>300</v>
      </c>
      <c r="X446" s="44">
        <v>2</v>
      </c>
      <c r="Y446" s="78">
        <v>221</v>
      </c>
      <c r="Z446" s="46" t="s">
        <v>708</v>
      </c>
      <c r="AA446" s="44" t="s">
        <v>630</v>
      </c>
      <c r="AB446" s="66" t="s">
        <v>632</v>
      </c>
      <c r="AC446" s="66" t="s">
        <v>632</v>
      </c>
      <c r="AD446" s="46" t="s">
        <v>632</v>
      </c>
      <c r="AE446" s="66" t="s">
        <v>634</v>
      </c>
      <c r="AF446" s="46" t="s">
        <v>632</v>
      </c>
      <c r="AG446" s="46" t="s">
        <v>635</v>
      </c>
      <c r="AH446" s="46"/>
    </row>
    <row r="447" spans="2:34">
      <c r="B447" s="45" t="s">
        <v>1236</v>
      </c>
      <c r="C447" s="199" t="s">
        <v>437</v>
      </c>
      <c r="D447" s="199" t="s">
        <v>155</v>
      </c>
      <c r="E447" s="200" t="s">
        <v>338</v>
      </c>
      <c r="F447" s="199" t="s">
        <v>620</v>
      </c>
      <c r="G447" s="44" t="s">
        <v>621</v>
      </c>
      <c r="H447" s="201" t="s">
        <v>1110</v>
      </c>
      <c r="I447" s="200">
        <v>8</v>
      </c>
      <c r="J447" s="44" t="s">
        <v>816</v>
      </c>
      <c r="K447" s="44" t="s">
        <v>15</v>
      </c>
      <c r="L447" s="202" t="s">
        <v>470</v>
      </c>
      <c r="M447" s="202" t="s">
        <v>623</v>
      </c>
      <c r="N447" s="202" t="s">
        <v>624</v>
      </c>
      <c r="O447" s="60">
        <v>20</v>
      </c>
      <c r="P447" s="44" t="s">
        <v>625</v>
      </c>
      <c r="Q447" s="45" t="s">
        <v>626</v>
      </c>
      <c r="R447" s="45" t="s">
        <v>625</v>
      </c>
      <c r="S447" s="46" t="s">
        <v>627</v>
      </c>
      <c r="T447" s="206">
        <v>121.6382694549835</v>
      </c>
      <c r="U447" s="45" t="s">
        <v>632</v>
      </c>
      <c r="V447" s="44">
        <v>442</v>
      </c>
      <c r="W447" s="45">
        <v>300</v>
      </c>
      <c r="X447" s="44">
        <v>2</v>
      </c>
      <c r="Y447" s="78">
        <v>221</v>
      </c>
      <c r="Z447" s="46" t="s">
        <v>708</v>
      </c>
      <c r="AA447" s="44" t="s">
        <v>630</v>
      </c>
      <c r="AB447" s="66" t="s">
        <v>632</v>
      </c>
      <c r="AC447" s="66" t="s">
        <v>632</v>
      </c>
      <c r="AD447" s="46" t="s">
        <v>632</v>
      </c>
      <c r="AE447" s="66" t="s">
        <v>634</v>
      </c>
      <c r="AF447" s="46" t="s">
        <v>632</v>
      </c>
      <c r="AG447" s="46" t="s">
        <v>635</v>
      </c>
      <c r="AH447" s="46"/>
    </row>
    <row r="448" spans="2:34">
      <c r="B448" s="45" t="s">
        <v>1237</v>
      </c>
      <c r="C448" s="199" t="s">
        <v>437</v>
      </c>
      <c r="D448" s="199" t="s">
        <v>155</v>
      </c>
      <c r="E448" s="200" t="s">
        <v>338</v>
      </c>
      <c r="F448" s="199" t="s">
        <v>620</v>
      </c>
      <c r="G448" s="44" t="s">
        <v>621</v>
      </c>
      <c r="H448" s="201" t="s">
        <v>898</v>
      </c>
      <c r="I448" s="200">
        <v>7</v>
      </c>
      <c r="J448" s="44" t="s">
        <v>811</v>
      </c>
      <c r="K448" s="44" t="s">
        <v>15</v>
      </c>
      <c r="L448" s="202" t="s">
        <v>470</v>
      </c>
      <c r="M448" s="202" t="s">
        <v>623</v>
      </c>
      <c r="N448" s="202" t="s">
        <v>624</v>
      </c>
      <c r="O448" s="60">
        <v>46.285714285714285</v>
      </c>
      <c r="P448" s="44" t="s">
        <v>625</v>
      </c>
      <c r="Q448" s="45" t="s">
        <v>626</v>
      </c>
      <c r="R448" s="45" t="s">
        <v>625</v>
      </c>
      <c r="S448" s="46" t="s">
        <v>627</v>
      </c>
      <c r="T448" s="206">
        <v>107.90790882051832</v>
      </c>
      <c r="U448" s="45" t="s">
        <v>632</v>
      </c>
      <c r="V448" s="44">
        <v>442</v>
      </c>
      <c r="W448" s="45">
        <v>300</v>
      </c>
      <c r="X448" s="44">
        <v>2</v>
      </c>
      <c r="Y448" s="78">
        <v>221</v>
      </c>
      <c r="Z448" s="46" t="s">
        <v>708</v>
      </c>
      <c r="AA448" s="44" t="s">
        <v>630</v>
      </c>
      <c r="AB448" s="66" t="s">
        <v>640</v>
      </c>
      <c r="AC448" s="66" t="s">
        <v>632</v>
      </c>
      <c r="AD448" s="46" t="s">
        <v>632</v>
      </c>
      <c r="AE448" s="66" t="s">
        <v>634</v>
      </c>
      <c r="AF448" s="46" t="s">
        <v>632</v>
      </c>
      <c r="AG448" s="46" t="s">
        <v>635</v>
      </c>
      <c r="AH448" s="46"/>
    </row>
    <row r="449" spans="2:34">
      <c r="B449" s="45" t="s">
        <v>1238</v>
      </c>
      <c r="C449" s="199" t="s">
        <v>437</v>
      </c>
      <c r="D449" s="199" t="s">
        <v>155</v>
      </c>
      <c r="E449" s="200" t="s">
        <v>338</v>
      </c>
      <c r="F449" s="199" t="s">
        <v>620</v>
      </c>
      <c r="G449" s="44" t="s">
        <v>621</v>
      </c>
      <c r="H449" s="201" t="s">
        <v>1113</v>
      </c>
      <c r="I449" s="200">
        <v>12</v>
      </c>
      <c r="J449" s="44" t="s">
        <v>811</v>
      </c>
      <c r="K449" s="44" t="s">
        <v>15</v>
      </c>
      <c r="L449" s="202" t="s">
        <v>470</v>
      </c>
      <c r="M449" s="202" t="s">
        <v>623</v>
      </c>
      <c r="N449" s="202" t="s">
        <v>624</v>
      </c>
      <c r="O449" s="60">
        <v>15</v>
      </c>
      <c r="P449" s="44" t="s">
        <v>625</v>
      </c>
      <c r="Q449" s="45" t="s">
        <v>626</v>
      </c>
      <c r="R449" s="45" t="s">
        <v>625</v>
      </c>
      <c r="S449" s="46" t="s">
        <v>627</v>
      </c>
      <c r="T449" s="206">
        <v>67.163524818202262</v>
      </c>
      <c r="U449" s="45" t="s">
        <v>632</v>
      </c>
      <c r="V449" s="44">
        <v>442</v>
      </c>
      <c r="W449" s="45">
        <v>300</v>
      </c>
      <c r="X449" s="44">
        <v>2</v>
      </c>
      <c r="Y449" s="78">
        <v>221</v>
      </c>
      <c r="Z449" s="46" t="s">
        <v>708</v>
      </c>
      <c r="AA449" s="44" t="s">
        <v>630</v>
      </c>
      <c r="AB449" s="66" t="s">
        <v>631</v>
      </c>
      <c r="AC449" s="66" t="s">
        <v>632</v>
      </c>
      <c r="AD449" s="46" t="s">
        <v>632</v>
      </c>
      <c r="AE449" s="66" t="s">
        <v>634</v>
      </c>
      <c r="AF449" s="46" t="s">
        <v>631</v>
      </c>
      <c r="AG449" s="46" t="s">
        <v>635</v>
      </c>
      <c r="AH449" s="46"/>
    </row>
    <row r="450" spans="2:34">
      <c r="B450" s="45" t="s">
        <v>1239</v>
      </c>
      <c r="C450" s="199" t="s">
        <v>437</v>
      </c>
      <c r="D450" s="199" t="s">
        <v>155</v>
      </c>
      <c r="E450" s="200" t="s">
        <v>338</v>
      </c>
      <c r="F450" s="199" t="s">
        <v>620</v>
      </c>
      <c r="G450" s="44" t="s">
        <v>621</v>
      </c>
      <c r="H450" s="201" t="s">
        <v>908</v>
      </c>
      <c r="I450" s="200">
        <v>9</v>
      </c>
      <c r="J450" s="44" t="s">
        <v>816</v>
      </c>
      <c r="K450" s="44" t="s">
        <v>15</v>
      </c>
      <c r="L450" s="202" t="s">
        <v>470</v>
      </c>
      <c r="M450" s="202" t="s">
        <v>623</v>
      </c>
      <c r="N450" s="202" t="s">
        <v>624</v>
      </c>
      <c r="O450" s="60">
        <v>24</v>
      </c>
      <c r="P450" s="44" t="s">
        <v>625</v>
      </c>
      <c r="Q450" s="45" t="s">
        <v>626</v>
      </c>
      <c r="R450" s="45" t="s">
        <v>625</v>
      </c>
      <c r="S450" s="46" t="s">
        <v>627</v>
      </c>
      <c r="T450" s="206">
        <v>133.97899097993468</v>
      </c>
      <c r="U450" s="45" t="s">
        <v>632</v>
      </c>
      <c r="V450" s="44">
        <v>442</v>
      </c>
      <c r="W450" s="45">
        <v>300</v>
      </c>
      <c r="X450" s="44">
        <v>2</v>
      </c>
      <c r="Y450" s="78">
        <v>221</v>
      </c>
      <c r="Z450" s="46" t="s">
        <v>708</v>
      </c>
      <c r="AA450" s="44" t="s">
        <v>630</v>
      </c>
      <c r="AB450" s="66" t="s">
        <v>632</v>
      </c>
      <c r="AC450" s="66" t="s">
        <v>632</v>
      </c>
      <c r="AD450" s="46" t="s">
        <v>632</v>
      </c>
      <c r="AE450" s="66" t="s">
        <v>634</v>
      </c>
      <c r="AF450" s="46" t="s">
        <v>632</v>
      </c>
      <c r="AG450" s="46" t="s">
        <v>635</v>
      </c>
      <c r="AH450" s="46"/>
    </row>
    <row r="451" spans="2:34">
      <c r="B451" s="45" t="s">
        <v>1240</v>
      </c>
      <c r="C451" s="199" t="s">
        <v>437</v>
      </c>
      <c r="D451" s="199" t="s">
        <v>155</v>
      </c>
      <c r="E451" s="200" t="s">
        <v>338</v>
      </c>
      <c r="F451" s="199" t="s">
        <v>620</v>
      </c>
      <c r="G451" s="44" t="s">
        <v>621</v>
      </c>
      <c r="H451" s="201" t="s">
        <v>1115</v>
      </c>
      <c r="I451" s="200">
        <v>4</v>
      </c>
      <c r="J451" s="44" t="s">
        <v>811</v>
      </c>
      <c r="K451" s="44" t="s">
        <v>15</v>
      </c>
      <c r="L451" s="202" t="s">
        <v>470</v>
      </c>
      <c r="M451" s="202" t="s">
        <v>623</v>
      </c>
      <c r="N451" s="202" t="s">
        <v>624</v>
      </c>
      <c r="O451" s="60">
        <v>22.5</v>
      </c>
      <c r="P451" s="44" t="s">
        <v>625</v>
      </c>
      <c r="Q451" s="45" t="s">
        <v>626</v>
      </c>
      <c r="R451" s="45" t="s">
        <v>625</v>
      </c>
      <c r="S451" s="46" t="s">
        <v>627</v>
      </c>
      <c r="T451" s="206">
        <v>101.98351121631144</v>
      </c>
      <c r="U451" s="45" t="s">
        <v>632</v>
      </c>
      <c r="V451" s="44">
        <v>442</v>
      </c>
      <c r="W451" s="45">
        <v>300</v>
      </c>
      <c r="X451" s="44">
        <v>2</v>
      </c>
      <c r="Y451" s="78">
        <v>221</v>
      </c>
      <c r="Z451" s="46" t="s">
        <v>708</v>
      </c>
      <c r="AA451" s="44" t="s">
        <v>630</v>
      </c>
      <c r="AB451" s="66" t="s">
        <v>632</v>
      </c>
      <c r="AC451" s="66" t="s">
        <v>632</v>
      </c>
      <c r="AD451" s="46" t="s">
        <v>632</v>
      </c>
      <c r="AE451" s="66" t="s">
        <v>634</v>
      </c>
      <c r="AF451" s="46" t="s">
        <v>632</v>
      </c>
      <c r="AG451" s="46" t="s">
        <v>635</v>
      </c>
      <c r="AH451" s="46"/>
    </row>
    <row r="452" spans="2:34">
      <c r="B452" s="45" t="s">
        <v>1241</v>
      </c>
      <c r="C452" s="199" t="s">
        <v>437</v>
      </c>
      <c r="D452" s="199" t="s">
        <v>155</v>
      </c>
      <c r="E452" s="200" t="s">
        <v>338</v>
      </c>
      <c r="F452" s="199" t="s">
        <v>620</v>
      </c>
      <c r="G452" s="44" t="s">
        <v>621</v>
      </c>
      <c r="H452" s="201" t="s">
        <v>1117</v>
      </c>
      <c r="I452" s="200">
        <v>5</v>
      </c>
      <c r="J452" s="44" t="s">
        <v>811</v>
      </c>
      <c r="K452" s="44" t="s">
        <v>15</v>
      </c>
      <c r="L452" s="202" t="s">
        <v>470</v>
      </c>
      <c r="M452" s="202" t="s">
        <v>623</v>
      </c>
      <c r="N452" s="202" t="s">
        <v>624</v>
      </c>
      <c r="O452" s="60">
        <v>32.4</v>
      </c>
      <c r="P452" s="44" t="s">
        <v>625</v>
      </c>
      <c r="Q452" s="45" t="s">
        <v>626</v>
      </c>
      <c r="R452" s="45" t="s">
        <v>625</v>
      </c>
      <c r="S452" s="46" t="s">
        <v>627</v>
      </c>
      <c r="T452" s="206">
        <v>133.97899097993468</v>
      </c>
      <c r="U452" s="45" t="s">
        <v>632</v>
      </c>
      <c r="V452" s="44">
        <v>442</v>
      </c>
      <c r="W452" s="45">
        <v>300</v>
      </c>
      <c r="X452" s="44">
        <v>2</v>
      </c>
      <c r="Y452" s="78">
        <v>221</v>
      </c>
      <c r="Z452" s="46" t="s">
        <v>708</v>
      </c>
      <c r="AA452" s="44" t="s">
        <v>630</v>
      </c>
      <c r="AB452" s="66" t="s">
        <v>632</v>
      </c>
      <c r="AC452" s="66" t="s">
        <v>632</v>
      </c>
      <c r="AD452" s="46" t="s">
        <v>632</v>
      </c>
      <c r="AE452" s="66" t="s">
        <v>634</v>
      </c>
      <c r="AF452" s="46" t="s">
        <v>632</v>
      </c>
      <c r="AG452" s="46" t="s">
        <v>635</v>
      </c>
      <c r="AH452" s="46"/>
    </row>
    <row r="453" spans="2:34">
      <c r="B453" s="45" t="s">
        <v>1242</v>
      </c>
      <c r="C453" s="199" t="s">
        <v>437</v>
      </c>
      <c r="D453" s="199" t="s">
        <v>155</v>
      </c>
      <c r="E453" s="200" t="s">
        <v>338</v>
      </c>
      <c r="F453" s="199" t="s">
        <v>620</v>
      </c>
      <c r="G453" s="44" t="s">
        <v>621</v>
      </c>
      <c r="H453" s="201" t="s">
        <v>912</v>
      </c>
      <c r="I453" s="200">
        <v>4</v>
      </c>
      <c r="J453" s="44" t="s">
        <v>811</v>
      </c>
      <c r="K453" s="44" t="s">
        <v>15</v>
      </c>
      <c r="L453" s="202" t="s">
        <v>470</v>
      </c>
      <c r="M453" s="202" t="s">
        <v>623</v>
      </c>
      <c r="N453" s="202" t="s">
        <v>624</v>
      </c>
      <c r="O453" s="60">
        <v>33.75</v>
      </c>
      <c r="P453" s="44" t="s">
        <v>625</v>
      </c>
      <c r="Q453" s="45" t="s">
        <v>626</v>
      </c>
      <c r="R453" s="45" t="s">
        <v>625</v>
      </c>
      <c r="S453" s="46" t="s">
        <v>627</v>
      </c>
      <c r="T453" s="206">
        <v>114.56045478700949</v>
      </c>
      <c r="U453" s="45" t="s">
        <v>632</v>
      </c>
      <c r="V453" s="44">
        <v>442</v>
      </c>
      <c r="W453" s="45">
        <v>300</v>
      </c>
      <c r="X453" s="44">
        <v>2</v>
      </c>
      <c r="Y453" s="78">
        <v>221</v>
      </c>
      <c r="Z453" s="46" t="s">
        <v>708</v>
      </c>
      <c r="AA453" s="44" t="s">
        <v>630</v>
      </c>
      <c r="AB453" s="66" t="s">
        <v>632</v>
      </c>
      <c r="AC453" s="66" t="s">
        <v>632</v>
      </c>
      <c r="AD453" s="46" t="s">
        <v>632</v>
      </c>
      <c r="AE453" s="66" t="s">
        <v>634</v>
      </c>
      <c r="AF453" s="46" t="s">
        <v>632</v>
      </c>
      <c r="AG453" s="46" t="s">
        <v>635</v>
      </c>
      <c r="AH453" s="46"/>
    </row>
    <row r="454" spans="2:34">
      <c r="B454" s="45" t="s">
        <v>1243</v>
      </c>
      <c r="C454" s="199" t="s">
        <v>437</v>
      </c>
      <c r="D454" s="199" t="s">
        <v>155</v>
      </c>
      <c r="E454" s="200" t="s">
        <v>338</v>
      </c>
      <c r="F454" s="199" t="s">
        <v>620</v>
      </c>
      <c r="G454" s="44" t="s">
        <v>621</v>
      </c>
      <c r="H454" s="201" t="s">
        <v>926</v>
      </c>
      <c r="I454" s="200">
        <v>4</v>
      </c>
      <c r="J454" s="44" t="s">
        <v>811</v>
      </c>
      <c r="K454" s="44" t="s">
        <v>15</v>
      </c>
      <c r="L454" s="202" t="s">
        <v>470</v>
      </c>
      <c r="M454" s="202" t="s">
        <v>623</v>
      </c>
      <c r="N454" s="202" t="s">
        <v>624</v>
      </c>
      <c r="O454" s="60">
        <v>18</v>
      </c>
      <c r="P454" s="44" t="s">
        <v>625</v>
      </c>
      <c r="Q454" s="45" t="s">
        <v>626</v>
      </c>
      <c r="R454" s="45" t="s">
        <v>625</v>
      </c>
      <c r="S454" s="46" t="s">
        <v>627</v>
      </c>
      <c r="T454" s="206">
        <v>145.48731624444</v>
      </c>
      <c r="U454" s="45" t="s">
        <v>632</v>
      </c>
      <c r="V454" s="44">
        <v>442</v>
      </c>
      <c r="W454" s="45">
        <v>300</v>
      </c>
      <c r="X454" s="44">
        <v>2</v>
      </c>
      <c r="Y454" s="78">
        <v>221</v>
      </c>
      <c r="Z454" s="46" t="s">
        <v>708</v>
      </c>
      <c r="AA454" s="44" t="s">
        <v>630</v>
      </c>
      <c r="AB454" s="66" t="s">
        <v>631</v>
      </c>
      <c r="AC454" s="66" t="s">
        <v>632</v>
      </c>
      <c r="AD454" s="46" t="s">
        <v>632</v>
      </c>
      <c r="AE454" s="66" t="s">
        <v>634</v>
      </c>
      <c r="AF454" s="46" t="s">
        <v>631</v>
      </c>
      <c r="AG454" s="46" t="s">
        <v>635</v>
      </c>
      <c r="AH454" s="46"/>
    </row>
    <row r="455" spans="2:34">
      <c r="B455" s="45" t="s">
        <v>1244</v>
      </c>
      <c r="C455" s="199" t="s">
        <v>437</v>
      </c>
      <c r="D455" s="199" t="s">
        <v>155</v>
      </c>
      <c r="E455" s="200" t="s">
        <v>338</v>
      </c>
      <c r="F455" s="199" t="s">
        <v>620</v>
      </c>
      <c r="G455" s="44" t="s">
        <v>621</v>
      </c>
      <c r="H455" s="201" t="s">
        <v>929</v>
      </c>
      <c r="I455" s="200">
        <v>7</v>
      </c>
      <c r="J455" s="44" t="s">
        <v>811</v>
      </c>
      <c r="K455" s="44" t="s">
        <v>15</v>
      </c>
      <c r="L455" s="202" t="s">
        <v>470</v>
      </c>
      <c r="M455" s="202" t="s">
        <v>623</v>
      </c>
      <c r="N455" s="202" t="s">
        <v>624</v>
      </c>
      <c r="O455" s="60">
        <v>5.1428571428571432</v>
      </c>
      <c r="P455" s="44" t="s">
        <v>625</v>
      </c>
      <c r="Q455" s="45" t="s">
        <v>626</v>
      </c>
      <c r="R455" s="45" t="s">
        <v>625</v>
      </c>
      <c r="S455" s="46" t="s">
        <v>627</v>
      </c>
      <c r="T455" s="206">
        <v>198.68000166101785</v>
      </c>
      <c r="U455" s="45" t="s">
        <v>632</v>
      </c>
      <c r="V455" s="44">
        <v>442</v>
      </c>
      <c r="W455" s="45">
        <v>300</v>
      </c>
      <c r="X455" s="44">
        <v>2</v>
      </c>
      <c r="Y455" s="78">
        <v>221</v>
      </c>
      <c r="Z455" s="46" t="s">
        <v>708</v>
      </c>
      <c r="AA455" s="44" t="s">
        <v>630</v>
      </c>
      <c r="AB455" s="66" t="s">
        <v>631</v>
      </c>
      <c r="AC455" s="66" t="s">
        <v>632</v>
      </c>
      <c r="AD455" s="46" t="s">
        <v>632</v>
      </c>
      <c r="AE455" s="66" t="s">
        <v>634</v>
      </c>
      <c r="AF455" s="46" t="s">
        <v>631</v>
      </c>
      <c r="AG455" s="46" t="s">
        <v>635</v>
      </c>
      <c r="AH455" s="46"/>
    </row>
    <row r="456" spans="2:34">
      <c r="B456" s="45" t="s">
        <v>1245</v>
      </c>
      <c r="C456" s="199" t="s">
        <v>437</v>
      </c>
      <c r="D456" s="199" t="s">
        <v>155</v>
      </c>
      <c r="E456" s="200" t="s">
        <v>338</v>
      </c>
      <c r="F456" s="199" t="s">
        <v>620</v>
      </c>
      <c r="G456" s="44" t="s">
        <v>621</v>
      </c>
      <c r="H456" s="201" t="s">
        <v>931</v>
      </c>
      <c r="I456" s="200">
        <v>6</v>
      </c>
      <c r="J456" s="44" t="s">
        <v>811</v>
      </c>
      <c r="K456" s="44" t="s">
        <v>15</v>
      </c>
      <c r="L456" s="202" t="s">
        <v>470</v>
      </c>
      <c r="M456" s="202" t="s">
        <v>623</v>
      </c>
      <c r="N456" s="202" t="s">
        <v>624</v>
      </c>
      <c r="O456" s="60">
        <v>15</v>
      </c>
      <c r="P456" s="44" t="s">
        <v>625</v>
      </c>
      <c r="Q456" s="45" t="s">
        <v>626</v>
      </c>
      <c r="R456" s="45" t="s">
        <v>625</v>
      </c>
      <c r="S456" s="46" t="s">
        <v>627</v>
      </c>
      <c r="T456" s="206">
        <v>235.94261743910346</v>
      </c>
      <c r="U456" s="45" t="s">
        <v>632</v>
      </c>
      <c r="V456" s="44">
        <v>442</v>
      </c>
      <c r="W456" s="45">
        <v>300</v>
      </c>
      <c r="X456" s="44">
        <v>2</v>
      </c>
      <c r="Y456" s="78">
        <v>221</v>
      </c>
      <c r="Z456" s="46" t="s">
        <v>708</v>
      </c>
      <c r="AA456" s="44" t="s">
        <v>630</v>
      </c>
      <c r="AB456" s="66" t="s">
        <v>631</v>
      </c>
      <c r="AC456" s="66" t="s">
        <v>632</v>
      </c>
      <c r="AD456" s="46" t="s">
        <v>632</v>
      </c>
      <c r="AE456" s="66" t="s">
        <v>634</v>
      </c>
      <c r="AF456" s="46" t="s">
        <v>631</v>
      </c>
      <c r="AG456" s="46" t="s">
        <v>635</v>
      </c>
      <c r="AH456" s="46"/>
    </row>
    <row r="457" spans="2:34">
      <c r="B457" s="45" t="s">
        <v>1246</v>
      </c>
      <c r="C457" s="199" t="s">
        <v>437</v>
      </c>
      <c r="D457" s="199" t="s">
        <v>155</v>
      </c>
      <c r="E457" s="200" t="s">
        <v>338</v>
      </c>
      <c r="F457" s="199" t="s">
        <v>620</v>
      </c>
      <c r="G457" s="44" t="s">
        <v>621</v>
      </c>
      <c r="H457" s="201" t="s">
        <v>934</v>
      </c>
      <c r="I457" s="200">
        <v>6</v>
      </c>
      <c r="J457" s="44" t="s">
        <v>816</v>
      </c>
      <c r="K457" s="44" t="s">
        <v>15</v>
      </c>
      <c r="L457" s="202" t="s">
        <v>470</v>
      </c>
      <c r="M457" s="202" t="s">
        <v>623</v>
      </c>
      <c r="N457" s="202" t="s">
        <v>624</v>
      </c>
      <c r="O457" s="60">
        <v>36</v>
      </c>
      <c r="P457" s="44" t="s">
        <v>798</v>
      </c>
      <c r="Q457" s="45" t="s">
        <v>626</v>
      </c>
      <c r="R457" s="45" t="s">
        <v>625</v>
      </c>
      <c r="S457" s="46" t="s">
        <v>627</v>
      </c>
      <c r="T457" s="206">
        <v>233.26658185007614</v>
      </c>
      <c r="U457" s="45" t="s">
        <v>632</v>
      </c>
      <c r="V457" s="44">
        <v>442</v>
      </c>
      <c r="W457" s="45">
        <v>300</v>
      </c>
      <c r="X457" s="44">
        <v>2</v>
      </c>
      <c r="Y457" s="78">
        <v>221</v>
      </c>
      <c r="Z457" s="46" t="s">
        <v>708</v>
      </c>
      <c r="AA457" s="44" t="s">
        <v>630</v>
      </c>
      <c r="AB457" s="66" t="s">
        <v>632</v>
      </c>
      <c r="AC457" s="66" t="s">
        <v>799</v>
      </c>
      <c r="AD457" s="46" t="s">
        <v>632</v>
      </c>
      <c r="AE457" s="66" t="s">
        <v>634</v>
      </c>
      <c r="AF457" s="46" t="s">
        <v>632</v>
      </c>
      <c r="AG457" s="46" t="s">
        <v>725</v>
      </c>
      <c r="AH457" s="46"/>
    </row>
    <row r="458" spans="2:34">
      <c r="B458" s="45" t="s">
        <v>1247</v>
      </c>
      <c r="C458" s="199" t="s">
        <v>437</v>
      </c>
      <c r="D458" s="199" t="s">
        <v>159</v>
      </c>
      <c r="E458" s="200" t="s">
        <v>341</v>
      </c>
      <c r="F458" s="199" t="s">
        <v>620</v>
      </c>
      <c r="G458" s="44" t="s">
        <v>621</v>
      </c>
      <c r="H458" s="201" t="s">
        <v>1248</v>
      </c>
      <c r="I458" s="200">
        <v>5</v>
      </c>
      <c r="J458" s="44" t="s">
        <v>811</v>
      </c>
      <c r="K458" s="44" t="s">
        <v>15</v>
      </c>
      <c r="L458" s="202" t="s">
        <v>470</v>
      </c>
      <c r="M458" s="202" t="s">
        <v>623</v>
      </c>
      <c r="N458" s="202" t="s">
        <v>624</v>
      </c>
      <c r="O458" s="91">
        <v>10.800000000000002</v>
      </c>
      <c r="P458" s="44" t="s">
        <v>625</v>
      </c>
      <c r="Q458" s="45" t="s">
        <v>626</v>
      </c>
      <c r="R458" s="45" t="s">
        <v>625</v>
      </c>
      <c r="S458" s="46" t="s">
        <v>627</v>
      </c>
      <c r="T458" s="206" t="s">
        <v>621</v>
      </c>
      <c r="U458" s="45" t="s">
        <v>621</v>
      </c>
      <c r="V458" s="44">
        <v>2611</v>
      </c>
      <c r="W458" s="45">
        <v>300</v>
      </c>
      <c r="X458" s="44">
        <v>2</v>
      </c>
      <c r="Y458" s="78">
        <v>1305.5</v>
      </c>
      <c r="Z458" s="46" t="s">
        <v>629</v>
      </c>
      <c r="AA458" s="44" t="s">
        <v>621</v>
      </c>
      <c r="AB458" s="66" t="s">
        <v>631</v>
      </c>
      <c r="AC458" s="66" t="s">
        <v>632</v>
      </c>
      <c r="AD458" s="46" t="s">
        <v>621</v>
      </c>
      <c r="AE458" s="66" t="s">
        <v>621</v>
      </c>
      <c r="AF458" s="46" t="s">
        <v>631</v>
      </c>
      <c r="AG458" s="46" t="s">
        <v>725</v>
      </c>
      <c r="AH458" s="46"/>
    </row>
    <row r="459" spans="2:34">
      <c r="B459" s="45" t="s">
        <v>1249</v>
      </c>
      <c r="C459" s="199" t="s">
        <v>437</v>
      </c>
      <c r="D459" s="199" t="s">
        <v>159</v>
      </c>
      <c r="E459" s="200" t="s">
        <v>341</v>
      </c>
      <c r="F459" s="199" t="s">
        <v>620</v>
      </c>
      <c r="G459" s="44" t="s">
        <v>621</v>
      </c>
      <c r="H459" s="201" t="s">
        <v>1250</v>
      </c>
      <c r="I459" s="200">
        <v>4</v>
      </c>
      <c r="J459" s="44" t="s">
        <v>811</v>
      </c>
      <c r="K459" s="44" t="s">
        <v>15</v>
      </c>
      <c r="L459" s="202" t="s">
        <v>1031</v>
      </c>
      <c r="M459" s="202"/>
      <c r="N459" s="202" t="s">
        <v>468</v>
      </c>
      <c r="O459" s="91">
        <v>0</v>
      </c>
      <c r="P459" s="44" t="s">
        <v>621</v>
      </c>
      <c r="Q459" s="45" t="s">
        <v>771</v>
      </c>
      <c r="R459" s="45" t="s">
        <v>621</v>
      </c>
      <c r="S459" s="46" t="s">
        <v>621</v>
      </c>
      <c r="T459" s="206" t="s">
        <v>621</v>
      </c>
      <c r="U459" s="45" t="s">
        <v>621</v>
      </c>
      <c r="V459" s="44">
        <v>2611</v>
      </c>
      <c r="W459" s="45">
        <v>300</v>
      </c>
      <c r="X459" s="44">
        <v>2</v>
      </c>
      <c r="Y459" s="78">
        <v>1305.5</v>
      </c>
      <c r="Z459" s="46" t="s">
        <v>629</v>
      </c>
      <c r="AA459" s="44" t="s">
        <v>621</v>
      </c>
      <c r="AB459" s="66" t="s">
        <v>628</v>
      </c>
      <c r="AC459" s="66" t="s">
        <v>628</v>
      </c>
      <c r="AD459" s="46" t="s">
        <v>621</v>
      </c>
      <c r="AE459" s="66" t="s">
        <v>621</v>
      </c>
      <c r="AF459" s="46" t="s">
        <v>633</v>
      </c>
      <c r="AG459" s="46" t="s">
        <v>725</v>
      </c>
      <c r="AH459" s="46"/>
    </row>
    <row r="460" spans="2:34">
      <c r="B460" s="45" t="s">
        <v>1251</v>
      </c>
      <c r="C460" s="199" t="s">
        <v>437</v>
      </c>
      <c r="D460" s="199" t="s">
        <v>159</v>
      </c>
      <c r="E460" s="200" t="s">
        <v>341</v>
      </c>
      <c r="F460" s="199" t="s">
        <v>620</v>
      </c>
      <c r="G460" s="44" t="s">
        <v>621</v>
      </c>
      <c r="H460" s="201" t="s">
        <v>1252</v>
      </c>
      <c r="I460" s="200">
        <v>4</v>
      </c>
      <c r="J460" s="44" t="s">
        <v>816</v>
      </c>
      <c r="K460" s="44" t="s">
        <v>15</v>
      </c>
      <c r="L460" s="202" t="s">
        <v>1031</v>
      </c>
      <c r="M460" s="202"/>
      <c r="N460" s="202" t="s">
        <v>1253</v>
      </c>
      <c r="O460" s="91">
        <v>0</v>
      </c>
      <c r="P460" s="44" t="s">
        <v>621</v>
      </c>
      <c r="Q460" s="45" t="s">
        <v>771</v>
      </c>
      <c r="R460" s="45" t="s">
        <v>621</v>
      </c>
      <c r="S460" s="46" t="s">
        <v>621</v>
      </c>
      <c r="T460" s="206" t="s">
        <v>621</v>
      </c>
      <c r="U460" s="45" t="s">
        <v>621</v>
      </c>
      <c r="V460" s="44">
        <v>2611</v>
      </c>
      <c r="W460" s="45">
        <v>300</v>
      </c>
      <c r="X460" s="44">
        <v>2</v>
      </c>
      <c r="Y460" s="78">
        <v>1305.5</v>
      </c>
      <c r="Z460" s="46" t="s">
        <v>629</v>
      </c>
      <c r="AA460" s="44" t="s">
        <v>621</v>
      </c>
      <c r="AB460" s="66" t="s">
        <v>628</v>
      </c>
      <c r="AC460" s="66" t="s">
        <v>628</v>
      </c>
      <c r="AD460" s="46" t="s">
        <v>621</v>
      </c>
      <c r="AE460" s="66" t="s">
        <v>621</v>
      </c>
      <c r="AF460" s="46" t="s">
        <v>633</v>
      </c>
      <c r="AG460" s="46" t="s">
        <v>725</v>
      </c>
      <c r="AH460" s="46"/>
    </row>
    <row r="461" spans="2:34">
      <c r="B461" s="45" t="s">
        <v>1254</v>
      </c>
      <c r="C461" s="199" t="s">
        <v>437</v>
      </c>
      <c r="D461" s="199" t="s">
        <v>159</v>
      </c>
      <c r="E461" s="200" t="s">
        <v>341</v>
      </c>
      <c r="F461" s="199" t="s">
        <v>620</v>
      </c>
      <c r="G461" s="44" t="s">
        <v>621</v>
      </c>
      <c r="H461" s="201" t="s">
        <v>1255</v>
      </c>
      <c r="I461" s="200">
        <v>6</v>
      </c>
      <c r="J461" s="44" t="s">
        <v>811</v>
      </c>
      <c r="K461" s="44" t="s">
        <v>15</v>
      </c>
      <c r="L461" s="202" t="s">
        <v>470</v>
      </c>
      <c r="M461" s="202" t="s">
        <v>623</v>
      </c>
      <c r="N461" s="202" t="s">
        <v>624</v>
      </c>
      <c r="O461" s="91">
        <v>30</v>
      </c>
      <c r="P461" s="44" t="s">
        <v>625</v>
      </c>
      <c r="Q461" s="45" t="s">
        <v>626</v>
      </c>
      <c r="R461" s="45" t="s">
        <v>625</v>
      </c>
      <c r="S461" s="46" t="s">
        <v>627</v>
      </c>
      <c r="T461" s="206">
        <v>373.55973546668088</v>
      </c>
      <c r="U461" s="45" t="s">
        <v>632</v>
      </c>
      <c r="V461" s="44">
        <v>2611</v>
      </c>
      <c r="W461" s="45">
        <v>300</v>
      </c>
      <c r="X461" s="44">
        <v>2</v>
      </c>
      <c r="Y461" s="78">
        <v>1305.5</v>
      </c>
      <c r="Z461" s="46" t="s">
        <v>629</v>
      </c>
      <c r="AA461" s="44" t="s">
        <v>630</v>
      </c>
      <c r="AB461" s="66" t="s">
        <v>632</v>
      </c>
      <c r="AC461" s="66" t="s">
        <v>632</v>
      </c>
      <c r="AD461" s="46" t="s">
        <v>656</v>
      </c>
      <c r="AE461" s="66" t="s">
        <v>634</v>
      </c>
      <c r="AF461" s="46" t="s">
        <v>631</v>
      </c>
      <c r="AG461" s="46" t="s">
        <v>635</v>
      </c>
      <c r="AH461" s="46"/>
    </row>
    <row r="462" spans="2:34">
      <c r="B462" s="45" t="s">
        <v>1256</v>
      </c>
      <c r="C462" s="199" t="s">
        <v>437</v>
      </c>
      <c r="D462" s="199" t="s">
        <v>159</v>
      </c>
      <c r="E462" s="200" t="s">
        <v>341</v>
      </c>
      <c r="F462" s="199" t="s">
        <v>620</v>
      </c>
      <c r="G462" s="44" t="s">
        <v>621</v>
      </c>
      <c r="H462" s="201" t="s">
        <v>1257</v>
      </c>
      <c r="I462" s="200">
        <v>4</v>
      </c>
      <c r="J462" s="44" t="s">
        <v>816</v>
      </c>
      <c r="K462" s="44" t="s">
        <v>15</v>
      </c>
      <c r="L462" s="202" t="s">
        <v>470</v>
      </c>
      <c r="M462" s="202" t="s">
        <v>623</v>
      </c>
      <c r="N462" s="202" t="s">
        <v>624</v>
      </c>
      <c r="O462" s="91">
        <v>40.5</v>
      </c>
      <c r="P462" s="44" t="s">
        <v>798</v>
      </c>
      <c r="Q462" s="45" t="s">
        <v>626</v>
      </c>
      <c r="R462" s="45" t="s">
        <v>625</v>
      </c>
      <c r="S462" s="46" t="s">
        <v>627</v>
      </c>
      <c r="T462" s="206">
        <v>146.34604481834384</v>
      </c>
      <c r="U462" s="45" t="s">
        <v>632</v>
      </c>
      <c r="V462" s="44">
        <v>2611</v>
      </c>
      <c r="W462" s="45">
        <v>300</v>
      </c>
      <c r="X462" s="44">
        <v>2</v>
      </c>
      <c r="Y462" s="78">
        <v>1305.5</v>
      </c>
      <c r="Z462" s="46" t="s">
        <v>629</v>
      </c>
      <c r="AA462" s="44" t="s">
        <v>667</v>
      </c>
      <c r="AB462" s="66" t="s">
        <v>640</v>
      </c>
      <c r="AC462" s="66" t="s">
        <v>799</v>
      </c>
      <c r="AD462" s="46" t="s">
        <v>656</v>
      </c>
      <c r="AE462" s="66" t="s">
        <v>628</v>
      </c>
      <c r="AF462" s="46" t="s">
        <v>633</v>
      </c>
      <c r="AG462" s="46" t="s">
        <v>725</v>
      </c>
      <c r="AH462" s="46"/>
    </row>
    <row r="463" spans="2:34">
      <c r="B463" s="45" t="s">
        <v>1258</v>
      </c>
      <c r="C463" s="199" t="s">
        <v>437</v>
      </c>
      <c r="D463" s="199" t="s">
        <v>159</v>
      </c>
      <c r="E463" s="200" t="s">
        <v>341</v>
      </c>
      <c r="F463" s="199" t="s">
        <v>620</v>
      </c>
      <c r="G463" s="44" t="s">
        <v>621</v>
      </c>
      <c r="H463" s="201" t="s">
        <v>1259</v>
      </c>
      <c r="I463" s="200">
        <v>6</v>
      </c>
      <c r="J463" s="44" t="s">
        <v>811</v>
      </c>
      <c r="K463" s="44" t="s">
        <v>15</v>
      </c>
      <c r="L463" s="202" t="s">
        <v>1031</v>
      </c>
      <c r="M463" s="202"/>
      <c r="N463" s="202" t="s">
        <v>1253</v>
      </c>
      <c r="O463" s="91">
        <v>0</v>
      </c>
      <c r="P463" s="44" t="s">
        <v>621</v>
      </c>
      <c r="Q463" s="45" t="s">
        <v>771</v>
      </c>
      <c r="R463" s="45" t="s">
        <v>621</v>
      </c>
      <c r="S463" s="46" t="s">
        <v>621</v>
      </c>
      <c r="T463" s="206" t="s">
        <v>621</v>
      </c>
      <c r="U463" s="45" t="s">
        <v>621</v>
      </c>
      <c r="V463" s="44">
        <v>2611</v>
      </c>
      <c r="W463" s="45">
        <v>300</v>
      </c>
      <c r="X463" s="44">
        <v>2</v>
      </c>
      <c r="Y463" s="78">
        <v>1305.5</v>
      </c>
      <c r="Z463" s="46" t="s">
        <v>629</v>
      </c>
      <c r="AA463" s="44" t="s">
        <v>621</v>
      </c>
      <c r="AB463" s="66" t="s">
        <v>628</v>
      </c>
      <c r="AC463" s="66" t="s">
        <v>628</v>
      </c>
      <c r="AD463" s="46" t="s">
        <v>621</v>
      </c>
      <c r="AE463" s="66" t="s">
        <v>621</v>
      </c>
      <c r="AF463" s="46" t="s">
        <v>633</v>
      </c>
      <c r="AG463" s="46" t="s">
        <v>725</v>
      </c>
      <c r="AH463" s="46"/>
    </row>
    <row r="464" spans="2:34">
      <c r="B464" s="45" t="s">
        <v>1260</v>
      </c>
      <c r="C464" s="199" t="s">
        <v>437</v>
      </c>
      <c r="D464" s="199" t="s">
        <v>159</v>
      </c>
      <c r="E464" s="200" t="s">
        <v>341</v>
      </c>
      <c r="F464" s="199" t="s">
        <v>620</v>
      </c>
      <c r="G464" s="44" t="s">
        <v>621</v>
      </c>
      <c r="H464" s="201" t="s">
        <v>1261</v>
      </c>
      <c r="I464" s="200">
        <v>1</v>
      </c>
      <c r="J464" s="44" t="s">
        <v>816</v>
      </c>
      <c r="K464" s="44" t="s">
        <v>15</v>
      </c>
      <c r="L464" s="202" t="s">
        <v>1031</v>
      </c>
      <c r="M464" s="202"/>
      <c r="N464" s="202" t="s">
        <v>468</v>
      </c>
      <c r="O464" s="91">
        <v>0</v>
      </c>
      <c r="P464" s="44" t="s">
        <v>621</v>
      </c>
      <c r="Q464" s="45" t="s">
        <v>771</v>
      </c>
      <c r="R464" s="45" t="s">
        <v>621</v>
      </c>
      <c r="S464" s="46" t="s">
        <v>621</v>
      </c>
      <c r="T464" s="206" t="s">
        <v>621</v>
      </c>
      <c r="U464" s="45" t="s">
        <v>621</v>
      </c>
      <c r="V464" s="44">
        <v>2611</v>
      </c>
      <c r="W464" s="45">
        <v>300</v>
      </c>
      <c r="X464" s="44">
        <v>2</v>
      </c>
      <c r="Y464" s="78">
        <v>1305.5</v>
      </c>
      <c r="Z464" s="46" t="s">
        <v>629</v>
      </c>
      <c r="AA464" s="44" t="s">
        <v>621</v>
      </c>
      <c r="AB464" s="66" t="s">
        <v>628</v>
      </c>
      <c r="AC464" s="66" t="s">
        <v>628</v>
      </c>
      <c r="AD464" s="46" t="s">
        <v>621</v>
      </c>
      <c r="AE464" s="66" t="s">
        <v>621</v>
      </c>
      <c r="AF464" s="46" t="s">
        <v>633</v>
      </c>
      <c r="AG464" s="46" t="s">
        <v>725</v>
      </c>
      <c r="AH464" s="46"/>
    </row>
    <row r="465" spans="2:34">
      <c r="B465" s="45" t="s">
        <v>1262</v>
      </c>
      <c r="C465" s="199" t="s">
        <v>437</v>
      </c>
      <c r="D465" s="199" t="s">
        <v>159</v>
      </c>
      <c r="E465" s="200" t="s">
        <v>341</v>
      </c>
      <c r="F465" s="199" t="s">
        <v>620</v>
      </c>
      <c r="G465" s="44" t="s">
        <v>621</v>
      </c>
      <c r="H465" s="201" t="s">
        <v>1263</v>
      </c>
      <c r="I465" s="200">
        <v>7</v>
      </c>
      <c r="J465" s="44" t="s">
        <v>811</v>
      </c>
      <c r="K465" s="44" t="s">
        <v>15</v>
      </c>
      <c r="L465" s="202" t="s">
        <v>1031</v>
      </c>
      <c r="M465" s="202"/>
      <c r="N465" s="202" t="s">
        <v>1253</v>
      </c>
      <c r="O465" s="91">
        <v>0</v>
      </c>
      <c r="P465" s="44" t="s">
        <v>621</v>
      </c>
      <c r="Q465" s="45" t="s">
        <v>771</v>
      </c>
      <c r="R465" s="45" t="s">
        <v>621</v>
      </c>
      <c r="S465" s="46" t="s">
        <v>621</v>
      </c>
      <c r="T465" s="206" t="s">
        <v>621</v>
      </c>
      <c r="U465" s="45" t="s">
        <v>621</v>
      </c>
      <c r="V465" s="44">
        <v>2611</v>
      </c>
      <c r="W465" s="45">
        <v>300</v>
      </c>
      <c r="X465" s="44">
        <v>2</v>
      </c>
      <c r="Y465" s="78">
        <v>1305.5</v>
      </c>
      <c r="Z465" s="46" t="s">
        <v>629</v>
      </c>
      <c r="AA465" s="44" t="s">
        <v>621</v>
      </c>
      <c r="AB465" s="66" t="s">
        <v>628</v>
      </c>
      <c r="AC465" s="66" t="s">
        <v>628</v>
      </c>
      <c r="AD465" s="46" t="s">
        <v>621</v>
      </c>
      <c r="AE465" s="66" t="s">
        <v>621</v>
      </c>
      <c r="AF465" s="46" t="s">
        <v>633</v>
      </c>
      <c r="AG465" s="46" t="s">
        <v>725</v>
      </c>
      <c r="AH465" s="46"/>
    </row>
    <row r="466" spans="2:34">
      <c r="B466" s="45" t="s">
        <v>1264</v>
      </c>
      <c r="C466" s="199" t="s">
        <v>437</v>
      </c>
      <c r="D466" s="199" t="s">
        <v>159</v>
      </c>
      <c r="E466" s="200" t="s">
        <v>341</v>
      </c>
      <c r="F466" s="199" t="s">
        <v>620</v>
      </c>
      <c r="G466" s="44" t="s">
        <v>621</v>
      </c>
      <c r="H466" s="201" t="s">
        <v>1265</v>
      </c>
      <c r="I466" s="200">
        <v>10</v>
      </c>
      <c r="J466" s="44" t="s">
        <v>811</v>
      </c>
      <c r="K466" s="44" t="s">
        <v>15</v>
      </c>
      <c r="L466" s="202" t="s">
        <v>1031</v>
      </c>
      <c r="M466" s="202"/>
      <c r="N466" s="202" t="s">
        <v>1266</v>
      </c>
      <c r="O466" s="91">
        <v>0</v>
      </c>
      <c r="P466" s="44" t="s">
        <v>621</v>
      </c>
      <c r="Q466" s="45" t="s">
        <v>771</v>
      </c>
      <c r="R466" s="45" t="s">
        <v>621</v>
      </c>
      <c r="S466" s="46" t="s">
        <v>621</v>
      </c>
      <c r="T466" s="206" t="s">
        <v>621</v>
      </c>
      <c r="U466" s="45" t="s">
        <v>621</v>
      </c>
      <c r="V466" s="44">
        <v>2611</v>
      </c>
      <c r="W466" s="45">
        <v>300</v>
      </c>
      <c r="X466" s="44">
        <v>2</v>
      </c>
      <c r="Y466" s="78">
        <v>1305.5</v>
      </c>
      <c r="Z466" s="46" t="s">
        <v>629</v>
      </c>
      <c r="AA466" s="44" t="s">
        <v>621</v>
      </c>
      <c r="AB466" s="66" t="s">
        <v>628</v>
      </c>
      <c r="AC466" s="66" t="s">
        <v>628</v>
      </c>
      <c r="AD466" s="46" t="s">
        <v>621</v>
      </c>
      <c r="AE466" s="66" t="s">
        <v>621</v>
      </c>
      <c r="AF466" s="46" t="s">
        <v>633</v>
      </c>
      <c r="AG466" s="46" t="s">
        <v>725</v>
      </c>
      <c r="AH466" s="46"/>
    </row>
    <row r="467" spans="2:34">
      <c r="B467" s="45" t="s">
        <v>1267</v>
      </c>
      <c r="C467" s="199" t="s">
        <v>437</v>
      </c>
      <c r="D467" s="199" t="s">
        <v>159</v>
      </c>
      <c r="E467" s="200" t="s">
        <v>341</v>
      </c>
      <c r="F467" s="199" t="s">
        <v>620</v>
      </c>
      <c r="G467" s="44" t="s">
        <v>621</v>
      </c>
      <c r="H467" s="201" t="s">
        <v>1268</v>
      </c>
      <c r="I467" s="200">
        <v>5</v>
      </c>
      <c r="J467" s="44" t="s">
        <v>811</v>
      </c>
      <c r="K467" s="44" t="s">
        <v>15</v>
      </c>
      <c r="L467" s="202" t="s">
        <v>470</v>
      </c>
      <c r="M467" s="202" t="s">
        <v>623</v>
      </c>
      <c r="N467" s="202" t="s">
        <v>624</v>
      </c>
      <c r="O467" s="91">
        <v>36</v>
      </c>
      <c r="P467" s="44" t="s">
        <v>798</v>
      </c>
      <c r="Q467" s="45" t="s">
        <v>626</v>
      </c>
      <c r="R467" s="45" t="s">
        <v>625</v>
      </c>
      <c r="S467" s="46" t="s">
        <v>627</v>
      </c>
      <c r="T467" s="206">
        <v>275.75042222987628</v>
      </c>
      <c r="U467" s="45" t="s">
        <v>632</v>
      </c>
      <c r="V467" s="44">
        <v>2611</v>
      </c>
      <c r="W467" s="45">
        <v>300</v>
      </c>
      <c r="X467" s="44">
        <v>2</v>
      </c>
      <c r="Y467" s="78">
        <v>1305.5</v>
      </c>
      <c r="Z467" s="46" t="s">
        <v>629</v>
      </c>
      <c r="AA467" s="44" t="s">
        <v>667</v>
      </c>
      <c r="AB467" s="66" t="s">
        <v>632</v>
      </c>
      <c r="AC467" s="66" t="s">
        <v>799</v>
      </c>
      <c r="AD467" s="46" t="s">
        <v>656</v>
      </c>
      <c r="AE467" s="66" t="s">
        <v>628</v>
      </c>
      <c r="AF467" s="46" t="s">
        <v>633</v>
      </c>
      <c r="AG467" s="46" t="s">
        <v>725</v>
      </c>
      <c r="AH467" s="46"/>
    </row>
    <row r="468" spans="2:34">
      <c r="B468" s="45" t="s">
        <v>1269</v>
      </c>
      <c r="C468" s="199" t="s">
        <v>437</v>
      </c>
      <c r="D468" s="199" t="s">
        <v>159</v>
      </c>
      <c r="E468" s="200" t="s">
        <v>341</v>
      </c>
      <c r="F468" s="199" t="s">
        <v>620</v>
      </c>
      <c r="G468" s="44" t="s">
        <v>621</v>
      </c>
      <c r="H468" s="201" t="s">
        <v>1270</v>
      </c>
      <c r="I468" s="200">
        <v>6</v>
      </c>
      <c r="J468" s="44" t="s">
        <v>811</v>
      </c>
      <c r="K468" s="44" t="s">
        <v>15</v>
      </c>
      <c r="L468" s="202" t="s">
        <v>470</v>
      </c>
      <c r="M468" s="202" t="s">
        <v>623</v>
      </c>
      <c r="N468" s="202" t="s">
        <v>624</v>
      </c>
      <c r="O468" s="91">
        <v>18</v>
      </c>
      <c r="P468" s="44" t="s">
        <v>798</v>
      </c>
      <c r="Q468" s="45" t="s">
        <v>626</v>
      </c>
      <c r="R468" s="45" t="s">
        <v>625</v>
      </c>
      <c r="S468" s="46" t="s">
        <v>627</v>
      </c>
      <c r="T468" s="206">
        <v>278.83524445985552</v>
      </c>
      <c r="U468" s="45" t="s">
        <v>632</v>
      </c>
      <c r="V468" s="44">
        <v>2611</v>
      </c>
      <c r="W468" s="45">
        <v>300</v>
      </c>
      <c r="X468" s="44">
        <v>2</v>
      </c>
      <c r="Y468" s="78">
        <v>1305.5</v>
      </c>
      <c r="Z468" s="46" t="s">
        <v>629</v>
      </c>
      <c r="AA468" s="44" t="s">
        <v>667</v>
      </c>
      <c r="AB468" s="66" t="s">
        <v>631</v>
      </c>
      <c r="AC468" s="66" t="s">
        <v>799</v>
      </c>
      <c r="AD468" s="46" t="s">
        <v>656</v>
      </c>
      <c r="AE468" s="66" t="s">
        <v>628</v>
      </c>
      <c r="AF468" s="46" t="s">
        <v>633</v>
      </c>
      <c r="AG468" s="46" t="s">
        <v>725</v>
      </c>
      <c r="AH468" s="46"/>
    </row>
    <row r="469" spans="2:34">
      <c r="B469" s="45" t="s">
        <v>1271</v>
      </c>
      <c r="C469" s="199" t="s">
        <v>437</v>
      </c>
      <c r="D469" s="199" t="s">
        <v>159</v>
      </c>
      <c r="E469" s="200" t="s">
        <v>341</v>
      </c>
      <c r="F469" s="199" t="s">
        <v>620</v>
      </c>
      <c r="G469" s="44" t="s">
        <v>621</v>
      </c>
      <c r="H469" s="201" t="s">
        <v>1272</v>
      </c>
      <c r="I469" s="200">
        <v>12</v>
      </c>
      <c r="J469" s="44" t="s">
        <v>811</v>
      </c>
      <c r="K469" s="44" t="s">
        <v>15</v>
      </c>
      <c r="L469" s="202" t="s">
        <v>470</v>
      </c>
      <c r="M469" s="202" t="s">
        <v>623</v>
      </c>
      <c r="N469" s="202" t="s">
        <v>624</v>
      </c>
      <c r="O469" s="91">
        <v>15</v>
      </c>
      <c r="P469" s="44" t="s">
        <v>625</v>
      </c>
      <c r="Q469" s="45" t="s">
        <v>626</v>
      </c>
      <c r="R469" s="45" t="s">
        <v>625</v>
      </c>
      <c r="S469" s="46" t="s">
        <v>627</v>
      </c>
      <c r="T469" s="206">
        <v>289.04058903892536</v>
      </c>
      <c r="U469" s="45" t="s">
        <v>632</v>
      </c>
      <c r="V469" s="44">
        <v>2611</v>
      </c>
      <c r="W469" s="45">
        <v>300</v>
      </c>
      <c r="X469" s="44">
        <v>2</v>
      </c>
      <c r="Y469" s="78">
        <v>1305.5</v>
      </c>
      <c r="Z469" s="46" t="s">
        <v>629</v>
      </c>
      <c r="AA469" s="44" t="s">
        <v>630</v>
      </c>
      <c r="AB469" s="66" t="s">
        <v>631</v>
      </c>
      <c r="AC469" s="66" t="s">
        <v>632</v>
      </c>
      <c r="AD469" s="46" t="s">
        <v>656</v>
      </c>
      <c r="AE469" s="66" t="s">
        <v>634</v>
      </c>
      <c r="AF469" s="46" t="s">
        <v>631</v>
      </c>
      <c r="AG469" s="46" t="s">
        <v>635</v>
      </c>
      <c r="AH469" s="46"/>
    </row>
    <row r="470" spans="2:34">
      <c r="B470" s="45" t="s">
        <v>1273</v>
      </c>
      <c r="C470" s="199" t="s">
        <v>437</v>
      </c>
      <c r="D470" s="199" t="s">
        <v>159</v>
      </c>
      <c r="E470" s="200" t="s">
        <v>341</v>
      </c>
      <c r="F470" s="199" t="s">
        <v>620</v>
      </c>
      <c r="G470" s="44" t="s">
        <v>621</v>
      </c>
      <c r="H470" s="201" t="s">
        <v>1274</v>
      </c>
      <c r="I470" s="200">
        <v>5</v>
      </c>
      <c r="J470" s="44" t="s">
        <v>811</v>
      </c>
      <c r="K470" s="44" t="s">
        <v>15</v>
      </c>
      <c r="L470" s="202" t="s">
        <v>470</v>
      </c>
      <c r="M470" s="202" t="s">
        <v>623</v>
      </c>
      <c r="N470" s="202" t="s">
        <v>624</v>
      </c>
      <c r="O470" s="91">
        <v>4.8</v>
      </c>
      <c r="P470" s="44" t="s">
        <v>625</v>
      </c>
      <c r="Q470" s="45" t="s">
        <v>626</v>
      </c>
      <c r="R470" s="45" t="s">
        <v>625</v>
      </c>
      <c r="S470" s="46" t="s">
        <v>627</v>
      </c>
      <c r="T470" s="206">
        <v>24.138417201614846</v>
      </c>
      <c r="U470" s="45" t="s">
        <v>632</v>
      </c>
      <c r="V470" s="44">
        <v>2611</v>
      </c>
      <c r="W470" s="45">
        <v>300</v>
      </c>
      <c r="X470" s="44">
        <v>2</v>
      </c>
      <c r="Y470" s="78">
        <v>1305.5</v>
      </c>
      <c r="Z470" s="46" t="s">
        <v>629</v>
      </c>
      <c r="AA470" s="44" t="s">
        <v>630</v>
      </c>
      <c r="AB470" s="66" t="s">
        <v>628</v>
      </c>
      <c r="AC470" s="66" t="s">
        <v>632</v>
      </c>
      <c r="AD470" s="46" t="s">
        <v>656</v>
      </c>
      <c r="AE470" s="66" t="s">
        <v>634</v>
      </c>
      <c r="AF470" s="46" t="s">
        <v>633</v>
      </c>
      <c r="AG470" s="46" t="s">
        <v>635</v>
      </c>
      <c r="AH470" s="46"/>
    </row>
    <row r="471" spans="2:34">
      <c r="B471" s="45" t="s">
        <v>1275</v>
      </c>
      <c r="C471" s="199" t="s">
        <v>437</v>
      </c>
      <c r="D471" s="199" t="s">
        <v>159</v>
      </c>
      <c r="E471" s="200" t="s">
        <v>341</v>
      </c>
      <c r="F471" s="199" t="s">
        <v>620</v>
      </c>
      <c r="G471" s="44" t="s">
        <v>621</v>
      </c>
      <c r="H471" s="201" t="s">
        <v>1276</v>
      </c>
      <c r="I471" s="200">
        <v>5</v>
      </c>
      <c r="J471" s="44" t="s">
        <v>811</v>
      </c>
      <c r="K471" s="44" t="s">
        <v>15</v>
      </c>
      <c r="L471" s="202" t="s">
        <v>470</v>
      </c>
      <c r="M471" s="202" t="s">
        <v>623</v>
      </c>
      <c r="N471" s="202" t="s">
        <v>624</v>
      </c>
      <c r="O471" s="91">
        <v>5.2</v>
      </c>
      <c r="P471" s="44" t="s">
        <v>625</v>
      </c>
      <c r="Q471" s="45" t="s">
        <v>626</v>
      </c>
      <c r="R471" s="45" t="s">
        <v>625</v>
      </c>
      <c r="S471" s="46" t="s">
        <v>627</v>
      </c>
      <c r="T471" s="206">
        <v>66.896400568275141</v>
      </c>
      <c r="U471" s="45" t="s">
        <v>632</v>
      </c>
      <c r="V471" s="44">
        <v>2611</v>
      </c>
      <c r="W471" s="45">
        <v>300</v>
      </c>
      <c r="X471" s="44">
        <v>2</v>
      </c>
      <c r="Y471" s="78">
        <v>1305.5</v>
      </c>
      <c r="Z471" s="46" t="s">
        <v>629</v>
      </c>
      <c r="AA471" s="44" t="s">
        <v>630</v>
      </c>
      <c r="AB471" s="66" t="s">
        <v>631</v>
      </c>
      <c r="AC471" s="66" t="s">
        <v>632</v>
      </c>
      <c r="AD471" s="46" t="s">
        <v>656</v>
      </c>
      <c r="AE471" s="66" t="s">
        <v>634</v>
      </c>
      <c r="AF471" s="46" t="s">
        <v>631</v>
      </c>
      <c r="AG471" s="46" t="s">
        <v>635</v>
      </c>
      <c r="AH471" s="46"/>
    </row>
    <row r="472" spans="2:34">
      <c r="B472" s="45" t="s">
        <v>1277</v>
      </c>
      <c r="C472" s="199" t="s">
        <v>437</v>
      </c>
      <c r="D472" s="199" t="s">
        <v>159</v>
      </c>
      <c r="E472" s="200" t="s">
        <v>341</v>
      </c>
      <c r="F472" s="199" t="s">
        <v>620</v>
      </c>
      <c r="G472" s="44" t="s">
        <v>621</v>
      </c>
      <c r="H472" s="201" t="s">
        <v>1278</v>
      </c>
      <c r="I472" s="200">
        <v>2</v>
      </c>
      <c r="J472" s="44" t="s">
        <v>811</v>
      </c>
      <c r="K472" s="44" t="s">
        <v>15</v>
      </c>
      <c r="L472" s="202" t="s">
        <v>470</v>
      </c>
      <c r="M472" s="202" t="s">
        <v>623</v>
      </c>
      <c r="N472" s="202" t="s">
        <v>624</v>
      </c>
      <c r="O472" s="91">
        <v>90</v>
      </c>
      <c r="P472" s="44" t="s">
        <v>625</v>
      </c>
      <c r="Q472" s="45" t="s">
        <v>626</v>
      </c>
      <c r="R472" s="45" t="s">
        <v>625</v>
      </c>
      <c r="S472" s="46" t="s">
        <v>627</v>
      </c>
      <c r="T472" s="206">
        <v>53.819827768119545</v>
      </c>
      <c r="U472" s="45" t="s">
        <v>632</v>
      </c>
      <c r="V472" s="44">
        <v>2611</v>
      </c>
      <c r="W472" s="45">
        <v>300</v>
      </c>
      <c r="X472" s="44">
        <v>2</v>
      </c>
      <c r="Y472" s="78">
        <v>1305.5</v>
      </c>
      <c r="Z472" s="46" t="s">
        <v>629</v>
      </c>
      <c r="AA472" s="44" t="s">
        <v>630</v>
      </c>
      <c r="AB472" s="66" t="s">
        <v>634</v>
      </c>
      <c r="AC472" s="66" t="s">
        <v>632</v>
      </c>
      <c r="AD472" s="46" t="s">
        <v>656</v>
      </c>
      <c r="AE472" s="66" t="s">
        <v>634</v>
      </c>
      <c r="AF472" s="46" t="s">
        <v>631</v>
      </c>
      <c r="AG472" s="46" t="s">
        <v>635</v>
      </c>
      <c r="AH472" s="46"/>
    </row>
    <row r="473" spans="2:34">
      <c r="B473" s="45" t="s">
        <v>1279</v>
      </c>
      <c r="C473" s="199" t="s">
        <v>437</v>
      </c>
      <c r="D473" s="199" t="s">
        <v>159</v>
      </c>
      <c r="E473" s="200" t="s">
        <v>341</v>
      </c>
      <c r="F473" s="199" t="s">
        <v>620</v>
      </c>
      <c r="G473" s="44" t="s">
        <v>621</v>
      </c>
      <c r="H473" s="201" t="s">
        <v>1280</v>
      </c>
      <c r="I473" s="200">
        <v>5</v>
      </c>
      <c r="J473" s="44" t="s">
        <v>811</v>
      </c>
      <c r="K473" s="44" t="s">
        <v>15</v>
      </c>
      <c r="L473" s="202" t="s">
        <v>470</v>
      </c>
      <c r="M473" s="202" t="s">
        <v>623</v>
      </c>
      <c r="N473" s="202" t="s">
        <v>624</v>
      </c>
      <c r="O473" s="91">
        <v>28.8</v>
      </c>
      <c r="P473" s="44" t="s">
        <v>625</v>
      </c>
      <c r="Q473" s="45" t="s">
        <v>626</v>
      </c>
      <c r="R473" s="45" t="s">
        <v>625</v>
      </c>
      <c r="S473" s="46" t="s">
        <v>627</v>
      </c>
      <c r="T473" s="206">
        <v>71.039393972693446</v>
      </c>
      <c r="U473" s="45" t="s">
        <v>632</v>
      </c>
      <c r="V473" s="44">
        <v>2611</v>
      </c>
      <c r="W473" s="45">
        <v>300</v>
      </c>
      <c r="X473" s="44">
        <v>2</v>
      </c>
      <c r="Y473" s="78">
        <v>1305.5</v>
      </c>
      <c r="Z473" s="46" t="s">
        <v>629</v>
      </c>
      <c r="AA473" s="44" t="s">
        <v>630</v>
      </c>
      <c r="AB473" s="66" t="s">
        <v>632</v>
      </c>
      <c r="AC473" s="66" t="s">
        <v>632</v>
      </c>
      <c r="AD473" s="46" t="s">
        <v>656</v>
      </c>
      <c r="AE473" s="66" t="s">
        <v>634</v>
      </c>
      <c r="AF473" s="46" t="s">
        <v>631</v>
      </c>
      <c r="AG473" s="46" t="s">
        <v>635</v>
      </c>
      <c r="AH473" s="46"/>
    </row>
    <row r="474" spans="2:34">
      <c r="B474" s="45" t="s">
        <v>1281</v>
      </c>
      <c r="C474" s="199" t="s">
        <v>437</v>
      </c>
      <c r="D474" s="199" t="s">
        <v>159</v>
      </c>
      <c r="E474" s="200" t="s">
        <v>341</v>
      </c>
      <c r="F474" s="199" t="s">
        <v>620</v>
      </c>
      <c r="G474" s="44" t="s">
        <v>621</v>
      </c>
      <c r="H474" s="201" t="s">
        <v>1282</v>
      </c>
      <c r="I474" s="200">
        <v>7</v>
      </c>
      <c r="J474" s="44" t="s">
        <v>811</v>
      </c>
      <c r="K474" s="44" t="s">
        <v>15</v>
      </c>
      <c r="L474" s="202" t="s">
        <v>470</v>
      </c>
      <c r="M474" s="202" t="s">
        <v>623</v>
      </c>
      <c r="N474" s="202" t="s">
        <v>624</v>
      </c>
      <c r="O474" s="91">
        <v>15.428571428571429</v>
      </c>
      <c r="P474" s="44" t="s">
        <v>625</v>
      </c>
      <c r="Q474" s="45" t="s">
        <v>626</v>
      </c>
      <c r="R474" s="45" t="s">
        <v>625</v>
      </c>
      <c r="S474" s="46" t="s">
        <v>627</v>
      </c>
      <c r="T474" s="206">
        <v>110.32747417117352</v>
      </c>
      <c r="U474" s="45" t="s">
        <v>632</v>
      </c>
      <c r="V474" s="44">
        <v>2611</v>
      </c>
      <c r="W474" s="45">
        <v>300</v>
      </c>
      <c r="X474" s="44">
        <v>2</v>
      </c>
      <c r="Y474" s="78">
        <v>1305.5</v>
      </c>
      <c r="Z474" s="46" t="s">
        <v>629</v>
      </c>
      <c r="AA474" s="44" t="s">
        <v>630</v>
      </c>
      <c r="AB474" s="66" t="s">
        <v>631</v>
      </c>
      <c r="AC474" s="66" t="s">
        <v>632</v>
      </c>
      <c r="AD474" s="46" t="s">
        <v>656</v>
      </c>
      <c r="AE474" s="66" t="s">
        <v>634</v>
      </c>
      <c r="AF474" s="46" t="s">
        <v>631</v>
      </c>
      <c r="AG474" s="46" t="s">
        <v>635</v>
      </c>
      <c r="AH474" s="46"/>
    </row>
    <row r="475" spans="2:34">
      <c r="B475" s="45" t="s">
        <v>1283</v>
      </c>
      <c r="C475" s="199" t="s">
        <v>437</v>
      </c>
      <c r="D475" s="199" t="s">
        <v>159</v>
      </c>
      <c r="E475" s="200" t="s">
        <v>341</v>
      </c>
      <c r="F475" s="199" t="s">
        <v>620</v>
      </c>
      <c r="G475" s="44" t="s">
        <v>621</v>
      </c>
      <c r="H475" s="201" t="s">
        <v>1284</v>
      </c>
      <c r="I475" s="200">
        <v>4</v>
      </c>
      <c r="J475" s="44" t="s">
        <v>811</v>
      </c>
      <c r="K475" s="44" t="s">
        <v>15</v>
      </c>
      <c r="L475" s="202" t="s">
        <v>470</v>
      </c>
      <c r="M475" s="202" t="s">
        <v>623</v>
      </c>
      <c r="N475" s="202" t="s">
        <v>624</v>
      </c>
      <c r="O475" s="91">
        <v>18</v>
      </c>
      <c r="P475" s="44" t="s">
        <v>625</v>
      </c>
      <c r="Q475" s="45" t="s">
        <v>626</v>
      </c>
      <c r="R475" s="45" t="s">
        <v>625</v>
      </c>
      <c r="S475" s="46" t="s">
        <v>627</v>
      </c>
      <c r="T475" s="206">
        <v>99.350590380708212</v>
      </c>
      <c r="U475" s="45" t="s">
        <v>632</v>
      </c>
      <c r="V475" s="44">
        <v>2611</v>
      </c>
      <c r="W475" s="45">
        <v>300</v>
      </c>
      <c r="X475" s="44">
        <v>2</v>
      </c>
      <c r="Y475" s="78">
        <v>1305.5</v>
      </c>
      <c r="Z475" s="46" t="s">
        <v>629</v>
      </c>
      <c r="AA475" s="44" t="s">
        <v>630</v>
      </c>
      <c r="AB475" s="66" t="s">
        <v>631</v>
      </c>
      <c r="AC475" s="66" t="s">
        <v>632</v>
      </c>
      <c r="AD475" s="46" t="s">
        <v>656</v>
      </c>
      <c r="AE475" s="66" t="s">
        <v>634</v>
      </c>
      <c r="AF475" s="46" t="s">
        <v>631</v>
      </c>
      <c r="AG475" s="46" t="s">
        <v>635</v>
      </c>
      <c r="AH475" s="46"/>
    </row>
    <row r="476" spans="2:34">
      <c r="B476" s="45" t="s">
        <v>1285</v>
      </c>
      <c r="C476" s="199" t="s">
        <v>437</v>
      </c>
      <c r="D476" s="199" t="s">
        <v>159</v>
      </c>
      <c r="E476" s="200" t="s">
        <v>341</v>
      </c>
      <c r="F476" s="199" t="s">
        <v>620</v>
      </c>
      <c r="G476" s="44" t="s">
        <v>621</v>
      </c>
      <c r="H476" s="201" t="s">
        <v>1286</v>
      </c>
      <c r="I476" s="200">
        <v>3</v>
      </c>
      <c r="J476" s="44" t="s">
        <v>811</v>
      </c>
      <c r="K476" s="44" t="s">
        <v>15</v>
      </c>
      <c r="L476" s="202" t="s">
        <v>470</v>
      </c>
      <c r="M476" s="202" t="s">
        <v>623</v>
      </c>
      <c r="N476" s="202" t="s">
        <v>624</v>
      </c>
      <c r="O476" s="91">
        <v>30</v>
      </c>
      <c r="P476" s="44" t="s">
        <v>625</v>
      </c>
      <c r="Q476" s="45" t="s">
        <v>626</v>
      </c>
      <c r="R476" s="45" t="s">
        <v>625</v>
      </c>
      <c r="S476" s="46" t="s">
        <v>627</v>
      </c>
      <c r="T476" s="206">
        <v>54.696396974529634</v>
      </c>
      <c r="U476" s="45" t="s">
        <v>632</v>
      </c>
      <c r="V476" s="44">
        <v>2611</v>
      </c>
      <c r="W476" s="45">
        <v>300</v>
      </c>
      <c r="X476" s="44">
        <v>2</v>
      </c>
      <c r="Y476" s="78">
        <v>1305.5</v>
      </c>
      <c r="Z476" s="46" t="s">
        <v>629</v>
      </c>
      <c r="AA476" s="44" t="s">
        <v>630</v>
      </c>
      <c r="AB476" s="66" t="s">
        <v>632</v>
      </c>
      <c r="AC476" s="66" t="s">
        <v>632</v>
      </c>
      <c r="AD476" s="46" t="s">
        <v>656</v>
      </c>
      <c r="AE476" s="66" t="s">
        <v>634</v>
      </c>
      <c r="AF476" s="46" t="s">
        <v>631</v>
      </c>
      <c r="AG476" s="46" t="s">
        <v>635</v>
      </c>
      <c r="AH476" s="46"/>
    </row>
    <row r="477" spans="2:34">
      <c r="B477" s="45" t="s">
        <v>1287</v>
      </c>
      <c r="C477" s="199" t="s">
        <v>437</v>
      </c>
      <c r="D477" s="199" t="s">
        <v>159</v>
      </c>
      <c r="E477" s="200" t="s">
        <v>341</v>
      </c>
      <c r="F477" s="199" t="s">
        <v>620</v>
      </c>
      <c r="G477" s="44" t="s">
        <v>621</v>
      </c>
      <c r="H477" s="201" t="s">
        <v>1288</v>
      </c>
      <c r="I477" s="200">
        <v>6</v>
      </c>
      <c r="J477" s="44" t="s">
        <v>811</v>
      </c>
      <c r="K477" s="44" t="s">
        <v>15</v>
      </c>
      <c r="L477" s="202" t="s">
        <v>470</v>
      </c>
      <c r="M477" s="202" t="s">
        <v>623</v>
      </c>
      <c r="N477" s="202" t="s">
        <v>624</v>
      </c>
      <c r="O477" s="91">
        <v>15</v>
      </c>
      <c r="P477" s="44" t="s">
        <v>625</v>
      </c>
      <c r="Q477" s="45" t="s">
        <v>626</v>
      </c>
      <c r="R477" s="45" t="s">
        <v>625</v>
      </c>
      <c r="S477" s="46" t="s">
        <v>627</v>
      </c>
      <c r="T477" s="206">
        <v>113.04119201424085</v>
      </c>
      <c r="U477" s="45" t="s">
        <v>632</v>
      </c>
      <c r="V477" s="44">
        <v>2611</v>
      </c>
      <c r="W477" s="45">
        <v>300</v>
      </c>
      <c r="X477" s="44">
        <v>2</v>
      </c>
      <c r="Y477" s="78">
        <v>1305.5</v>
      </c>
      <c r="Z477" s="46" t="s">
        <v>629</v>
      </c>
      <c r="AA477" s="44" t="s">
        <v>667</v>
      </c>
      <c r="AB477" s="66" t="s">
        <v>631</v>
      </c>
      <c r="AC477" s="66" t="s">
        <v>632</v>
      </c>
      <c r="AD477" s="46" t="s">
        <v>656</v>
      </c>
      <c r="AE477" s="66" t="s">
        <v>628</v>
      </c>
      <c r="AF477" s="46" t="s">
        <v>633</v>
      </c>
      <c r="AG477" s="46" t="s">
        <v>635</v>
      </c>
      <c r="AH477" s="46"/>
    </row>
    <row r="478" spans="2:34">
      <c r="B478" s="45" t="s">
        <v>1289</v>
      </c>
      <c r="C478" s="199" t="s">
        <v>437</v>
      </c>
      <c r="D478" s="199" t="s">
        <v>159</v>
      </c>
      <c r="E478" s="200" t="s">
        <v>341</v>
      </c>
      <c r="F478" s="199" t="s">
        <v>620</v>
      </c>
      <c r="G478" s="44" t="s">
        <v>621</v>
      </c>
      <c r="H478" s="201" t="s">
        <v>1290</v>
      </c>
      <c r="I478" s="200">
        <v>3</v>
      </c>
      <c r="J478" s="44" t="s">
        <v>816</v>
      </c>
      <c r="K478" s="44" t="s">
        <v>15</v>
      </c>
      <c r="L478" s="202" t="s">
        <v>470</v>
      </c>
      <c r="M478" s="202" t="s">
        <v>623</v>
      </c>
      <c r="N478" s="202" t="s">
        <v>624</v>
      </c>
      <c r="O478" s="91">
        <v>18</v>
      </c>
      <c r="P478" s="44" t="s">
        <v>625</v>
      </c>
      <c r="Q478" s="45" t="s">
        <v>626</v>
      </c>
      <c r="R478" s="45" t="s">
        <v>625</v>
      </c>
      <c r="S478" s="46" t="s">
        <v>627</v>
      </c>
      <c r="T478" s="206">
        <v>218.94945556674685</v>
      </c>
      <c r="U478" s="45" t="s">
        <v>632</v>
      </c>
      <c r="V478" s="44">
        <v>2611</v>
      </c>
      <c r="W478" s="45">
        <v>300</v>
      </c>
      <c r="X478" s="44">
        <v>2</v>
      </c>
      <c r="Y478" s="78">
        <v>1305.5</v>
      </c>
      <c r="Z478" s="46" t="s">
        <v>629</v>
      </c>
      <c r="AA478" s="44" t="s">
        <v>667</v>
      </c>
      <c r="AB478" s="66" t="s">
        <v>631</v>
      </c>
      <c r="AC478" s="66" t="s">
        <v>632</v>
      </c>
      <c r="AD478" s="46" t="s">
        <v>656</v>
      </c>
      <c r="AE478" s="66" t="s">
        <v>628</v>
      </c>
      <c r="AF478" s="46" t="s">
        <v>633</v>
      </c>
      <c r="AG478" s="46" t="s">
        <v>635</v>
      </c>
      <c r="AH478" s="46"/>
    </row>
    <row r="479" spans="2:34">
      <c r="B479" s="45" t="s">
        <v>1291</v>
      </c>
      <c r="C479" s="199" t="s">
        <v>437</v>
      </c>
      <c r="D479" s="199" t="s">
        <v>159</v>
      </c>
      <c r="E479" s="200" t="s">
        <v>341</v>
      </c>
      <c r="F479" s="199" t="s">
        <v>620</v>
      </c>
      <c r="G479" s="44" t="s">
        <v>621</v>
      </c>
      <c r="H479" s="201" t="s">
        <v>1292</v>
      </c>
      <c r="I479" s="200">
        <v>8</v>
      </c>
      <c r="J479" s="44" t="s">
        <v>811</v>
      </c>
      <c r="K479" s="44" t="s">
        <v>15</v>
      </c>
      <c r="L479" s="202" t="s">
        <v>470</v>
      </c>
      <c r="M479" s="202" t="s">
        <v>623</v>
      </c>
      <c r="N479" s="202" t="s">
        <v>624</v>
      </c>
      <c r="O479" s="91">
        <v>9</v>
      </c>
      <c r="P479" s="44" t="s">
        <v>625</v>
      </c>
      <c r="Q479" s="45" t="s">
        <v>626</v>
      </c>
      <c r="R479" s="45" t="s">
        <v>625</v>
      </c>
      <c r="S479" s="46" t="s">
        <v>627</v>
      </c>
      <c r="T479" s="206">
        <v>215.81701997747308</v>
      </c>
      <c r="U479" s="45" t="s">
        <v>632</v>
      </c>
      <c r="V479" s="44">
        <v>2611</v>
      </c>
      <c r="W479" s="45">
        <v>300</v>
      </c>
      <c r="X479" s="44">
        <v>2</v>
      </c>
      <c r="Y479" s="78">
        <v>1305.5</v>
      </c>
      <c r="Z479" s="46" t="s">
        <v>629</v>
      </c>
      <c r="AA479" s="44" t="s">
        <v>630</v>
      </c>
      <c r="AB479" s="66" t="s">
        <v>631</v>
      </c>
      <c r="AC479" s="66" t="s">
        <v>632</v>
      </c>
      <c r="AD479" s="46" t="s">
        <v>656</v>
      </c>
      <c r="AE479" s="66" t="s">
        <v>634</v>
      </c>
      <c r="AF479" s="46" t="s">
        <v>631</v>
      </c>
      <c r="AG479" s="46" t="s">
        <v>635</v>
      </c>
      <c r="AH479" s="46"/>
    </row>
    <row r="480" spans="2:34">
      <c r="B480" s="45" t="s">
        <v>1293</v>
      </c>
      <c r="C480" s="199" t="s">
        <v>437</v>
      </c>
      <c r="D480" s="199" t="s">
        <v>159</v>
      </c>
      <c r="E480" s="200" t="s">
        <v>341</v>
      </c>
      <c r="F480" s="199" t="s">
        <v>620</v>
      </c>
      <c r="G480" s="44" t="s">
        <v>621</v>
      </c>
      <c r="H480" s="201" t="s">
        <v>1294</v>
      </c>
      <c r="I480" s="200">
        <v>4</v>
      </c>
      <c r="J480" s="44" t="s">
        <v>811</v>
      </c>
      <c r="K480" s="44" t="s">
        <v>15</v>
      </c>
      <c r="L480" s="202" t="s">
        <v>470</v>
      </c>
      <c r="M480" s="202" t="s">
        <v>623</v>
      </c>
      <c r="N480" s="202" t="s">
        <v>624</v>
      </c>
      <c r="O480" s="91">
        <v>18</v>
      </c>
      <c r="P480" s="44" t="s">
        <v>625</v>
      </c>
      <c r="Q480" s="45" t="s">
        <v>626</v>
      </c>
      <c r="R480" s="45" t="s">
        <v>625</v>
      </c>
      <c r="S480" s="46" t="s">
        <v>627</v>
      </c>
      <c r="T480" s="206">
        <v>236.40048701299051</v>
      </c>
      <c r="U480" s="45" t="s">
        <v>632</v>
      </c>
      <c r="V480" s="44">
        <v>2611</v>
      </c>
      <c r="W480" s="45">
        <v>300</v>
      </c>
      <c r="X480" s="44">
        <v>2</v>
      </c>
      <c r="Y480" s="78">
        <v>1305.5</v>
      </c>
      <c r="Z480" s="46" t="s">
        <v>629</v>
      </c>
      <c r="AA480" s="44" t="s">
        <v>630</v>
      </c>
      <c r="AB480" s="66" t="s">
        <v>631</v>
      </c>
      <c r="AC480" s="66" t="s">
        <v>632</v>
      </c>
      <c r="AD480" s="46" t="s">
        <v>656</v>
      </c>
      <c r="AE480" s="66" t="s">
        <v>634</v>
      </c>
      <c r="AF480" s="46" t="s">
        <v>631</v>
      </c>
      <c r="AG480" s="46" t="s">
        <v>635</v>
      </c>
      <c r="AH480" s="46"/>
    </row>
    <row r="481" spans="2:34">
      <c r="B481" s="45" t="s">
        <v>1295</v>
      </c>
      <c r="C481" s="199" t="s">
        <v>437</v>
      </c>
      <c r="D481" s="199" t="s">
        <v>159</v>
      </c>
      <c r="E481" s="200" t="s">
        <v>341</v>
      </c>
      <c r="F481" s="199" t="s">
        <v>620</v>
      </c>
      <c r="G481" s="44" t="s">
        <v>621</v>
      </c>
      <c r="H481" s="201" t="s">
        <v>1296</v>
      </c>
      <c r="I481" s="200">
        <v>4</v>
      </c>
      <c r="J481" s="44" t="s">
        <v>816</v>
      </c>
      <c r="K481" s="44" t="s">
        <v>15</v>
      </c>
      <c r="L481" s="202" t="s">
        <v>1031</v>
      </c>
      <c r="M481" s="202"/>
      <c r="N481" s="202" t="s">
        <v>1266</v>
      </c>
      <c r="O481" s="91">
        <v>0</v>
      </c>
      <c r="P481" s="44" t="s">
        <v>621</v>
      </c>
      <c r="Q481" s="45" t="s">
        <v>771</v>
      </c>
      <c r="R481" s="45" t="s">
        <v>621</v>
      </c>
      <c r="S481" s="46" t="s">
        <v>621</v>
      </c>
      <c r="T481" s="206" t="s">
        <v>621</v>
      </c>
      <c r="U481" s="45" t="s">
        <v>621</v>
      </c>
      <c r="V481" s="44">
        <v>2611</v>
      </c>
      <c r="W481" s="45">
        <v>300</v>
      </c>
      <c r="X481" s="44">
        <v>2</v>
      </c>
      <c r="Y481" s="78">
        <v>1305.5</v>
      </c>
      <c r="Z481" s="46" t="s">
        <v>629</v>
      </c>
      <c r="AA481" s="44" t="s">
        <v>621</v>
      </c>
      <c r="AB481" s="66" t="s">
        <v>628</v>
      </c>
      <c r="AC481" s="66" t="s">
        <v>628</v>
      </c>
      <c r="AD481" s="46" t="s">
        <v>621</v>
      </c>
      <c r="AE481" s="66" t="s">
        <v>621</v>
      </c>
      <c r="AF481" s="46" t="s">
        <v>633</v>
      </c>
      <c r="AG481" s="46" t="s">
        <v>725</v>
      </c>
      <c r="AH481" s="46"/>
    </row>
    <row r="482" spans="2:34">
      <c r="B482" s="45" t="s">
        <v>1297</v>
      </c>
      <c r="C482" s="199" t="s">
        <v>437</v>
      </c>
      <c r="D482" s="199" t="s">
        <v>159</v>
      </c>
      <c r="E482" s="200" t="s">
        <v>341</v>
      </c>
      <c r="F482" s="199" t="s">
        <v>620</v>
      </c>
      <c r="G482" s="44" t="s">
        <v>621</v>
      </c>
      <c r="H482" s="201" t="s">
        <v>1298</v>
      </c>
      <c r="I482" s="200">
        <v>5</v>
      </c>
      <c r="J482" s="44" t="s">
        <v>811</v>
      </c>
      <c r="K482" s="44" t="s">
        <v>15</v>
      </c>
      <c r="L482" s="202" t="s">
        <v>470</v>
      </c>
      <c r="M482" s="202" t="s">
        <v>623</v>
      </c>
      <c r="N482" s="202" t="s">
        <v>624</v>
      </c>
      <c r="O482" s="91">
        <v>43.2</v>
      </c>
      <c r="P482" s="44" t="s">
        <v>798</v>
      </c>
      <c r="Q482" s="45" t="s">
        <v>626</v>
      </c>
      <c r="R482" s="45" t="s">
        <v>625</v>
      </c>
      <c r="S482" s="46" t="s">
        <v>627</v>
      </c>
      <c r="T482" s="206">
        <v>329.53108206208481</v>
      </c>
      <c r="U482" s="45" t="s">
        <v>632</v>
      </c>
      <c r="V482" s="44">
        <v>2611</v>
      </c>
      <c r="W482" s="45">
        <v>300</v>
      </c>
      <c r="X482" s="44">
        <v>2</v>
      </c>
      <c r="Y482" s="78">
        <v>1305.5</v>
      </c>
      <c r="Z482" s="46" t="s">
        <v>629</v>
      </c>
      <c r="AA482" s="44" t="s">
        <v>630</v>
      </c>
      <c r="AB482" s="66" t="s">
        <v>640</v>
      </c>
      <c r="AC482" s="66" t="s">
        <v>799</v>
      </c>
      <c r="AD482" s="46" t="s">
        <v>656</v>
      </c>
      <c r="AE482" s="66" t="s">
        <v>634</v>
      </c>
      <c r="AF482" s="46" t="s">
        <v>631</v>
      </c>
      <c r="AG482" s="46" t="s">
        <v>725</v>
      </c>
      <c r="AH482" s="46"/>
    </row>
    <row r="483" spans="2:34">
      <c r="B483" s="45" t="s">
        <v>1299</v>
      </c>
      <c r="C483" s="199" t="s">
        <v>437</v>
      </c>
      <c r="D483" s="199" t="s">
        <v>159</v>
      </c>
      <c r="E483" s="200" t="s">
        <v>341</v>
      </c>
      <c r="F483" s="199" t="s">
        <v>620</v>
      </c>
      <c r="G483" s="44" t="s">
        <v>621</v>
      </c>
      <c r="H483" s="201" t="s">
        <v>1300</v>
      </c>
      <c r="I483" s="200">
        <v>4</v>
      </c>
      <c r="J483" s="44" t="s">
        <v>816</v>
      </c>
      <c r="K483" s="44" t="s">
        <v>15</v>
      </c>
      <c r="L483" s="202" t="s">
        <v>470</v>
      </c>
      <c r="M483" s="202" t="s">
        <v>623</v>
      </c>
      <c r="N483" s="202" t="s">
        <v>624</v>
      </c>
      <c r="O483" s="91">
        <v>90</v>
      </c>
      <c r="P483" s="44" t="s">
        <v>625</v>
      </c>
      <c r="Q483" s="45" t="s">
        <v>626</v>
      </c>
      <c r="R483" s="45" t="s">
        <v>625</v>
      </c>
      <c r="S483" s="46" t="s">
        <v>627</v>
      </c>
      <c r="T483" s="206">
        <v>252.72798637465698</v>
      </c>
      <c r="U483" s="45" t="s">
        <v>632</v>
      </c>
      <c r="V483" s="44">
        <v>2611</v>
      </c>
      <c r="W483" s="45">
        <v>300</v>
      </c>
      <c r="X483" s="44">
        <v>2</v>
      </c>
      <c r="Y483" s="78">
        <v>1305.5</v>
      </c>
      <c r="Z483" s="46" t="s">
        <v>629</v>
      </c>
      <c r="AA483" s="44" t="s">
        <v>630</v>
      </c>
      <c r="AB483" s="66" t="s">
        <v>634</v>
      </c>
      <c r="AC483" s="66" t="s">
        <v>632</v>
      </c>
      <c r="AD483" s="46" t="s">
        <v>656</v>
      </c>
      <c r="AE483" s="66" t="s">
        <v>634</v>
      </c>
      <c r="AF483" s="46" t="s">
        <v>631</v>
      </c>
      <c r="AG483" s="46" t="s">
        <v>635</v>
      </c>
      <c r="AH483" s="46"/>
    </row>
    <row r="484" spans="2:34">
      <c r="B484" s="45" t="s">
        <v>1301</v>
      </c>
      <c r="C484" s="199" t="s">
        <v>437</v>
      </c>
      <c r="D484" s="199" t="s">
        <v>159</v>
      </c>
      <c r="E484" s="200" t="s">
        <v>341</v>
      </c>
      <c r="F484" s="199" t="s">
        <v>620</v>
      </c>
      <c r="G484" s="44" t="s">
        <v>621</v>
      </c>
      <c r="H484" s="201" t="s">
        <v>1302</v>
      </c>
      <c r="I484" s="200">
        <v>76</v>
      </c>
      <c r="J484" s="44" t="s">
        <v>811</v>
      </c>
      <c r="K484" s="44" t="s">
        <v>15</v>
      </c>
      <c r="L484" s="202" t="s">
        <v>470</v>
      </c>
      <c r="M484" s="202" t="s">
        <v>623</v>
      </c>
      <c r="N484" s="202" t="s">
        <v>624</v>
      </c>
      <c r="O484" s="91">
        <v>2.8421052631578951</v>
      </c>
      <c r="P484" s="44" t="s">
        <v>625</v>
      </c>
      <c r="Q484" s="45" t="s">
        <v>626</v>
      </c>
      <c r="R484" s="45" t="s">
        <v>625</v>
      </c>
      <c r="S484" s="46" t="s">
        <v>627</v>
      </c>
      <c r="T484" s="206">
        <v>252.62933973107849</v>
      </c>
      <c r="U484" s="45" t="s">
        <v>632</v>
      </c>
      <c r="V484" s="44">
        <v>2611</v>
      </c>
      <c r="W484" s="45">
        <v>300</v>
      </c>
      <c r="X484" s="44">
        <v>2</v>
      </c>
      <c r="Y484" s="78">
        <v>1305.5</v>
      </c>
      <c r="Z484" s="46" t="s">
        <v>629</v>
      </c>
      <c r="AA484" s="44" t="s">
        <v>630</v>
      </c>
      <c r="AB484" s="66" t="s">
        <v>628</v>
      </c>
      <c r="AC484" s="66" t="s">
        <v>632</v>
      </c>
      <c r="AD484" s="46" t="s">
        <v>656</v>
      </c>
      <c r="AE484" s="66" t="s">
        <v>634</v>
      </c>
      <c r="AF484" s="46" t="s">
        <v>633</v>
      </c>
      <c r="AG484" s="46" t="s">
        <v>635</v>
      </c>
      <c r="AH484" s="46"/>
    </row>
    <row r="485" spans="2:34">
      <c r="B485" s="45" t="s">
        <v>1303</v>
      </c>
      <c r="C485" s="199" t="s">
        <v>437</v>
      </c>
      <c r="D485" s="199" t="s">
        <v>159</v>
      </c>
      <c r="E485" s="200" t="s">
        <v>341</v>
      </c>
      <c r="F485" s="199" t="s">
        <v>620</v>
      </c>
      <c r="G485" s="44" t="s">
        <v>621</v>
      </c>
      <c r="H485" s="201" t="s">
        <v>1304</v>
      </c>
      <c r="I485" s="200">
        <v>3</v>
      </c>
      <c r="J485" s="44" t="s">
        <v>811</v>
      </c>
      <c r="K485" s="44" t="s">
        <v>15</v>
      </c>
      <c r="L485" s="202" t="s">
        <v>470</v>
      </c>
      <c r="M485" s="202" t="s">
        <v>623</v>
      </c>
      <c r="N485" s="202" t="s">
        <v>624</v>
      </c>
      <c r="O485" s="91">
        <v>26</v>
      </c>
      <c r="P485" s="44" t="s">
        <v>625</v>
      </c>
      <c r="Q485" s="45" t="s">
        <v>626</v>
      </c>
      <c r="R485" s="45" t="s">
        <v>625</v>
      </c>
      <c r="S485" s="46" t="s">
        <v>627</v>
      </c>
      <c r="T485" s="206">
        <v>230.66338644220636</v>
      </c>
      <c r="U485" s="45" t="s">
        <v>632</v>
      </c>
      <c r="V485" s="44">
        <v>2611</v>
      </c>
      <c r="W485" s="45">
        <v>300</v>
      </c>
      <c r="X485" s="44">
        <v>2</v>
      </c>
      <c r="Y485" s="78">
        <v>1305.5</v>
      </c>
      <c r="Z485" s="46" t="s">
        <v>629</v>
      </c>
      <c r="AA485" s="44" t="s">
        <v>630</v>
      </c>
      <c r="AB485" s="66" t="s">
        <v>632</v>
      </c>
      <c r="AC485" s="66" t="s">
        <v>632</v>
      </c>
      <c r="AD485" s="46" t="s">
        <v>656</v>
      </c>
      <c r="AE485" s="66" t="s">
        <v>634</v>
      </c>
      <c r="AF485" s="46" t="s">
        <v>631</v>
      </c>
      <c r="AG485" s="46" t="s">
        <v>635</v>
      </c>
      <c r="AH485" s="46"/>
    </row>
    <row r="486" spans="2:34">
      <c r="B486" s="45" t="s">
        <v>1305</v>
      </c>
      <c r="C486" s="199" t="s">
        <v>437</v>
      </c>
      <c r="D486" s="199" t="s">
        <v>159</v>
      </c>
      <c r="E486" s="200" t="s">
        <v>341</v>
      </c>
      <c r="F486" s="199" t="s">
        <v>620</v>
      </c>
      <c r="G486" s="44" t="s">
        <v>621</v>
      </c>
      <c r="H486" s="201" t="s">
        <v>1306</v>
      </c>
      <c r="I486" s="200">
        <v>6</v>
      </c>
      <c r="J486" s="44" t="s">
        <v>811</v>
      </c>
      <c r="K486" s="44" t="s">
        <v>15</v>
      </c>
      <c r="L486" s="202" t="s">
        <v>470</v>
      </c>
      <c r="M486" s="202" t="s">
        <v>623</v>
      </c>
      <c r="N486" s="202" t="s">
        <v>624</v>
      </c>
      <c r="O486" s="91">
        <v>48</v>
      </c>
      <c r="P486" s="44" t="s">
        <v>625</v>
      </c>
      <c r="Q486" s="45" t="s">
        <v>626</v>
      </c>
      <c r="R486" s="45" t="s">
        <v>625</v>
      </c>
      <c r="S486" s="46" t="s">
        <v>627</v>
      </c>
      <c r="T486" s="206">
        <v>203.00792365069483</v>
      </c>
      <c r="U486" s="45" t="s">
        <v>632</v>
      </c>
      <c r="V486" s="44">
        <v>2611</v>
      </c>
      <c r="W486" s="45">
        <v>300</v>
      </c>
      <c r="X486" s="44">
        <v>2</v>
      </c>
      <c r="Y486" s="78">
        <v>1305.5</v>
      </c>
      <c r="Z486" s="46" t="s">
        <v>629</v>
      </c>
      <c r="AA486" s="44" t="s">
        <v>630</v>
      </c>
      <c r="AB486" s="66" t="s">
        <v>640</v>
      </c>
      <c r="AC486" s="66" t="s">
        <v>632</v>
      </c>
      <c r="AD486" s="46" t="s">
        <v>656</v>
      </c>
      <c r="AE486" s="66" t="s">
        <v>634</v>
      </c>
      <c r="AF486" s="46" t="s">
        <v>631</v>
      </c>
      <c r="AG486" s="46" t="s">
        <v>635</v>
      </c>
      <c r="AH486" s="46"/>
    </row>
    <row r="487" spans="2:34">
      <c r="B487" s="45" t="s">
        <v>1307</v>
      </c>
      <c r="C487" s="199" t="s">
        <v>437</v>
      </c>
      <c r="D487" s="199" t="s">
        <v>159</v>
      </c>
      <c r="E487" s="200" t="s">
        <v>341</v>
      </c>
      <c r="F487" s="199" t="s">
        <v>620</v>
      </c>
      <c r="G487" s="44" t="s">
        <v>621</v>
      </c>
      <c r="H487" s="201" t="s">
        <v>1308</v>
      </c>
      <c r="I487" s="200">
        <v>3</v>
      </c>
      <c r="J487" s="44" t="s">
        <v>816</v>
      </c>
      <c r="K487" s="44" t="s">
        <v>15</v>
      </c>
      <c r="L487" s="202" t="s">
        <v>470</v>
      </c>
      <c r="M487" s="202" t="s">
        <v>623</v>
      </c>
      <c r="N487" s="202" t="s">
        <v>624</v>
      </c>
      <c r="O487" s="91">
        <v>48</v>
      </c>
      <c r="P487" s="44" t="s">
        <v>625</v>
      </c>
      <c r="Q487" s="45" t="s">
        <v>626</v>
      </c>
      <c r="R487" s="45" t="s">
        <v>625</v>
      </c>
      <c r="S487" s="46" t="s">
        <v>627</v>
      </c>
      <c r="T487" s="206">
        <v>212.88965133368987</v>
      </c>
      <c r="U487" s="45" t="s">
        <v>632</v>
      </c>
      <c r="V487" s="44">
        <v>2611</v>
      </c>
      <c r="W487" s="45">
        <v>300</v>
      </c>
      <c r="X487" s="44">
        <v>2</v>
      </c>
      <c r="Y487" s="78">
        <v>1305.5</v>
      </c>
      <c r="Z487" s="46" t="s">
        <v>629</v>
      </c>
      <c r="AA487" s="44" t="s">
        <v>630</v>
      </c>
      <c r="AB487" s="66" t="s">
        <v>640</v>
      </c>
      <c r="AC487" s="66" t="s">
        <v>632</v>
      </c>
      <c r="AD487" s="46" t="s">
        <v>656</v>
      </c>
      <c r="AE487" s="66" t="s">
        <v>634</v>
      </c>
      <c r="AF487" s="46" t="s">
        <v>631</v>
      </c>
      <c r="AG487" s="46" t="s">
        <v>635</v>
      </c>
      <c r="AH487" s="46"/>
    </row>
    <row r="488" spans="2:34">
      <c r="B488" s="45" t="s">
        <v>1309</v>
      </c>
      <c r="C488" s="199" t="s">
        <v>437</v>
      </c>
      <c r="D488" s="199" t="s">
        <v>159</v>
      </c>
      <c r="E488" s="200" t="s">
        <v>341</v>
      </c>
      <c r="F488" s="199" t="s">
        <v>620</v>
      </c>
      <c r="G488" s="44" t="s">
        <v>621</v>
      </c>
      <c r="H488" s="201" t="s">
        <v>1310</v>
      </c>
      <c r="I488" s="200">
        <v>10</v>
      </c>
      <c r="J488" s="44" t="s">
        <v>816</v>
      </c>
      <c r="K488" s="44" t="s">
        <v>15</v>
      </c>
      <c r="L488" s="202" t="s">
        <v>470</v>
      </c>
      <c r="M488" s="202" t="s">
        <v>623</v>
      </c>
      <c r="N488" s="202" t="s">
        <v>624</v>
      </c>
      <c r="O488" s="91">
        <v>14.4</v>
      </c>
      <c r="P488" s="44" t="s">
        <v>625</v>
      </c>
      <c r="Q488" s="45" t="s">
        <v>626</v>
      </c>
      <c r="R488" s="45" t="s">
        <v>625</v>
      </c>
      <c r="S488" s="46" t="s">
        <v>627</v>
      </c>
      <c r="T488" s="206">
        <v>325.02903205860497</v>
      </c>
      <c r="U488" s="45" t="s">
        <v>632</v>
      </c>
      <c r="V488" s="44">
        <v>2611</v>
      </c>
      <c r="W488" s="45">
        <v>300</v>
      </c>
      <c r="X488" s="44">
        <v>2</v>
      </c>
      <c r="Y488" s="78">
        <v>1305.5</v>
      </c>
      <c r="Z488" s="46" t="s">
        <v>629</v>
      </c>
      <c r="AA488" s="44" t="s">
        <v>630</v>
      </c>
      <c r="AB488" s="66" t="s">
        <v>631</v>
      </c>
      <c r="AC488" s="66" t="s">
        <v>632</v>
      </c>
      <c r="AD488" s="46" t="s">
        <v>656</v>
      </c>
      <c r="AE488" s="66" t="s">
        <v>634</v>
      </c>
      <c r="AF488" s="46" t="s">
        <v>631</v>
      </c>
      <c r="AG488" s="46" t="s">
        <v>635</v>
      </c>
      <c r="AH488" s="46"/>
    </row>
    <row r="489" spans="2:34">
      <c r="B489" s="45" t="s">
        <v>1295</v>
      </c>
      <c r="C489" s="199" t="s">
        <v>437</v>
      </c>
      <c r="D489" s="199" t="s">
        <v>159</v>
      </c>
      <c r="E489" s="200" t="s">
        <v>341</v>
      </c>
      <c r="F489" s="199" t="s">
        <v>620</v>
      </c>
      <c r="G489" s="44" t="s">
        <v>621</v>
      </c>
      <c r="H489" s="201" t="s">
        <v>1296</v>
      </c>
      <c r="I489" s="200">
        <v>4</v>
      </c>
      <c r="J489" s="44" t="s">
        <v>811</v>
      </c>
      <c r="K489" s="44" t="s">
        <v>15</v>
      </c>
      <c r="L489" s="202" t="s">
        <v>470</v>
      </c>
      <c r="M489" s="202" t="s">
        <v>623</v>
      </c>
      <c r="N489" s="202" t="s">
        <v>624</v>
      </c>
      <c r="O489" s="91">
        <v>9</v>
      </c>
      <c r="P489" s="44" t="s">
        <v>625</v>
      </c>
      <c r="Q489" s="45" t="s">
        <v>626</v>
      </c>
      <c r="R489" s="45" t="s">
        <v>625</v>
      </c>
      <c r="S489" s="46" t="s">
        <v>627</v>
      </c>
      <c r="T489" s="206" t="s">
        <v>621</v>
      </c>
      <c r="U489" s="45" t="s">
        <v>621</v>
      </c>
      <c r="V489" s="44">
        <v>2611</v>
      </c>
      <c r="W489" s="45">
        <v>300</v>
      </c>
      <c r="X489" s="44">
        <v>2</v>
      </c>
      <c r="Y489" s="78">
        <v>1305.5</v>
      </c>
      <c r="Z489" s="46" t="s">
        <v>629</v>
      </c>
      <c r="AA489" s="44" t="s">
        <v>630</v>
      </c>
      <c r="AB489" s="66" t="s">
        <v>631</v>
      </c>
      <c r="AC489" s="66" t="s">
        <v>632</v>
      </c>
      <c r="AD489" s="46" t="s">
        <v>621</v>
      </c>
      <c r="AE489" s="66" t="s">
        <v>634</v>
      </c>
      <c r="AF489" s="46" t="s">
        <v>631</v>
      </c>
      <c r="AG489" s="46" t="s">
        <v>725</v>
      </c>
      <c r="AH489" s="46"/>
    </row>
    <row r="490" spans="2:34">
      <c r="B490" s="45" t="s">
        <v>1297</v>
      </c>
      <c r="C490" s="199" t="s">
        <v>437</v>
      </c>
      <c r="D490" s="199" t="s">
        <v>159</v>
      </c>
      <c r="E490" s="200" t="s">
        <v>341</v>
      </c>
      <c r="F490" s="199" t="s">
        <v>620</v>
      </c>
      <c r="G490" s="44" t="s">
        <v>621</v>
      </c>
      <c r="H490" s="201" t="s">
        <v>1298</v>
      </c>
      <c r="I490" s="200">
        <v>5</v>
      </c>
      <c r="J490" s="44" t="s">
        <v>811</v>
      </c>
      <c r="K490" s="44" t="s">
        <v>15</v>
      </c>
      <c r="L490" s="202" t="s">
        <v>470</v>
      </c>
      <c r="M490" s="202" t="s">
        <v>623</v>
      </c>
      <c r="N490" s="202" t="s">
        <v>624</v>
      </c>
      <c r="O490" s="91">
        <v>43.2</v>
      </c>
      <c r="P490" s="44" t="s">
        <v>625</v>
      </c>
      <c r="Q490" s="45" t="s">
        <v>626</v>
      </c>
      <c r="R490" s="45" t="s">
        <v>625</v>
      </c>
      <c r="S490" s="46" t="s">
        <v>627</v>
      </c>
      <c r="T490" s="206">
        <v>329.53108206208481</v>
      </c>
      <c r="U490" s="45" t="s">
        <v>632</v>
      </c>
      <c r="V490" s="44">
        <v>2611</v>
      </c>
      <c r="W490" s="45">
        <v>300</v>
      </c>
      <c r="X490" s="44">
        <v>2</v>
      </c>
      <c r="Y490" s="78">
        <v>1305.5</v>
      </c>
      <c r="Z490" s="46" t="s">
        <v>629</v>
      </c>
      <c r="AA490" s="44" t="s">
        <v>630</v>
      </c>
      <c r="AB490" s="66" t="s">
        <v>640</v>
      </c>
      <c r="AC490" s="66" t="s">
        <v>632</v>
      </c>
      <c r="AD490" s="46" t="s">
        <v>656</v>
      </c>
      <c r="AE490" s="66" t="s">
        <v>634</v>
      </c>
      <c r="AF490" s="46" t="s">
        <v>631</v>
      </c>
      <c r="AG490" s="46" t="s">
        <v>635</v>
      </c>
      <c r="AH490" s="46"/>
    </row>
    <row r="491" spans="2:34">
      <c r="B491" s="45" t="s">
        <v>1311</v>
      </c>
      <c r="C491" s="199" t="s">
        <v>437</v>
      </c>
      <c r="D491" s="199" t="s">
        <v>159</v>
      </c>
      <c r="E491" s="200" t="s">
        <v>341</v>
      </c>
      <c r="F491" s="199" t="s">
        <v>620</v>
      </c>
      <c r="G491" s="44" t="s">
        <v>621</v>
      </c>
      <c r="H491" s="201" t="s">
        <v>1312</v>
      </c>
      <c r="I491" s="200">
        <v>7</v>
      </c>
      <c r="J491" s="44" t="s">
        <v>811</v>
      </c>
      <c r="K491" s="44" t="s">
        <v>15</v>
      </c>
      <c r="L491" s="202" t="s">
        <v>470</v>
      </c>
      <c r="M491" s="202" t="s">
        <v>623</v>
      </c>
      <c r="N491" s="202" t="s">
        <v>624</v>
      </c>
      <c r="O491" s="91">
        <v>51.428571428571423</v>
      </c>
      <c r="P491" s="44" t="s">
        <v>625</v>
      </c>
      <c r="Q491" s="45" t="s">
        <v>626</v>
      </c>
      <c r="R491" s="45" t="s">
        <v>625</v>
      </c>
      <c r="S491" s="46" t="s">
        <v>627</v>
      </c>
      <c r="T491" s="206">
        <v>311.10413815626987</v>
      </c>
      <c r="U491" s="45" t="s">
        <v>632</v>
      </c>
      <c r="V491" s="44">
        <v>2611</v>
      </c>
      <c r="W491" s="45">
        <v>300</v>
      </c>
      <c r="X491" s="44">
        <v>2</v>
      </c>
      <c r="Y491" s="78">
        <v>1305.5</v>
      </c>
      <c r="Z491" s="46" t="s">
        <v>629</v>
      </c>
      <c r="AA491" s="44" t="s">
        <v>630</v>
      </c>
      <c r="AB491" s="66" t="s">
        <v>640</v>
      </c>
      <c r="AC491" s="66" t="s">
        <v>632</v>
      </c>
      <c r="AD491" s="46" t="s">
        <v>656</v>
      </c>
      <c r="AE491" s="66" t="s">
        <v>634</v>
      </c>
      <c r="AF491" s="46" t="s">
        <v>631</v>
      </c>
      <c r="AG491" s="46" t="s">
        <v>635</v>
      </c>
      <c r="AH491" s="46"/>
    </row>
    <row r="492" spans="2:34">
      <c r="B492" s="45" t="s">
        <v>1313</v>
      </c>
      <c r="C492" s="199" t="s">
        <v>437</v>
      </c>
      <c r="D492" s="199" t="s">
        <v>159</v>
      </c>
      <c r="E492" s="200" t="s">
        <v>341</v>
      </c>
      <c r="F492" s="199" t="s">
        <v>620</v>
      </c>
      <c r="G492" s="44" t="s">
        <v>621</v>
      </c>
      <c r="H492" s="201" t="s">
        <v>1314</v>
      </c>
      <c r="I492" s="200">
        <v>1</v>
      </c>
      <c r="J492" s="44" t="s">
        <v>811</v>
      </c>
      <c r="K492" s="44" t="s">
        <v>15</v>
      </c>
      <c r="L492" s="202" t="s">
        <v>470</v>
      </c>
      <c r="M492" s="202" t="s">
        <v>623</v>
      </c>
      <c r="N492" s="202" t="s">
        <v>624</v>
      </c>
      <c r="O492" s="91">
        <v>48</v>
      </c>
      <c r="P492" s="44" t="s">
        <v>625</v>
      </c>
      <c r="Q492" s="45" t="s">
        <v>626</v>
      </c>
      <c r="R492" s="45" t="s">
        <v>625</v>
      </c>
      <c r="S492" s="46" t="s">
        <v>627</v>
      </c>
      <c r="T492" s="206">
        <v>312.61766258802044</v>
      </c>
      <c r="U492" s="45" t="s">
        <v>632</v>
      </c>
      <c r="V492" s="44">
        <v>2611</v>
      </c>
      <c r="W492" s="45">
        <v>300</v>
      </c>
      <c r="X492" s="44">
        <v>2</v>
      </c>
      <c r="Y492" s="78">
        <v>1305.5</v>
      </c>
      <c r="Z492" s="46" t="s">
        <v>629</v>
      </c>
      <c r="AA492" s="44" t="s">
        <v>630</v>
      </c>
      <c r="AB492" s="66" t="s">
        <v>640</v>
      </c>
      <c r="AC492" s="66" t="s">
        <v>632</v>
      </c>
      <c r="AD492" s="46" t="s">
        <v>656</v>
      </c>
      <c r="AE492" s="66" t="s">
        <v>634</v>
      </c>
      <c r="AF492" s="46" t="s">
        <v>631</v>
      </c>
      <c r="AG492" s="46" t="s">
        <v>635</v>
      </c>
      <c r="AH492" s="46"/>
    </row>
    <row r="493" spans="2:34">
      <c r="B493" s="45" t="s">
        <v>1315</v>
      </c>
      <c r="C493" s="199" t="s">
        <v>437</v>
      </c>
      <c r="D493" s="199" t="s">
        <v>159</v>
      </c>
      <c r="E493" s="200" t="s">
        <v>341</v>
      </c>
      <c r="F493" s="199" t="s">
        <v>620</v>
      </c>
      <c r="G493" s="44" t="s">
        <v>621</v>
      </c>
      <c r="H493" s="201" t="s">
        <v>1316</v>
      </c>
      <c r="I493" s="200">
        <v>6</v>
      </c>
      <c r="J493" s="44" t="s">
        <v>811</v>
      </c>
      <c r="K493" s="44" t="s">
        <v>15</v>
      </c>
      <c r="L493" s="202" t="s">
        <v>470</v>
      </c>
      <c r="M493" s="202" t="s">
        <v>623</v>
      </c>
      <c r="N493" s="202" t="s">
        <v>624</v>
      </c>
      <c r="O493" s="91">
        <v>12</v>
      </c>
      <c r="P493" s="44" t="s">
        <v>625</v>
      </c>
      <c r="Q493" s="45" t="s">
        <v>626</v>
      </c>
      <c r="R493" s="45" t="s">
        <v>625</v>
      </c>
      <c r="S493" s="46" t="s">
        <v>627</v>
      </c>
      <c r="T493" s="206">
        <v>274.53282177729955</v>
      </c>
      <c r="U493" s="45" t="s">
        <v>632</v>
      </c>
      <c r="V493" s="44">
        <v>2611</v>
      </c>
      <c r="W493" s="45">
        <v>300</v>
      </c>
      <c r="X493" s="44">
        <v>2</v>
      </c>
      <c r="Y493" s="78">
        <v>1305.5</v>
      </c>
      <c r="Z493" s="46" t="s">
        <v>629</v>
      </c>
      <c r="AA493" s="44" t="s">
        <v>630</v>
      </c>
      <c r="AB493" s="66" t="s">
        <v>631</v>
      </c>
      <c r="AC493" s="66" t="s">
        <v>632</v>
      </c>
      <c r="AD493" s="46" t="s">
        <v>656</v>
      </c>
      <c r="AE493" s="66" t="s">
        <v>634</v>
      </c>
      <c r="AF493" s="46" t="s">
        <v>631</v>
      </c>
      <c r="AG493" s="46" t="s">
        <v>635</v>
      </c>
      <c r="AH493" s="46"/>
    </row>
    <row r="494" spans="2:34">
      <c r="B494" s="45" t="s">
        <v>1317</v>
      </c>
      <c r="C494" s="199" t="s">
        <v>437</v>
      </c>
      <c r="D494" s="199" t="s">
        <v>159</v>
      </c>
      <c r="E494" s="200" t="s">
        <v>341</v>
      </c>
      <c r="F494" s="199" t="s">
        <v>620</v>
      </c>
      <c r="G494" s="44" t="s">
        <v>621</v>
      </c>
      <c r="H494" s="201" t="s">
        <v>1318</v>
      </c>
      <c r="I494" s="200">
        <v>10</v>
      </c>
      <c r="J494" s="44" t="s">
        <v>811</v>
      </c>
      <c r="K494" s="44" t="s">
        <v>15</v>
      </c>
      <c r="L494" s="202" t="s">
        <v>470</v>
      </c>
      <c r="M494" s="202" t="s">
        <v>623</v>
      </c>
      <c r="N494" s="202" t="s">
        <v>624</v>
      </c>
      <c r="O494" s="91">
        <v>21.600000000000005</v>
      </c>
      <c r="P494" s="44" t="s">
        <v>625</v>
      </c>
      <c r="Q494" s="45" t="s">
        <v>626</v>
      </c>
      <c r="R494" s="45" t="s">
        <v>625</v>
      </c>
      <c r="S494" s="46" t="s">
        <v>627</v>
      </c>
      <c r="T494" s="206">
        <v>265.51405929812023</v>
      </c>
      <c r="U494" s="45" t="s">
        <v>632</v>
      </c>
      <c r="V494" s="44">
        <v>2611</v>
      </c>
      <c r="W494" s="45">
        <v>300</v>
      </c>
      <c r="X494" s="44">
        <v>2</v>
      </c>
      <c r="Y494" s="78">
        <v>1305.5</v>
      </c>
      <c r="Z494" s="46" t="s">
        <v>629</v>
      </c>
      <c r="AA494" s="44" t="s">
        <v>630</v>
      </c>
      <c r="AB494" s="66" t="s">
        <v>632</v>
      </c>
      <c r="AC494" s="66" t="s">
        <v>632</v>
      </c>
      <c r="AD494" s="46" t="s">
        <v>656</v>
      </c>
      <c r="AE494" s="66" t="s">
        <v>634</v>
      </c>
      <c r="AF494" s="46" t="s">
        <v>631</v>
      </c>
      <c r="AG494" s="46" t="s">
        <v>635</v>
      </c>
      <c r="AH494" s="46"/>
    </row>
    <row r="495" spans="2:34">
      <c r="B495" s="45" t="s">
        <v>1319</v>
      </c>
      <c r="C495" s="199" t="s">
        <v>437</v>
      </c>
      <c r="D495" s="199" t="s">
        <v>159</v>
      </c>
      <c r="E495" s="200" t="s">
        <v>341</v>
      </c>
      <c r="F495" s="199" t="s">
        <v>620</v>
      </c>
      <c r="G495" s="44" t="s">
        <v>621</v>
      </c>
      <c r="H495" s="201" t="s">
        <v>1320</v>
      </c>
      <c r="I495" s="200">
        <v>10</v>
      </c>
      <c r="J495" s="44" t="s">
        <v>811</v>
      </c>
      <c r="K495" s="44" t="s">
        <v>15</v>
      </c>
      <c r="L495" s="202" t="s">
        <v>470</v>
      </c>
      <c r="M495" s="202" t="s">
        <v>623</v>
      </c>
      <c r="N495" s="202" t="s">
        <v>624</v>
      </c>
      <c r="O495" s="91">
        <v>28.8</v>
      </c>
      <c r="P495" s="44" t="s">
        <v>625</v>
      </c>
      <c r="Q495" s="45" t="s">
        <v>626</v>
      </c>
      <c r="R495" s="45" t="s">
        <v>625</v>
      </c>
      <c r="S495" s="46" t="s">
        <v>627</v>
      </c>
      <c r="T495" s="206">
        <v>252.70822150648377</v>
      </c>
      <c r="U495" s="45" t="s">
        <v>632</v>
      </c>
      <c r="V495" s="44">
        <v>2611</v>
      </c>
      <c r="W495" s="45">
        <v>300</v>
      </c>
      <c r="X495" s="44">
        <v>2</v>
      </c>
      <c r="Y495" s="78">
        <v>1305.5</v>
      </c>
      <c r="Z495" s="46" t="s">
        <v>629</v>
      </c>
      <c r="AA495" s="44" t="s">
        <v>630</v>
      </c>
      <c r="AB495" s="66" t="s">
        <v>632</v>
      </c>
      <c r="AC495" s="66" t="s">
        <v>632</v>
      </c>
      <c r="AD495" s="46" t="s">
        <v>656</v>
      </c>
      <c r="AE495" s="66" t="s">
        <v>634</v>
      </c>
      <c r="AF495" s="46" t="s">
        <v>631</v>
      </c>
      <c r="AG495" s="46" t="s">
        <v>635</v>
      </c>
      <c r="AH495" s="46"/>
    </row>
    <row r="496" spans="2:34">
      <c r="B496" s="45" t="s">
        <v>1321</v>
      </c>
      <c r="C496" s="199" t="s">
        <v>437</v>
      </c>
      <c r="D496" s="199" t="s">
        <v>159</v>
      </c>
      <c r="E496" s="200" t="s">
        <v>341</v>
      </c>
      <c r="F496" s="199" t="s">
        <v>620</v>
      </c>
      <c r="G496" s="44" t="s">
        <v>621</v>
      </c>
      <c r="H496" s="201" t="s">
        <v>1322</v>
      </c>
      <c r="I496" s="200">
        <v>6</v>
      </c>
      <c r="J496" s="44" t="s">
        <v>811</v>
      </c>
      <c r="K496" s="44" t="s">
        <v>15</v>
      </c>
      <c r="L496" s="202" t="s">
        <v>470</v>
      </c>
      <c r="M496" s="202" t="s">
        <v>623</v>
      </c>
      <c r="N496" s="202" t="s">
        <v>624</v>
      </c>
      <c r="O496" s="91">
        <v>18</v>
      </c>
      <c r="P496" s="44" t="s">
        <v>625</v>
      </c>
      <c r="Q496" s="45" t="s">
        <v>626</v>
      </c>
      <c r="R496" s="45" t="s">
        <v>625</v>
      </c>
      <c r="S496" s="46" t="s">
        <v>627</v>
      </c>
      <c r="T496" s="206">
        <v>236.40048701299051</v>
      </c>
      <c r="U496" s="45" t="s">
        <v>632</v>
      </c>
      <c r="V496" s="44">
        <v>2611</v>
      </c>
      <c r="W496" s="45">
        <v>300</v>
      </c>
      <c r="X496" s="44">
        <v>2</v>
      </c>
      <c r="Y496" s="78">
        <v>1305.5</v>
      </c>
      <c r="Z496" s="46" t="s">
        <v>629</v>
      </c>
      <c r="AA496" s="44" t="s">
        <v>630</v>
      </c>
      <c r="AB496" s="66" t="s">
        <v>631</v>
      </c>
      <c r="AC496" s="66" t="s">
        <v>632</v>
      </c>
      <c r="AD496" s="46" t="s">
        <v>656</v>
      </c>
      <c r="AE496" s="66" t="s">
        <v>634</v>
      </c>
      <c r="AF496" s="46" t="s">
        <v>631</v>
      </c>
      <c r="AG496" s="46" t="s">
        <v>635</v>
      </c>
      <c r="AH496" s="46"/>
    </row>
    <row r="497" spans="2:34">
      <c r="B497" s="45" t="s">
        <v>1323</v>
      </c>
      <c r="C497" s="199" t="s">
        <v>437</v>
      </c>
      <c r="D497" s="199" t="s">
        <v>159</v>
      </c>
      <c r="E497" s="200" t="s">
        <v>341</v>
      </c>
      <c r="F497" s="199" t="s">
        <v>620</v>
      </c>
      <c r="G497" s="44" t="s">
        <v>621</v>
      </c>
      <c r="H497" s="201" t="s">
        <v>1324</v>
      </c>
      <c r="I497" s="200">
        <v>6</v>
      </c>
      <c r="J497" s="44" t="s">
        <v>811</v>
      </c>
      <c r="K497" s="44" t="s">
        <v>15</v>
      </c>
      <c r="L497" s="202" t="s">
        <v>470</v>
      </c>
      <c r="M497" s="202" t="s">
        <v>623</v>
      </c>
      <c r="N497" s="202" t="s">
        <v>624</v>
      </c>
      <c r="O497" s="91">
        <v>12</v>
      </c>
      <c r="P497" s="44" t="s">
        <v>625</v>
      </c>
      <c r="Q497" s="45" t="s">
        <v>626</v>
      </c>
      <c r="R497" s="45" t="s">
        <v>625</v>
      </c>
      <c r="S497" s="46" t="s">
        <v>627</v>
      </c>
      <c r="T497" s="206">
        <v>238.21566471783942</v>
      </c>
      <c r="U497" s="45" t="s">
        <v>632</v>
      </c>
      <c r="V497" s="44">
        <v>2611</v>
      </c>
      <c r="W497" s="45">
        <v>300</v>
      </c>
      <c r="X497" s="44">
        <v>2</v>
      </c>
      <c r="Y497" s="78">
        <v>1305.5</v>
      </c>
      <c r="Z497" s="46" t="s">
        <v>629</v>
      </c>
      <c r="AA497" s="44" t="s">
        <v>630</v>
      </c>
      <c r="AB497" s="66" t="s">
        <v>631</v>
      </c>
      <c r="AC497" s="66" t="s">
        <v>632</v>
      </c>
      <c r="AD497" s="46" t="s">
        <v>656</v>
      </c>
      <c r="AE497" s="66" t="s">
        <v>634</v>
      </c>
      <c r="AF497" s="46" t="s">
        <v>631</v>
      </c>
      <c r="AG497" s="46" t="s">
        <v>635</v>
      </c>
      <c r="AH497" s="46"/>
    </row>
    <row r="498" spans="2:34">
      <c r="B498" s="45" t="s">
        <v>1325</v>
      </c>
      <c r="C498" s="199" t="s">
        <v>437</v>
      </c>
      <c r="D498" s="199" t="s">
        <v>159</v>
      </c>
      <c r="E498" s="200" t="s">
        <v>341</v>
      </c>
      <c r="F498" s="199" t="s">
        <v>620</v>
      </c>
      <c r="G498" s="44" t="s">
        <v>621</v>
      </c>
      <c r="H498" s="201" t="s">
        <v>1326</v>
      </c>
      <c r="I498" s="200">
        <v>2</v>
      </c>
      <c r="J498" s="44" t="s">
        <v>816</v>
      </c>
      <c r="K498" s="44" t="s">
        <v>15</v>
      </c>
      <c r="L498" s="202" t="s">
        <v>1031</v>
      </c>
      <c r="M498" s="202"/>
      <c r="N498" s="202" t="s">
        <v>1327</v>
      </c>
      <c r="O498" s="91">
        <v>0</v>
      </c>
      <c r="P498" s="44" t="s">
        <v>621</v>
      </c>
      <c r="Q498" s="45" t="s">
        <v>771</v>
      </c>
      <c r="R498" s="45" t="s">
        <v>621</v>
      </c>
      <c r="S498" s="46" t="s">
        <v>621</v>
      </c>
      <c r="T498" s="206" t="s">
        <v>621</v>
      </c>
      <c r="U498" s="45" t="s">
        <v>621</v>
      </c>
      <c r="V498" s="44">
        <v>2611</v>
      </c>
      <c r="W498" s="45">
        <v>300</v>
      </c>
      <c r="X498" s="44">
        <v>2</v>
      </c>
      <c r="Y498" s="78">
        <v>1305.5</v>
      </c>
      <c r="Z498" s="46" t="s">
        <v>629</v>
      </c>
      <c r="AA498" s="44" t="s">
        <v>621</v>
      </c>
      <c r="AB498" s="66" t="s">
        <v>628</v>
      </c>
      <c r="AC498" s="66" t="s">
        <v>628</v>
      </c>
      <c r="AD498" s="46" t="s">
        <v>621</v>
      </c>
      <c r="AE498" s="66" t="s">
        <v>621</v>
      </c>
      <c r="AF498" s="46" t="s">
        <v>633</v>
      </c>
      <c r="AG498" s="46" t="s">
        <v>725</v>
      </c>
      <c r="AH498" s="46"/>
    </row>
    <row r="499" spans="2:34">
      <c r="B499" s="45" t="s">
        <v>1328</v>
      </c>
      <c r="C499" s="199" t="s">
        <v>437</v>
      </c>
      <c r="D499" s="199" t="s">
        <v>159</v>
      </c>
      <c r="E499" s="200" t="s">
        <v>341</v>
      </c>
      <c r="F499" s="199" t="s">
        <v>620</v>
      </c>
      <c r="G499" s="44" t="s">
        <v>621</v>
      </c>
      <c r="H499" s="201" t="s">
        <v>1329</v>
      </c>
      <c r="I499" s="200">
        <v>16</v>
      </c>
      <c r="J499" s="44" t="s">
        <v>811</v>
      </c>
      <c r="K499" s="44" t="s">
        <v>15</v>
      </c>
      <c r="L499" s="202" t="s">
        <v>1031</v>
      </c>
      <c r="M499" s="202"/>
      <c r="N499" s="202" t="s">
        <v>1266</v>
      </c>
      <c r="O499" s="91">
        <v>0</v>
      </c>
      <c r="P499" s="44" t="s">
        <v>621</v>
      </c>
      <c r="Q499" s="45" t="s">
        <v>771</v>
      </c>
      <c r="R499" s="45" t="s">
        <v>621</v>
      </c>
      <c r="S499" s="46" t="s">
        <v>621</v>
      </c>
      <c r="T499" s="206" t="s">
        <v>621</v>
      </c>
      <c r="U499" s="45" t="s">
        <v>621</v>
      </c>
      <c r="V499" s="44">
        <v>2611</v>
      </c>
      <c r="W499" s="45">
        <v>300</v>
      </c>
      <c r="X499" s="44">
        <v>2</v>
      </c>
      <c r="Y499" s="78">
        <v>1305.5</v>
      </c>
      <c r="Z499" s="46" t="s">
        <v>629</v>
      </c>
      <c r="AA499" s="44" t="s">
        <v>621</v>
      </c>
      <c r="AB499" s="66" t="s">
        <v>628</v>
      </c>
      <c r="AC499" s="66" t="s">
        <v>628</v>
      </c>
      <c r="AD499" s="46" t="s">
        <v>621</v>
      </c>
      <c r="AE499" s="66" t="s">
        <v>621</v>
      </c>
      <c r="AF499" s="46" t="s">
        <v>633</v>
      </c>
      <c r="AG499" s="46" t="s">
        <v>725</v>
      </c>
      <c r="AH499" s="46"/>
    </row>
    <row r="500" spans="2:34">
      <c r="B500" s="45" t="s">
        <v>1330</v>
      </c>
      <c r="C500" s="199" t="s">
        <v>437</v>
      </c>
      <c r="D500" s="199" t="s">
        <v>159</v>
      </c>
      <c r="E500" s="200" t="s">
        <v>341</v>
      </c>
      <c r="F500" s="199" t="s">
        <v>620</v>
      </c>
      <c r="G500" s="44" t="s">
        <v>621</v>
      </c>
      <c r="H500" s="201" t="s">
        <v>1331</v>
      </c>
      <c r="I500" s="200">
        <v>6</v>
      </c>
      <c r="J500" s="44" t="s">
        <v>816</v>
      </c>
      <c r="K500" s="44" t="s">
        <v>15</v>
      </c>
      <c r="L500" s="202" t="s">
        <v>1031</v>
      </c>
      <c r="M500" s="202"/>
      <c r="N500" s="202" t="s">
        <v>1032</v>
      </c>
      <c r="O500" s="91">
        <v>0</v>
      </c>
      <c r="P500" s="44" t="s">
        <v>621</v>
      </c>
      <c r="Q500" s="45" t="s">
        <v>771</v>
      </c>
      <c r="R500" s="45" t="s">
        <v>621</v>
      </c>
      <c r="S500" s="46" t="s">
        <v>621</v>
      </c>
      <c r="T500" s="206" t="s">
        <v>621</v>
      </c>
      <c r="U500" s="45" t="s">
        <v>621</v>
      </c>
      <c r="V500" s="44">
        <v>2611</v>
      </c>
      <c r="W500" s="45">
        <v>300</v>
      </c>
      <c r="X500" s="44">
        <v>2</v>
      </c>
      <c r="Y500" s="78">
        <v>1305.5</v>
      </c>
      <c r="Z500" s="46" t="s">
        <v>629</v>
      </c>
      <c r="AA500" s="44" t="s">
        <v>621</v>
      </c>
      <c r="AB500" s="66" t="s">
        <v>628</v>
      </c>
      <c r="AC500" s="66" t="s">
        <v>628</v>
      </c>
      <c r="AD500" s="46" t="s">
        <v>621</v>
      </c>
      <c r="AE500" s="66" t="s">
        <v>621</v>
      </c>
      <c r="AF500" s="46" t="s">
        <v>633</v>
      </c>
      <c r="AG500" s="46" t="s">
        <v>725</v>
      </c>
      <c r="AH500" s="46"/>
    </row>
    <row r="501" spans="2:34">
      <c r="B501" s="45" t="s">
        <v>1332</v>
      </c>
      <c r="C501" s="199" t="s">
        <v>437</v>
      </c>
      <c r="D501" s="199" t="s">
        <v>159</v>
      </c>
      <c r="E501" s="200" t="s">
        <v>341</v>
      </c>
      <c r="F501" s="199" t="s">
        <v>620</v>
      </c>
      <c r="G501" s="44" t="s">
        <v>621</v>
      </c>
      <c r="H501" s="201" t="s">
        <v>1333</v>
      </c>
      <c r="I501" s="200">
        <v>12</v>
      </c>
      <c r="J501" s="44" t="s">
        <v>811</v>
      </c>
      <c r="K501" s="44" t="s">
        <v>15</v>
      </c>
      <c r="L501" s="202" t="s">
        <v>470</v>
      </c>
      <c r="M501" s="202" t="s">
        <v>623</v>
      </c>
      <c r="N501" s="202" t="s">
        <v>624</v>
      </c>
      <c r="O501" s="91">
        <v>24</v>
      </c>
      <c r="P501" s="44" t="s">
        <v>625</v>
      </c>
      <c r="Q501" s="45" t="s">
        <v>626</v>
      </c>
      <c r="R501" s="45" t="s">
        <v>625</v>
      </c>
      <c r="S501" s="46" t="s">
        <v>627</v>
      </c>
      <c r="T501" s="206">
        <v>39.760674667417341</v>
      </c>
      <c r="U501" s="45" t="s">
        <v>632</v>
      </c>
      <c r="V501" s="44">
        <v>2611</v>
      </c>
      <c r="W501" s="45">
        <v>300</v>
      </c>
      <c r="X501" s="44">
        <v>2</v>
      </c>
      <c r="Y501" s="78">
        <v>1305.5</v>
      </c>
      <c r="Z501" s="46" t="s">
        <v>629</v>
      </c>
      <c r="AA501" s="44" t="s">
        <v>630</v>
      </c>
      <c r="AB501" s="66" t="s">
        <v>632</v>
      </c>
      <c r="AC501" s="66" t="s">
        <v>632</v>
      </c>
      <c r="AD501" s="46" t="s">
        <v>656</v>
      </c>
      <c r="AE501" s="66" t="s">
        <v>634</v>
      </c>
      <c r="AF501" s="46" t="s">
        <v>631</v>
      </c>
      <c r="AG501" s="46" t="s">
        <v>635</v>
      </c>
      <c r="AH501" s="46"/>
    </row>
    <row r="502" spans="2:34">
      <c r="B502" s="45" t="s">
        <v>1334</v>
      </c>
      <c r="C502" s="199" t="s">
        <v>437</v>
      </c>
      <c r="D502" s="199" t="s">
        <v>159</v>
      </c>
      <c r="E502" s="200" t="s">
        <v>341</v>
      </c>
      <c r="F502" s="199" t="s">
        <v>620</v>
      </c>
      <c r="G502" s="44" t="s">
        <v>621</v>
      </c>
      <c r="H502" s="201" t="s">
        <v>1335</v>
      </c>
      <c r="I502" s="200">
        <v>8</v>
      </c>
      <c r="J502" s="44" t="s">
        <v>811</v>
      </c>
      <c r="K502" s="44" t="s">
        <v>15</v>
      </c>
      <c r="L502" s="202" t="s">
        <v>1031</v>
      </c>
      <c r="M502" s="202"/>
      <c r="N502" s="202" t="s">
        <v>468</v>
      </c>
      <c r="O502" s="91">
        <v>0</v>
      </c>
      <c r="P502" s="44" t="s">
        <v>621</v>
      </c>
      <c r="Q502" s="45" t="s">
        <v>771</v>
      </c>
      <c r="R502" s="45" t="s">
        <v>621</v>
      </c>
      <c r="S502" s="46" t="s">
        <v>621</v>
      </c>
      <c r="T502" s="206" t="s">
        <v>621</v>
      </c>
      <c r="U502" s="45" t="s">
        <v>621</v>
      </c>
      <c r="V502" s="44">
        <v>2611</v>
      </c>
      <c r="W502" s="45">
        <v>300</v>
      </c>
      <c r="X502" s="44">
        <v>2</v>
      </c>
      <c r="Y502" s="78">
        <v>1305.5</v>
      </c>
      <c r="Z502" s="46" t="s">
        <v>629</v>
      </c>
      <c r="AA502" s="44" t="s">
        <v>621</v>
      </c>
      <c r="AB502" s="66" t="s">
        <v>628</v>
      </c>
      <c r="AC502" s="66" t="s">
        <v>628</v>
      </c>
      <c r="AD502" s="46" t="s">
        <v>621</v>
      </c>
      <c r="AE502" s="66" t="s">
        <v>621</v>
      </c>
      <c r="AF502" s="46" t="s">
        <v>633</v>
      </c>
      <c r="AG502" s="46" t="s">
        <v>725</v>
      </c>
      <c r="AH502" s="46"/>
    </row>
    <row r="503" spans="2:34">
      <c r="B503" s="45" t="s">
        <v>1336</v>
      </c>
      <c r="C503" s="199" t="s">
        <v>437</v>
      </c>
      <c r="D503" s="199" t="s">
        <v>159</v>
      </c>
      <c r="E503" s="200" t="s">
        <v>341</v>
      </c>
      <c r="F503" s="199" t="s">
        <v>620</v>
      </c>
      <c r="G503" s="44" t="s">
        <v>621</v>
      </c>
      <c r="H503" s="201" t="s">
        <v>1337</v>
      </c>
      <c r="I503" s="200">
        <v>4</v>
      </c>
      <c r="J503" s="44" t="s">
        <v>811</v>
      </c>
      <c r="K503" s="44" t="s">
        <v>15</v>
      </c>
      <c r="L503" s="202" t="s">
        <v>1031</v>
      </c>
      <c r="M503" s="202"/>
      <c r="N503" s="202" t="s">
        <v>1338</v>
      </c>
      <c r="O503" s="91">
        <v>0</v>
      </c>
      <c r="P503" s="44" t="s">
        <v>621</v>
      </c>
      <c r="Q503" s="45" t="s">
        <v>771</v>
      </c>
      <c r="R503" s="45" t="s">
        <v>621</v>
      </c>
      <c r="S503" s="46" t="s">
        <v>621</v>
      </c>
      <c r="T503" s="206" t="s">
        <v>621</v>
      </c>
      <c r="U503" s="45" t="s">
        <v>621</v>
      </c>
      <c r="V503" s="44">
        <v>2611</v>
      </c>
      <c r="W503" s="45">
        <v>300</v>
      </c>
      <c r="X503" s="44">
        <v>2</v>
      </c>
      <c r="Y503" s="78">
        <v>1305.5</v>
      </c>
      <c r="Z503" s="46" t="s">
        <v>629</v>
      </c>
      <c r="AA503" s="44" t="s">
        <v>621</v>
      </c>
      <c r="AB503" s="66" t="s">
        <v>628</v>
      </c>
      <c r="AC503" s="66" t="s">
        <v>628</v>
      </c>
      <c r="AD503" s="46" t="s">
        <v>621</v>
      </c>
      <c r="AE503" s="66" t="s">
        <v>621</v>
      </c>
      <c r="AF503" s="46" t="s">
        <v>633</v>
      </c>
      <c r="AG503" s="46" t="s">
        <v>725</v>
      </c>
      <c r="AH503" s="46"/>
    </row>
    <row r="504" spans="2:34">
      <c r="B504" s="45" t="s">
        <v>1339</v>
      </c>
      <c r="C504" s="199" t="s">
        <v>437</v>
      </c>
      <c r="D504" s="199" t="s">
        <v>159</v>
      </c>
      <c r="E504" s="200" t="s">
        <v>341</v>
      </c>
      <c r="F504" s="199" t="s">
        <v>620</v>
      </c>
      <c r="G504" s="44" t="s">
        <v>621</v>
      </c>
      <c r="H504" s="201" t="s">
        <v>1340</v>
      </c>
      <c r="I504" s="200">
        <v>5</v>
      </c>
      <c r="J504" s="44" t="s">
        <v>816</v>
      </c>
      <c r="K504" s="44" t="s">
        <v>15</v>
      </c>
      <c r="L504" s="202" t="s">
        <v>470</v>
      </c>
      <c r="M504" s="202" t="s">
        <v>623</v>
      </c>
      <c r="N504" s="202" t="s">
        <v>624</v>
      </c>
      <c r="O504" s="91">
        <v>21.600000000000005</v>
      </c>
      <c r="P504" s="44" t="s">
        <v>625</v>
      </c>
      <c r="Q504" s="45" t="s">
        <v>626</v>
      </c>
      <c r="R504" s="45" t="s">
        <v>625</v>
      </c>
      <c r="S504" s="46" t="s">
        <v>627</v>
      </c>
      <c r="T504" s="206">
        <v>468.32290569749705</v>
      </c>
      <c r="U504" s="45" t="s">
        <v>632</v>
      </c>
      <c r="V504" s="44">
        <v>2611</v>
      </c>
      <c r="W504" s="45">
        <v>300</v>
      </c>
      <c r="X504" s="44">
        <v>2</v>
      </c>
      <c r="Y504" s="78">
        <v>1305.5</v>
      </c>
      <c r="Z504" s="46" t="s">
        <v>629</v>
      </c>
      <c r="AA504" s="44" t="s">
        <v>630</v>
      </c>
      <c r="AB504" s="66" t="s">
        <v>632</v>
      </c>
      <c r="AC504" s="66" t="s">
        <v>632</v>
      </c>
      <c r="AD504" s="46" t="s">
        <v>656</v>
      </c>
      <c r="AE504" s="66" t="s">
        <v>634</v>
      </c>
      <c r="AF504" s="46" t="s">
        <v>631</v>
      </c>
      <c r="AG504" s="46" t="s">
        <v>635</v>
      </c>
      <c r="AH504" s="46"/>
    </row>
    <row r="505" spans="2:34">
      <c r="B505" s="45" t="s">
        <v>1341</v>
      </c>
      <c r="C505" s="199" t="s">
        <v>437</v>
      </c>
      <c r="D505" s="199" t="s">
        <v>159</v>
      </c>
      <c r="E505" s="200" t="s">
        <v>341</v>
      </c>
      <c r="F505" s="199" t="s">
        <v>620</v>
      </c>
      <c r="G505" s="44" t="s">
        <v>621</v>
      </c>
      <c r="H505" s="201" t="s">
        <v>1342</v>
      </c>
      <c r="I505" s="200">
        <v>7</v>
      </c>
      <c r="J505" s="44" t="s">
        <v>811</v>
      </c>
      <c r="K505" s="44" t="s">
        <v>15</v>
      </c>
      <c r="L505" s="202" t="s">
        <v>470</v>
      </c>
      <c r="M505" s="202" t="s">
        <v>623</v>
      </c>
      <c r="N505" s="202" t="s">
        <v>624</v>
      </c>
      <c r="O505" s="91">
        <v>20.571428571428573</v>
      </c>
      <c r="P505" s="44" t="s">
        <v>625</v>
      </c>
      <c r="Q505" s="45" t="s">
        <v>626</v>
      </c>
      <c r="R505" s="45" t="s">
        <v>625</v>
      </c>
      <c r="S505" s="46" t="s">
        <v>627</v>
      </c>
      <c r="T505" s="206">
        <v>263.91516334226071</v>
      </c>
      <c r="U505" s="45" t="s">
        <v>632</v>
      </c>
      <c r="V505" s="44">
        <v>2611</v>
      </c>
      <c r="W505" s="45">
        <v>300</v>
      </c>
      <c r="X505" s="44">
        <v>2</v>
      </c>
      <c r="Y505" s="78">
        <v>1305.5</v>
      </c>
      <c r="Z505" s="46" t="s">
        <v>629</v>
      </c>
      <c r="AA505" s="44" t="s">
        <v>630</v>
      </c>
      <c r="AB505" s="66" t="s">
        <v>632</v>
      </c>
      <c r="AC505" s="66" t="s">
        <v>632</v>
      </c>
      <c r="AD505" s="46" t="s">
        <v>656</v>
      </c>
      <c r="AE505" s="66" t="s">
        <v>634</v>
      </c>
      <c r="AF505" s="46" t="s">
        <v>631</v>
      </c>
      <c r="AG505" s="46" t="s">
        <v>635</v>
      </c>
      <c r="AH505" s="46"/>
    </row>
    <row r="506" spans="2:34">
      <c r="B506" s="45" t="s">
        <v>1343</v>
      </c>
      <c r="C506" s="199" t="s">
        <v>437</v>
      </c>
      <c r="D506" s="199" t="s">
        <v>159</v>
      </c>
      <c r="E506" s="200" t="s">
        <v>341</v>
      </c>
      <c r="F506" s="199" t="s">
        <v>620</v>
      </c>
      <c r="G506" s="44" t="s">
        <v>621</v>
      </c>
      <c r="H506" s="201" t="s">
        <v>1344</v>
      </c>
      <c r="I506" s="200">
        <v>5</v>
      </c>
      <c r="J506" s="44" t="s">
        <v>811</v>
      </c>
      <c r="K506" s="44" t="s">
        <v>15</v>
      </c>
      <c r="L506" s="202" t="s">
        <v>470</v>
      </c>
      <c r="M506" s="202" t="s">
        <v>623</v>
      </c>
      <c r="N506" s="202" t="s">
        <v>624</v>
      </c>
      <c r="O506" s="91">
        <v>51.20000000000001</v>
      </c>
      <c r="P506" s="44" t="s">
        <v>625</v>
      </c>
      <c r="Q506" s="45" t="s">
        <v>626</v>
      </c>
      <c r="R506" s="45" t="s">
        <v>625</v>
      </c>
      <c r="S506" s="46" t="s">
        <v>627</v>
      </c>
      <c r="T506" s="206">
        <v>335.79014235823399</v>
      </c>
      <c r="U506" s="45" t="s">
        <v>632</v>
      </c>
      <c r="V506" s="44">
        <v>2611</v>
      </c>
      <c r="W506" s="45">
        <v>300</v>
      </c>
      <c r="X506" s="44">
        <v>2</v>
      </c>
      <c r="Y506" s="78">
        <v>1305.5</v>
      </c>
      <c r="Z506" s="46" t="s">
        <v>629</v>
      </c>
      <c r="AA506" s="44" t="s">
        <v>630</v>
      </c>
      <c r="AB506" s="66" t="s">
        <v>640</v>
      </c>
      <c r="AC506" s="66" t="s">
        <v>632</v>
      </c>
      <c r="AD506" s="46" t="s">
        <v>656</v>
      </c>
      <c r="AE506" s="66" t="s">
        <v>634</v>
      </c>
      <c r="AF506" s="46" t="s">
        <v>631</v>
      </c>
      <c r="AG506" s="46" t="s">
        <v>635</v>
      </c>
      <c r="AH506" s="46"/>
    </row>
    <row r="507" spans="2:34">
      <c r="B507" s="45" t="s">
        <v>1345</v>
      </c>
      <c r="C507" s="199" t="s">
        <v>437</v>
      </c>
      <c r="D507" s="199" t="s">
        <v>159</v>
      </c>
      <c r="E507" s="200" t="s">
        <v>341</v>
      </c>
      <c r="F507" s="199" t="s">
        <v>620</v>
      </c>
      <c r="G507" s="44" t="s">
        <v>621</v>
      </c>
      <c r="H507" s="201" t="s">
        <v>1346</v>
      </c>
      <c r="I507" s="200">
        <v>7</v>
      </c>
      <c r="J507" s="44" t="s">
        <v>816</v>
      </c>
      <c r="K507" s="44" t="s">
        <v>15</v>
      </c>
      <c r="L507" s="202" t="s">
        <v>470</v>
      </c>
      <c r="M507" s="202" t="s">
        <v>623</v>
      </c>
      <c r="N507" s="202" t="s">
        <v>624</v>
      </c>
      <c r="O507" s="91">
        <v>5.1428571428571432</v>
      </c>
      <c r="P507" s="44" t="s">
        <v>625</v>
      </c>
      <c r="Q507" s="45" t="s">
        <v>626</v>
      </c>
      <c r="R507" s="45" t="s">
        <v>625</v>
      </c>
      <c r="S507" s="46" t="s">
        <v>627</v>
      </c>
      <c r="T507" s="206">
        <v>315.14748411819346</v>
      </c>
      <c r="U507" s="45" t="s">
        <v>632</v>
      </c>
      <c r="V507" s="44">
        <v>2611</v>
      </c>
      <c r="W507" s="45">
        <v>300</v>
      </c>
      <c r="X507" s="44">
        <v>2</v>
      </c>
      <c r="Y507" s="78">
        <v>1305.5</v>
      </c>
      <c r="Z507" s="46" t="s">
        <v>629</v>
      </c>
      <c r="AA507" s="44" t="s">
        <v>630</v>
      </c>
      <c r="AB507" s="66" t="s">
        <v>631</v>
      </c>
      <c r="AC507" s="66" t="s">
        <v>632</v>
      </c>
      <c r="AD507" s="46" t="s">
        <v>656</v>
      </c>
      <c r="AE507" s="66" t="s">
        <v>634</v>
      </c>
      <c r="AF507" s="46" t="s">
        <v>631</v>
      </c>
      <c r="AG507" s="46" t="s">
        <v>635</v>
      </c>
      <c r="AH507" s="46"/>
    </row>
    <row r="508" spans="2:34">
      <c r="B508" s="45" t="s">
        <v>1347</v>
      </c>
      <c r="C508" s="199" t="s">
        <v>437</v>
      </c>
      <c r="D508" s="199" t="s">
        <v>159</v>
      </c>
      <c r="E508" s="200" t="s">
        <v>341</v>
      </c>
      <c r="F508" s="199" t="s">
        <v>620</v>
      </c>
      <c r="G508" s="44" t="s">
        <v>621</v>
      </c>
      <c r="H508" s="201" t="s">
        <v>1348</v>
      </c>
      <c r="I508" s="200">
        <v>8</v>
      </c>
      <c r="J508" s="44" t="s">
        <v>811</v>
      </c>
      <c r="K508" s="44" t="s">
        <v>15</v>
      </c>
      <c r="L508" s="202" t="s">
        <v>470</v>
      </c>
      <c r="M508" s="202" t="s">
        <v>623</v>
      </c>
      <c r="N508" s="202" t="s">
        <v>624</v>
      </c>
      <c r="O508" s="91">
        <v>19.25</v>
      </c>
      <c r="P508" s="44" t="s">
        <v>625</v>
      </c>
      <c r="Q508" s="45" t="s">
        <v>626</v>
      </c>
      <c r="R508" s="45" t="s">
        <v>625</v>
      </c>
      <c r="S508" s="46" t="s">
        <v>627</v>
      </c>
      <c r="T508" s="206">
        <v>188.30126829626357</v>
      </c>
      <c r="U508" s="45" t="s">
        <v>632</v>
      </c>
      <c r="V508" s="44">
        <v>2611</v>
      </c>
      <c r="W508" s="45">
        <v>300</v>
      </c>
      <c r="X508" s="44">
        <v>2</v>
      </c>
      <c r="Y508" s="78">
        <v>1305.5</v>
      </c>
      <c r="Z508" s="46" t="s">
        <v>629</v>
      </c>
      <c r="AA508" s="44" t="s">
        <v>630</v>
      </c>
      <c r="AB508" s="66" t="s">
        <v>631</v>
      </c>
      <c r="AC508" s="66" t="s">
        <v>632</v>
      </c>
      <c r="AD508" s="46" t="s">
        <v>656</v>
      </c>
      <c r="AE508" s="66" t="s">
        <v>634</v>
      </c>
      <c r="AF508" s="46" t="s">
        <v>631</v>
      </c>
      <c r="AG508" s="46" t="s">
        <v>635</v>
      </c>
      <c r="AH508" s="46"/>
    </row>
    <row r="509" spans="2:34">
      <c r="B509" s="45" t="s">
        <v>1349</v>
      </c>
      <c r="C509" s="199" t="s">
        <v>437</v>
      </c>
      <c r="D509" s="199" t="s">
        <v>159</v>
      </c>
      <c r="E509" s="200" t="s">
        <v>341</v>
      </c>
      <c r="F509" s="199" t="s">
        <v>620</v>
      </c>
      <c r="G509" s="44" t="s">
        <v>621</v>
      </c>
      <c r="H509" s="201" t="s">
        <v>1350</v>
      </c>
      <c r="I509" s="200">
        <v>5</v>
      </c>
      <c r="J509" s="44" t="s">
        <v>811</v>
      </c>
      <c r="K509" s="44" t="s">
        <v>15</v>
      </c>
      <c r="L509" s="202" t="s">
        <v>470</v>
      </c>
      <c r="M509" s="202" t="s">
        <v>623</v>
      </c>
      <c r="N509" s="202" t="s">
        <v>624</v>
      </c>
      <c r="O509" s="91">
        <v>14.4</v>
      </c>
      <c r="P509" s="44" t="s">
        <v>625</v>
      </c>
      <c r="Q509" s="45" t="s">
        <v>626</v>
      </c>
      <c r="R509" s="45" t="s">
        <v>625</v>
      </c>
      <c r="S509" s="46" t="s">
        <v>627</v>
      </c>
      <c r="T509" s="206">
        <v>196.17919180419125</v>
      </c>
      <c r="U509" s="45" t="s">
        <v>632</v>
      </c>
      <c r="V509" s="44">
        <v>2611</v>
      </c>
      <c r="W509" s="45">
        <v>300</v>
      </c>
      <c r="X509" s="44">
        <v>2</v>
      </c>
      <c r="Y509" s="78">
        <v>1305.5</v>
      </c>
      <c r="Z509" s="46" t="s">
        <v>629</v>
      </c>
      <c r="AA509" s="44" t="s">
        <v>630</v>
      </c>
      <c r="AB509" s="66" t="s">
        <v>631</v>
      </c>
      <c r="AC509" s="66" t="s">
        <v>632</v>
      </c>
      <c r="AD509" s="46" t="s">
        <v>656</v>
      </c>
      <c r="AE509" s="66" t="s">
        <v>634</v>
      </c>
      <c r="AF509" s="46" t="s">
        <v>631</v>
      </c>
      <c r="AG509" s="46" t="s">
        <v>635</v>
      </c>
      <c r="AH509" s="46"/>
    </row>
    <row r="510" spans="2:34">
      <c r="B510" s="45" t="s">
        <v>1351</v>
      </c>
      <c r="C510" s="199" t="s">
        <v>437</v>
      </c>
      <c r="D510" s="199" t="s">
        <v>159</v>
      </c>
      <c r="E510" s="200" t="s">
        <v>341</v>
      </c>
      <c r="F510" s="199" t="s">
        <v>620</v>
      </c>
      <c r="G510" s="44" t="s">
        <v>621</v>
      </c>
      <c r="H510" s="201" t="s">
        <v>1352</v>
      </c>
      <c r="I510" s="200">
        <v>5</v>
      </c>
      <c r="J510" s="44" t="s">
        <v>811</v>
      </c>
      <c r="K510" s="44" t="s">
        <v>15</v>
      </c>
      <c r="L510" s="202" t="s">
        <v>470</v>
      </c>
      <c r="M510" s="202" t="s">
        <v>623</v>
      </c>
      <c r="N510" s="202" t="s">
        <v>624</v>
      </c>
      <c r="O510" s="91">
        <v>36</v>
      </c>
      <c r="P510" s="44" t="s">
        <v>625</v>
      </c>
      <c r="Q510" s="45" t="s">
        <v>626</v>
      </c>
      <c r="R510" s="45" t="s">
        <v>625</v>
      </c>
      <c r="S510" s="46" t="s">
        <v>627</v>
      </c>
      <c r="T510" s="206">
        <v>217.35420810507725</v>
      </c>
      <c r="U510" s="45" t="s">
        <v>632</v>
      </c>
      <c r="V510" s="44">
        <v>2611</v>
      </c>
      <c r="W510" s="45">
        <v>300</v>
      </c>
      <c r="X510" s="44">
        <v>2</v>
      </c>
      <c r="Y510" s="78">
        <v>1305.5</v>
      </c>
      <c r="Z510" s="46" t="s">
        <v>629</v>
      </c>
      <c r="AA510" s="44" t="s">
        <v>630</v>
      </c>
      <c r="AB510" s="66" t="s">
        <v>632</v>
      </c>
      <c r="AC510" s="66" t="s">
        <v>632</v>
      </c>
      <c r="AD510" s="46" t="s">
        <v>656</v>
      </c>
      <c r="AE510" s="66" t="s">
        <v>634</v>
      </c>
      <c r="AF510" s="46" t="s">
        <v>631</v>
      </c>
      <c r="AG510" s="46" t="s">
        <v>635</v>
      </c>
      <c r="AH510" s="46"/>
    </row>
    <row r="511" spans="2:34">
      <c r="B511" s="45" t="s">
        <v>1353</v>
      </c>
      <c r="C511" s="199" t="s">
        <v>437</v>
      </c>
      <c r="D511" s="199" t="s">
        <v>159</v>
      </c>
      <c r="E511" s="200" t="s">
        <v>341</v>
      </c>
      <c r="F511" s="199" t="s">
        <v>620</v>
      </c>
      <c r="G511" s="44" t="s">
        <v>621</v>
      </c>
      <c r="H511" s="201" t="s">
        <v>1354</v>
      </c>
      <c r="I511" s="200">
        <v>3</v>
      </c>
      <c r="J511" s="44" t="s">
        <v>816</v>
      </c>
      <c r="K511" s="44" t="s">
        <v>15</v>
      </c>
      <c r="L511" s="202" t="s">
        <v>470</v>
      </c>
      <c r="M511" s="202" t="s">
        <v>623</v>
      </c>
      <c r="N511" s="202" t="s">
        <v>624</v>
      </c>
      <c r="O511" s="91">
        <v>36</v>
      </c>
      <c r="P511" s="44" t="s">
        <v>625</v>
      </c>
      <c r="Q511" s="45" t="s">
        <v>626</v>
      </c>
      <c r="R511" s="45" t="s">
        <v>625</v>
      </c>
      <c r="S511" s="46" t="s">
        <v>627</v>
      </c>
      <c r="T511" s="206">
        <v>207.81255844863372</v>
      </c>
      <c r="U511" s="45" t="s">
        <v>632</v>
      </c>
      <c r="V511" s="44">
        <v>2611</v>
      </c>
      <c r="W511" s="45">
        <v>300</v>
      </c>
      <c r="X511" s="44">
        <v>2</v>
      </c>
      <c r="Y511" s="78">
        <v>1305.5</v>
      </c>
      <c r="Z511" s="46" t="s">
        <v>629</v>
      </c>
      <c r="AA511" s="44" t="s">
        <v>630</v>
      </c>
      <c r="AB511" s="66" t="s">
        <v>632</v>
      </c>
      <c r="AC511" s="66" t="s">
        <v>632</v>
      </c>
      <c r="AD511" s="46" t="s">
        <v>656</v>
      </c>
      <c r="AE511" s="66" t="s">
        <v>634</v>
      </c>
      <c r="AF511" s="46" t="s">
        <v>631</v>
      </c>
      <c r="AG511" s="46" t="s">
        <v>635</v>
      </c>
      <c r="AH511" s="46"/>
    </row>
    <row r="512" spans="2:34">
      <c r="B512" s="45" t="s">
        <v>1355</v>
      </c>
      <c r="C512" s="199" t="s">
        <v>437</v>
      </c>
      <c r="D512" s="199" t="s">
        <v>159</v>
      </c>
      <c r="E512" s="200" t="s">
        <v>341</v>
      </c>
      <c r="F512" s="199" t="s">
        <v>620</v>
      </c>
      <c r="G512" s="44" t="s">
        <v>621</v>
      </c>
      <c r="H512" s="201" t="s">
        <v>1356</v>
      </c>
      <c r="I512" s="200">
        <v>3</v>
      </c>
      <c r="J512" s="44" t="s">
        <v>811</v>
      </c>
      <c r="K512" s="44" t="s">
        <v>15</v>
      </c>
      <c r="L512" s="202" t="s">
        <v>470</v>
      </c>
      <c r="M512" s="202" t="s">
        <v>623</v>
      </c>
      <c r="N512" s="202" t="s">
        <v>624</v>
      </c>
      <c r="O512" s="91">
        <v>24</v>
      </c>
      <c r="P512" s="44" t="s">
        <v>625</v>
      </c>
      <c r="Q512" s="45" t="s">
        <v>626</v>
      </c>
      <c r="R512" s="45" t="s">
        <v>625</v>
      </c>
      <c r="S512" s="46" t="s">
        <v>627</v>
      </c>
      <c r="T512" s="206">
        <v>242.15216360988526</v>
      </c>
      <c r="U512" s="45" t="s">
        <v>632</v>
      </c>
      <c r="V512" s="44">
        <v>2611</v>
      </c>
      <c r="W512" s="45">
        <v>300</v>
      </c>
      <c r="X512" s="44">
        <v>2</v>
      </c>
      <c r="Y512" s="78">
        <v>1305.5</v>
      </c>
      <c r="Z512" s="46" t="s">
        <v>629</v>
      </c>
      <c r="AA512" s="44" t="s">
        <v>630</v>
      </c>
      <c r="AB512" s="66" t="s">
        <v>632</v>
      </c>
      <c r="AC512" s="66" t="s">
        <v>632</v>
      </c>
      <c r="AD512" s="46" t="s">
        <v>656</v>
      </c>
      <c r="AE512" s="66" t="s">
        <v>634</v>
      </c>
      <c r="AF512" s="46" t="s">
        <v>631</v>
      </c>
      <c r="AG512" s="46" t="s">
        <v>635</v>
      </c>
      <c r="AH512" s="46"/>
    </row>
    <row r="513" spans="2:34">
      <c r="B513" s="45" t="s">
        <v>1357</v>
      </c>
      <c r="C513" s="199" t="s">
        <v>437</v>
      </c>
      <c r="D513" s="199" t="s">
        <v>159</v>
      </c>
      <c r="E513" s="200" t="s">
        <v>341</v>
      </c>
      <c r="F513" s="199" t="s">
        <v>620</v>
      </c>
      <c r="G513" s="44" t="s">
        <v>621</v>
      </c>
      <c r="H513" s="201" t="s">
        <v>1358</v>
      </c>
      <c r="I513" s="200">
        <v>3</v>
      </c>
      <c r="J513" s="44" t="s">
        <v>811</v>
      </c>
      <c r="K513" s="44" t="s">
        <v>15</v>
      </c>
      <c r="L513" s="202" t="s">
        <v>470</v>
      </c>
      <c r="M513" s="202" t="s">
        <v>623</v>
      </c>
      <c r="N513" s="202" t="s">
        <v>624</v>
      </c>
      <c r="O513" s="91">
        <v>72</v>
      </c>
      <c r="P513" s="44" t="s">
        <v>625</v>
      </c>
      <c r="Q513" s="45" t="s">
        <v>626</v>
      </c>
      <c r="R513" s="45" t="s">
        <v>625</v>
      </c>
      <c r="S513" s="46" t="s">
        <v>627</v>
      </c>
      <c r="T513" s="206">
        <v>272.10389657262851</v>
      </c>
      <c r="U513" s="45" t="s">
        <v>632</v>
      </c>
      <c r="V513" s="44">
        <v>2611</v>
      </c>
      <c r="W513" s="45">
        <v>300</v>
      </c>
      <c r="X513" s="44">
        <v>2</v>
      </c>
      <c r="Y513" s="78">
        <v>1305.5</v>
      </c>
      <c r="Z513" s="46" t="s">
        <v>629</v>
      </c>
      <c r="AA513" s="44" t="s">
        <v>630</v>
      </c>
      <c r="AB513" s="66" t="s">
        <v>634</v>
      </c>
      <c r="AC513" s="66" t="s">
        <v>632</v>
      </c>
      <c r="AD513" s="46" t="s">
        <v>656</v>
      </c>
      <c r="AE513" s="66" t="s">
        <v>634</v>
      </c>
      <c r="AF513" s="46" t="s">
        <v>631</v>
      </c>
      <c r="AG513" s="46" t="s">
        <v>635</v>
      </c>
      <c r="AH513" s="46"/>
    </row>
    <row r="514" spans="2:34">
      <c r="B514" s="45" t="s">
        <v>1359</v>
      </c>
      <c r="C514" s="199" t="s">
        <v>437</v>
      </c>
      <c r="D514" s="199" t="s">
        <v>159</v>
      </c>
      <c r="E514" s="200" t="s">
        <v>341</v>
      </c>
      <c r="F514" s="199" t="s">
        <v>620</v>
      </c>
      <c r="G514" s="44" t="s">
        <v>621</v>
      </c>
      <c r="H514" s="201" t="s">
        <v>1360</v>
      </c>
      <c r="I514" s="200">
        <v>4</v>
      </c>
      <c r="J514" s="44" t="s">
        <v>811</v>
      </c>
      <c r="K514" s="44" t="s">
        <v>15</v>
      </c>
      <c r="L514" s="202" t="s">
        <v>470</v>
      </c>
      <c r="M514" s="202" t="s">
        <v>623</v>
      </c>
      <c r="N514" s="202" t="s">
        <v>624</v>
      </c>
      <c r="O514" s="91">
        <v>18</v>
      </c>
      <c r="P514" s="44" t="s">
        <v>625</v>
      </c>
      <c r="Q514" s="45" t="s">
        <v>626</v>
      </c>
      <c r="R514" s="45" t="s">
        <v>625</v>
      </c>
      <c r="S514" s="46" t="s">
        <v>627</v>
      </c>
      <c r="T514" s="206">
        <v>294.06178661117167</v>
      </c>
      <c r="U514" s="45" t="s">
        <v>632</v>
      </c>
      <c r="V514" s="44">
        <v>2611</v>
      </c>
      <c r="W514" s="45">
        <v>300</v>
      </c>
      <c r="X514" s="44">
        <v>2</v>
      </c>
      <c r="Y514" s="78">
        <v>1305.5</v>
      </c>
      <c r="Z514" s="46" t="s">
        <v>629</v>
      </c>
      <c r="AA514" s="44" t="s">
        <v>630</v>
      </c>
      <c r="AB514" s="66" t="s">
        <v>631</v>
      </c>
      <c r="AC514" s="66" t="s">
        <v>632</v>
      </c>
      <c r="AD514" s="46" t="s">
        <v>656</v>
      </c>
      <c r="AE514" s="66" t="s">
        <v>634</v>
      </c>
      <c r="AF514" s="46" t="s">
        <v>631</v>
      </c>
      <c r="AG514" s="46" t="s">
        <v>635</v>
      </c>
      <c r="AH514" s="46"/>
    </row>
    <row r="515" spans="2:34">
      <c r="B515" s="45" t="s">
        <v>1361</v>
      </c>
      <c r="C515" s="199" t="s">
        <v>437</v>
      </c>
      <c r="D515" s="199" t="s">
        <v>159</v>
      </c>
      <c r="E515" s="200" t="s">
        <v>341</v>
      </c>
      <c r="F515" s="199" t="s">
        <v>620</v>
      </c>
      <c r="G515" s="44" t="s">
        <v>621</v>
      </c>
      <c r="H515" s="201" t="s">
        <v>1362</v>
      </c>
      <c r="I515" s="200">
        <v>2</v>
      </c>
      <c r="J515" s="44" t="s">
        <v>816</v>
      </c>
      <c r="K515" s="44" t="s">
        <v>15</v>
      </c>
      <c r="L515" s="202" t="s">
        <v>470</v>
      </c>
      <c r="M515" s="202" t="s">
        <v>623</v>
      </c>
      <c r="N515" s="202" t="s">
        <v>624</v>
      </c>
      <c r="O515" s="91">
        <v>18</v>
      </c>
      <c r="P515" s="44" t="s">
        <v>798</v>
      </c>
      <c r="Q515" s="45" t="s">
        <v>626</v>
      </c>
      <c r="R515" s="45" t="s">
        <v>625</v>
      </c>
      <c r="S515" s="46" t="s">
        <v>627</v>
      </c>
      <c r="T515" s="206">
        <v>149.74720093871906</v>
      </c>
      <c r="U515" s="45" t="s">
        <v>632</v>
      </c>
      <c r="V515" s="44">
        <v>2611</v>
      </c>
      <c r="W515" s="45">
        <v>300</v>
      </c>
      <c r="X515" s="44">
        <v>2</v>
      </c>
      <c r="Y515" s="78">
        <v>1305.5</v>
      </c>
      <c r="Z515" s="46" t="s">
        <v>629</v>
      </c>
      <c r="AA515" s="44" t="s">
        <v>667</v>
      </c>
      <c r="AB515" s="66" t="s">
        <v>631</v>
      </c>
      <c r="AC515" s="66" t="s">
        <v>799</v>
      </c>
      <c r="AD515" s="46" t="s">
        <v>656</v>
      </c>
      <c r="AE515" s="66" t="s">
        <v>628</v>
      </c>
      <c r="AF515" s="46" t="s">
        <v>633</v>
      </c>
      <c r="AG515" s="46" t="s">
        <v>725</v>
      </c>
      <c r="AH515" s="46"/>
    </row>
    <row r="516" spans="2:34">
      <c r="B516" s="45" t="s">
        <v>1363</v>
      </c>
      <c r="C516" s="199" t="s">
        <v>437</v>
      </c>
      <c r="D516" s="199" t="s">
        <v>159</v>
      </c>
      <c r="E516" s="200" t="s">
        <v>341</v>
      </c>
      <c r="F516" s="199" t="s">
        <v>620</v>
      </c>
      <c r="G516" s="44" t="s">
        <v>621</v>
      </c>
      <c r="H516" s="201" t="s">
        <v>1364</v>
      </c>
      <c r="I516" s="200">
        <v>8</v>
      </c>
      <c r="J516" s="44" t="s">
        <v>816</v>
      </c>
      <c r="K516" s="44" t="s">
        <v>15</v>
      </c>
      <c r="L516" s="202" t="s">
        <v>470</v>
      </c>
      <c r="M516" s="202" t="s">
        <v>623</v>
      </c>
      <c r="N516" s="202" t="s">
        <v>624</v>
      </c>
      <c r="O516" s="91">
        <v>22.5</v>
      </c>
      <c r="P516" s="44" t="s">
        <v>798</v>
      </c>
      <c r="Q516" s="45" t="s">
        <v>626</v>
      </c>
      <c r="R516" s="45" t="s">
        <v>625</v>
      </c>
      <c r="S516" s="46" t="s">
        <v>627</v>
      </c>
      <c r="T516" s="206">
        <v>193.02932275693095</v>
      </c>
      <c r="U516" s="45" t="s">
        <v>632</v>
      </c>
      <c r="V516" s="44">
        <v>2611</v>
      </c>
      <c r="W516" s="45">
        <v>300</v>
      </c>
      <c r="X516" s="44">
        <v>2</v>
      </c>
      <c r="Y516" s="78">
        <v>1305.5</v>
      </c>
      <c r="Z516" s="46" t="s">
        <v>629</v>
      </c>
      <c r="AA516" s="44" t="s">
        <v>667</v>
      </c>
      <c r="AB516" s="66" t="s">
        <v>632</v>
      </c>
      <c r="AC516" s="66" t="s">
        <v>799</v>
      </c>
      <c r="AD516" s="46" t="s">
        <v>656</v>
      </c>
      <c r="AE516" s="66" t="s">
        <v>628</v>
      </c>
      <c r="AF516" s="46" t="s">
        <v>633</v>
      </c>
      <c r="AG516" s="46" t="s">
        <v>725</v>
      </c>
      <c r="AH516" s="46"/>
    </row>
    <row r="517" spans="2:34">
      <c r="B517" s="45" t="s">
        <v>1365</v>
      </c>
      <c r="C517" s="199" t="s">
        <v>437</v>
      </c>
      <c r="D517" s="199" t="s">
        <v>159</v>
      </c>
      <c r="E517" s="200" t="s">
        <v>341</v>
      </c>
      <c r="F517" s="199" t="s">
        <v>620</v>
      </c>
      <c r="G517" s="44" t="s">
        <v>621</v>
      </c>
      <c r="H517" s="201" t="s">
        <v>1366</v>
      </c>
      <c r="I517" s="200">
        <v>7</v>
      </c>
      <c r="J517" s="44" t="s">
        <v>816</v>
      </c>
      <c r="K517" s="44" t="s">
        <v>15</v>
      </c>
      <c r="L517" s="202" t="s">
        <v>470</v>
      </c>
      <c r="M517" s="202" t="s">
        <v>623</v>
      </c>
      <c r="N517" s="202" t="s">
        <v>624</v>
      </c>
      <c r="O517" s="91">
        <v>20.571428571428573</v>
      </c>
      <c r="P517" s="44" t="s">
        <v>625</v>
      </c>
      <c r="Q517" s="45" t="s">
        <v>626</v>
      </c>
      <c r="R517" s="45" t="s">
        <v>625</v>
      </c>
      <c r="S517" s="46" t="s">
        <v>627</v>
      </c>
      <c r="T517" s="206">
        <v>141.06869170724772</v>
      </c>
      <c r="U517" s="45" t="s">
        <v>632</v>
      </c>
      <c r="V517" s="44">
        <v>2611</v>
      </c>
      <c r="W517" s="45">
        <v>300</v>
      </c>
      <c r="X517" s="44">
        <v>2</v>
      </c>
      <c r="Y517" s="78">
        <v>1305.5</v>
      </c>
      <c r="Z517" s="46" t="s">
        <v>629</v>
      </c>
      <c r="AA517" s="44" t="s">
        <v>630</v>
      </c>
      <c r="AB517" s="66" t="s">
        <v>632</v>
      </c>
      <c r="AC517" s="66" t="s">
        <v>632</v>
      </c>
      <c r="AD517" s="46" t="s">
        <v>656</v>
      </c>
      <c r="AE517" s="66" t="s">
        <v>634</v>
      </c>
      <c r="AF517" s="46" t="s">
        <v>631</v>
      </c>
      <c r="AG517" s="46" t="s">
        <v>635</v>
      </c>
      <c r="AH517" s="46"/>
    </row>
    <row r="518" spans="2:34">
      <c r="B518" s="45" t="s">
        <v>1367</v>
      </c>
      <c r="C518" s="199" t="s">
        <v>437</v>
      </c>
      <c r="D518" s="199" t="s">
        <v>159</v>
      </c>
      <c r="E518" s="200" t="s">
        <v>341</v>
      </c>
      <c r="F518" s="199" t="s">
        <v>620</v>
      </c>
      <c r="G518" s="44" t="s">
        <v>621</v>
      </c>
      <c r="H518" s="201" t="s">
        <v>1368</v>
      </c>
      <c r="I518" s="200">
        <v>12</v>
      </c>
      <c r="J518" s="44" t="s">
        <v>811</v>
      </c>
      <c r="K518" s="44" t="s">
        <v>15</v>
      </c>
      <c r="L518" s="202" t="s">
        <v>470</v>
      </c>
      <c r="M518" s="202" t="s">
        <v>623</v>
      </c>
      <c r="N518" s="202" t="s">
        <v>624</v>
      </c>
      <c r="O518" s="91">
        <v>6</v>
      </c>
      <c r="P518" s="44" t="s">
        <v>625</v>
      </c>
      <c r="Q518" s="45" t="s">
        <v>626</v>
      </c>
      <c r="R518" s="45" t="s">
        <v>625</v>
      </c>
      <c r="S518" s="46" t="s">
        <v>627</v>
      </c>
      <c r="T518" s="206">
        <v>322.07568990062828</v>
      </c>
      <c r="U518" s="45" t="s">
        <v>632</v>
      </c>
      <c r="V518" s="44">
        <v>2611</v>
      </c>
      <c r="W518" s="45">
        <v>300</v>
      </c>
      <c r="X518" s="44">
        <v>2</v>
      </c>
      <c r="Y518" s="78">
        <v>1305.5</v>
      </c>
      <c r="Z518" s="46" t="s">
        <v>629</v>
      </c>
      <c r="AA518" s="44" t="s">
        <v>630</v>
      </c>
      <c r="AB518" s="66" t="s">
        <v>631</v>
      </c>
      <c r="AC518" s="66" t="s">
        <v>632</v>
      </c>
      <c r="AD518" s="46" t="s">
        <v>656</v>
      </c>
      <c r="AE518" s="66" t="s">
        <v>634</v>
      </c>
      <c r="AF518" s="46" t="s">
        <v>631</v>
      </c>
      <c r="AG518" s="46" t="s">
        <v>635</v>
      </c>
      <c r="AH518" s="46"/>
    </row>
    <row r="519" spans="2:34">
      <c r="B519" s="45" t="s">
        <v>1369</v>
      </c>
      <c r="C519" s="199" t="s">
        <v>437</v>
      </c>
      <c r="D519" s="199" t="s">
        <v>159</v>
      </c>
      <c r="E519" s="200" t="s">
        <v>341</v>
      </c>
      <c r="F519" s="199" t="s">
        <v>620</v>
      </c>
      <c r="G519" s="44" t="s">
        <v>621</v>
      </c>
      <c r="H519" s="201" t="s">
        <v>1370</v>
      </c>
      <c r="I519" s="200">
        <v>10</v>
      </c>
      <c r="J519" s="44" t="s">
        <v>811</v>
      </c>
      <c r="K519" s="44" t="s">
        <v>15</v>
      </c>
      <c r="L519" s="202" t="s">
        <v>470</v>
      </c>
      <c r="M519" s="202" t="s">
        <v>623</v>
      </c>
      <c r="N519" s="202" t="s">
        <v>624</v>
      </c>
      <c r="O519" s="91">
        <v>10.800000000000002</v>
      </c>
      <c r="P519" s="44" t="s">
        <v>625</v>
      </c>
      <c r="Q519" s="45" t="s">
        <v>626</v>
      </c>
      <c r="R519" s="45" t="s">
        <v>625</v>
      </c>
      <c r="S519" s="46" t="s">
        <v>627</v>
      </c>
      <c r="T519" s="206">
        <v>340.89535753357183</v>
      </c>
      <c r="U519" s="45" t="s">
        <v>632</v>
      </c>
      <c r="V519" s="44">
        <v>2611</v>
      </c>
      <c r="W519" s="45">
        <v>300</v>
      </c>
      <c r="X519" s="44">
        <v>2</v>
      </c>
      <c r="Y519" s="78">
        <v>1305.5</v>
      </c>
      <c r="Z519" s="46" t="s">
        <v>629</v>
      </c>
      <c r="AA519" s="44" t="s">
        <v>630</v>
      </c>
      <c r="AB519" s="66" t="s">
        <v>631</v>
      </c>
      <c r="AC519" s="66" t="s">
        <v>632</v>
      </c>
      <c r="AD519" s="46" t="s">
        <v>656</v>
      </c>
      <c r="AE519" s="66" t="s">
        <v>634</v>
      </c>
      <c r="AF519" s="46" t="s">
        <v>631</v>
      </c>
      <c r="AG519" s="46" t="s">
        <v>635</v>
      </c>
      <c r="AH519" s="46"/>
    </row>
    <row r="520" spans="2:34">
      <c r="B520" s="45" t="s">
        <v>1371</v>
      </c>
      <c r="C520" s="199" t="s">
        <v>437</v>
      </c>
      <c r="D520" s="199" t="s">
        <v>159</v>
      </c>
      <c r="E520" s="200" t="s">
        <v>341</v>
      </c>
      <c r="F520" s="199" t="s">
        <v>620</v>
      </c>
      <c r="G520" s="44" t="s">
        <v>621</v>
      </c>
      <c r="H520" s="201" t="s">
        <v>1372</v>
      </c>
      <c r="I520" s="200">
        <v>6</v>
      </c>
      <c r="J520" s="44" t="s">
        <v>811</v>
      </c>
      <c r="K520" s="44" t="s">
        <v>15</v>
      </c>
      <c r="L520" s="202" t="s">
        <v>1031</v>
      </c>
      <c r="M520" s="202"/>
      <c r="N520" s="202" t="s">
        <v>468</v>
      </c>
      <c r="O520" s="91">
        <v>0</v>
      </c>
      <c r="P520" s="44" t="s">
        <v>621</v>
      </c>
      <c r="Q520" s="45" t="s">
        <v>771</v>
      </c>
      <c r="R520" s="45" t="s">
        <v>621</v>
      </c>
      <c r="S520" s="46" t="s">
        <v>621</v>
      </c>
      <c r="T520" s="206" t="s">
        <v>621</v>
      </c>
      <c r="U520" s="45" t="s">
        <v>621</v>
      </c>
      <c r="V520" s="44">
        <v>2611</v>
      </c>
      <c r="W520" s="45">
        <v>300</v>
      </c>
      <c r="X520" s="44">
        <v>2</v>
      </c>
      <c r="Y520" s="78">
        <v>1305.5</v>
      </c>
      <c r="Z520" s="46" t="s">
        <v>629</v>
      </c>
      <c r="AA520" s="44" t="s">
        <v>621</v>
      </c>
      <c r="AB520" s="66" t="s">
        <v>628</v>
      </c>
      <c r="AC520" s="66" t="s">
        <v>628</v>
      </c>
      <c r="AD520" s="46" t="s">
        <v>621</v>
      </c>
      <c r="AE520" s="66" t="s">
        <v>621</v>
      </c>
      <c r="AF520" s="46" t="s">
        <v>633</v>
      </c>
      <c r="AG520" s="46" t="s">
        <v>725</v>
      </c>
      <c r="AH520" s="46"/>
    </row>
    <row r="521" spans="2:34">
      <c r="B521" s="45" t="s">
        <v>1373</v>
      </c>
      <c r="C521" s="199" t="s">
        <v>437</v>
      </c>
      <c r="D521" s="199" t="s">
        <v>159</v>
      </c>
      <c r="E521" s="200" t="s">
        <v>341</v>
      </c>
      <c r="F521" s="199" t="s">
        <v>620</v>
      </c>
      <c r="G521" s="44" t="s">
        <v>621</v>
      </c>
      <c r="H521" s="201" t="s">
        <v>1374</v>
      </c>
      <c r="I521" s="200">
        <v>2</v>
      </c>
      <c r="J521" s="44" t="s">
        <v>811</v>
      </c>
      <c r="K521" s="44" t="s">
        <v>15</v>
      </c>
      <c r="L521" s="202" t="s">
        <v>470</v>
      </c>
      <c r="M521" s="202" t="s">
        <v>623</v>
      </c>
      <c r="N521" s="202" t="s">
        <v>624</v>
      </c>
      <c r="O521" s="91">
        <v>108</v>
      </c>
      <c r="P521" s="44" t="s">
        <v>625</v>
      </c>
      <c r="Q521" s="45" t="s">
        <v>626</v>
      </c>
      <c r="R521" s="45" t="s">
        <v>625</v>
      </c>
      <c r="S521" s="46" t="s">
        <v>627</v>
      </c>
      <c r="T521" s="206">
        <v>341.83985038166429</v>
      </c>
      <c r="U521" s="45" t="s">
        <v>632</v>
      </c>
      <c r="V521" s="44">
        <v>2611</v>
      </c>
      <c r="W521" s="45">
        <v>300</v>
      </c>
      <c r="X521" s="44">
        <v>2</v>
      </c>
      <c r="Y521" s="78">
        <v>1305.5</v>
      </c>
      <c r="Z521" s="46" t="s">
        <v>629</v>
      </c>
      <c r="AA521" s="44" t="s">
        <v>630</v>
      </c>
      <c r="AB521" s="66" t="s">
        <v>634</v>
      </c>
      <c r="AC521" s="66" t="s">
        <v>632</v>
      </c>
      <c r="AD521" s="46" t="s">
        <v>656</v>
      </c>
      <c r="AE521" s="66" t="s">
        <v>634</v>
      </c>
      <c r="AF521" s="46" t="s">
        <v>631</v>
      </c>
      <c r="AG521" s="46" t="s">
        <v>635</v>
      </c>
      <c r="AH521" s="46"/>
    </row>
    <row r="522" spans="2:34">
      <c r="B522" s="45" t="s">
        <v>1375</v>
      </c>
      <c r="C522" s="199" t="s">
        <v>437</v>
      </c>
      <c r="D522" s="199" t="s">
        <v>159</v>
      </c>
      <c r="E522" s="200" t="s">
        <v>341</v>
      </c>
      <c r="F522" s="199" t="s">
        <v>620</v>
      </c>
      <c r="G522" s="44" t="s">
        <v>621</v>
      </c>
      <c r="H522" s="201" t="s">
        <v>1376</v>
      </c>
      <c r="I522" s="200">
        <v>4</v>
      </c>
      <c r="J522" s="44" t="s">
        <v>816</v>
      </c>
      <c r="K522" s="44" t="s">
        <v>15</v>
      </c>
      <c r="L522" s="202" t="s">
        <v>470</v>
      </c>
      <c r="M522" s="202" t="s">
        <v>623</v>
      </c>
      <c r="N522" s="202" t="s">
        <v>624</v>
      </c>
      <c r="O522" s="91">
        <v>9</v>
      </c>
      <c r="P522" s="44" t="s">
        <v>625</v>
      </c>
      <c r="Q522" s="45" t="s">
        <v>626</v>
      </c>
      <c r="R522" s="45" t="s">
        <v>625</v>
      </c>
      <c r="S522" s="46" t="s">
        <v>627</v>
      </c>
      <c r="T522" s="206">
        <v>360.39053781413941</v>
      </c>
      <c r="U522" s="45" t="s">
        <v>632</v>
      </c>
      <c r="V522" s="44">
        <v>2611</v>
      </c>
      <c r="W522" s="45">
        <v>300</v>
      </c>
      <c r="X522" s="44">
        <v>2</v>
      </c>
      <c r="Y522" s="78">
        <v>1305.5</v>
      </c>
      <c r="Z522" s="46" t="s">
        <v>629</v>
      </c>
      <c r="AA522" s="44" t="s">
        <v>630</v>
      </c>
      <c r="AB522" s="66" t="s">
        <v>631</v>
      </c>
      <c r="AC522" s="66" t="s">
        <v>632</v>
      </c>
      <c r="AD522" s="46" t="s">
        <v>656</v>
      </c>
      <c r="AE522" s="66" t="s">
        <v>634</v>
      </c>
      <c r="AF522" s="46" t="s">
        <v>631</v>
      </c>
      <c r="AG522" s="46" t="s">
        <v>635</v>
      </c>
      <c r="AH522" s="46"/>
    </row>
    <row r="523" spans="2:34">
      <c r="B523" s="45" t="s">
        <v>1377</v>
      </c>
      <c r="C523" s="199" t="s">
        <v>437</v>
      </c>
      <c r="D523" s="199" t="s">
        <v>159</v>
      </c>
      <c r="E523" s="200" t="s">
        <v>341</v>
      </c>
      <c r="F523" s="199" t="s">
        <v>620</v>
      </c>
      <c r="G523" s="44" t="s">
        <v>621</v>
      </c>
      <c r="H523" s="201" t="s">
        <v>1378</v>
      </c>
      <c r="I523" s="200">
        <v>6</v>
      </c>
      <c r="J523" s="44" t="s">
        <v>816</v>
      </c>
      <c r="K523" s="44" t="s">
        <v>15</v>
      </c>
      <c r="L523" s="202" t="s">
        <v>470</v>
      </c>
      <c r="M523" s="202" t="s">
        <v>623</v>
      </c>
      <c r="N523" s="202" t="s">
        <v>624</v>
      </c>
      <c r="O523" s="91">
        <v>48</v>
      </c>
      <c r="P523" s="44" t="s">
        <v>625</v>
      </c>
      <c r="Q523" s="45" t="s">
        <v>626</v>
      </c>
      <c r="R523" s="45" t="s">
        <v>625</v>
      </c>
      <c r="S523" s="46" t="s">
        <v>627</v>
      </c>
      <c r="T523" s="206">
        <v>53.493319031403296</v>
      </c>
      <c r="U523" s="45" t="s">
        <v>632</v>
      </c>
      <c r="V523" s="44">
        <v>2611</v>
      </c>
      <c r="W523" s="45">
        <v>300</v>
      </c>
      <c r="X523" s="44">
        <v>2</v>
      </c>
      <c r="Y523" s="78">
        <v>1305.5</v>
      </c>
      <c r="Z523" s="46" t="s">
        <v>629</v>
      </c>
      <c r="AA523" s="44" t="s">
        <v>630</v>
      </c>
      <c r="AB523" s="66" t="s">
        <v>640</v>
      </c>
      <c r="AC523" s="66" t="s">
        <v>632</v>
      </c>
      <c r="AD523" s="46" t="s">
        <v>656</v>
      </c>
      <c r="AE523" s="66" t="s">
        <v>634</v>
      </c>
      <c r="AF523" s="46" t="s">
        <v>631</v>
      </c>
      <c r="AG523" s="46" t="s">
        <v>635</v>
      </c>
      <c r="AH523" s="46"/>
    </row>
    <row r="524" spans="2:34">
      <c r="B524" s="45" t="s">
        <v>1379</v>
      </c>
      <c r="C524" s="199" t="s">
        <v>437</v>
      </c>
      <c r="D524" s="199" t="s">
        <v>159</v>
      </c>
      <c r="E524" s="200" t="s">
        <v>341</v>
      </c>
      <c r="F524" s="199" t="s">
        <v>620</v>
      </c>
      <c r="G524" s="44" t="s">
        <v>621</v>
      </c>
      <c r="H524" s="201" t="s">
        <v>1380</v>
      </c>
      <c r="I524" s="200">
        <v>2</v>
      </c>
      <c r="J524" s="44" t="s">
        <v>811</v>
      </c>
      <c r="K524" s="44" t="s">
        <v>15</v>
      </c>
      <c r="L524" s="202" t="s">
        <v>470</v>
      </c>
      <c r="M524" s="202" t="s">
        <v>623</v>
      </c>
      <c r="N524" s="202" t="s">
        <v>624</v>
      </c>
      <c r="O524" s="91">
        <v>36</v>
      </c>
      <c r="P524" s="44" t="s">
        <v>625</v>
      </c>
      <c r="Q524" s="45" t="s">
        <v>626</v>
      </c>
      <c r="R524" s="45" t="s">
        <v>625</v>
      </c>
      <c r="S524" s="46" t="s">
        <v>627</v>
      </c>
      <c r="T524" s="206">
        <v>159.68745218388239</v>
      </c>
      <c r="U524" s="45" t="s">
        <v>632</v>
      </c>
      <c r="V524" s="44">
        <v>2611</v>
      </c>
      <c r="W524" s="45">
        <v>300</v>
      </c>
      <c r="X524" s="44">
        <v>2</v>
      </c>
      <c r="Y524" s="78">
        <v>1305.5</v>
      </c>
      <c r="Z524" s="46" t="s">
        <v>629</v>
      </c>
      <c r="AA524" s="44" t="s">
        <v>630</v>
      </c>
      <c r="AB524" s="66" t="s">
        <v>632</v>
      </c>
      <c r="AC524" s="66" t="s">
        <v>632</v>
      </c>
      <c r="AD524" s="46" t="s">
        <v>656</v>
      </c>
      <c r="AE524" s="66" t="s">
        <v>634</v>
      </c>
      <c r="AF524" s="46" t="s">
        <v>631</v>
      </c>
      <c r="AG524" s="46" t="s">
        <v>635</v>
      </c>
      <c r="AH524" s="46"/>
    </row>
    <row r="525" spans="2:34">
      <c r="B525" s="45" t="s">
        <v>1379</v>
      </c>
      <c r="C525" s="199" t="s">
        <v>437</v>
      </c>
      <c r="D525" s="199" t="s">
        <v>159</v>
      </c>
      <c r="E525" s="200" t="s">
        <v>341</v>
      </c>
      <c r="F525" s="199" t="s">
        <v>620</v>
      </c>
      <c r="G525" s="44" t="s">
        <v>621</v>
      </c>
      <c r="H525" s="201" t="s">
        <v>1380</v>
      </c>
      <c r="I525" s="200">
        <v>2</v>
      </c>
      <c r="J525" s="44" t="s">
        <v>811</v>
      </c>
      <c r="K525" s="44" t="s">
        <v>15</v>
      </c>
      <c r="L525" s="202" t="s">
        <v>470</v>
      </c>
      <c r="M525" s="202" t="s">
        <v>623</v>
      </c>
      <c r="N525" s="202" t="s">
        <v>624</v>
      </c>
      <c r="O525" s="91">
        <v>155</v>
      </c>
      <c r="P525" s="44" t="s">
        <v>625</v>
      </c>
      <c r="Q525" s="45" t="s">
        <v>626</v>
      </c>
      <c r="R525" s="45" t="s">
        <v>625</v>
      </c>
      <c r="S525" s="46" t="s">
        <v>627</v>
      </c>
      <c r="T525" s="206">
        <v>159.68745218388239</v>
      </c>
      <c r="U525" s="45" t="s">
        <v>632</v>
      </c>
      <c r="V525" s="44">
        <v>2611</v>
      </c>
      <c r="W525" s="45">
        <v>300</v>
      </c>
      <c r="X525" s="44">
        <v>2</v>
      </c>
      <c r="Y525" s="78">
        <v>1305.5</v>
      </c>
      <c r="Z525" s="46" t="s">
        <v>629</v>
      </c>
      <c r="AA525" s="44" t="s">
        <v>630</v>
      </c>
      <c r="AB525" s="66" t="s">
        <v>634</v>
      </c>
      <c r="AC525" s="66" t="s">
        <v>632</v>
      </c>
      <c r="AD525" s="46" t="s">
        <v>656</v>
      </c>
      <c r="AE525" s="66" t="s">
        <v>634</v>
      </c>
      <c r="AF525" s="46" t="s">
        <v>631</v>
      </c>
      <c r="AG525" s="46" t="s">
        <v>635</v>
      </c>
      <c r="AH525" s="46"/>
    </row>
    <row r="526" spans="2:34">
      <c r="B526" s="45" t="s">
        <v>1381</v>
      </c>
      <c r="C526" s="199" t="s">
        <v>437</v>
      </c>
      <c r="D526" s="199" t="s">
        <v>159</v>
      </c>
      <c r="E526" s="200" t="s">
        <v>341</v>
      </c>
      <c r="F526" s="199" t="s">
        <v>620</v>
      </c>
      <c r="G526" s="44" t="s">
        <v>621</v>
      </c>
      <c r="H526" s="201" t="s">
        <v>1382</v>
      </c>
      <c r="I526" s="200">
        <v>2</v>
      </c>
      <c r="J526" s="44" t="s">
        <v>811</v>
      </c>
      <c r="K526" s="44" t="s">
        <v>15</v>
      </c>
      <c r="L526" s="202" t="s">
        <v>470</v>
      </c>
      <c r="M526" s="202" t="s">
        <v>623</v>
      </c>
      <c r="N526" s="202" t="s">
        <v>624</v>
      </c>
      <c r="O526" s="91">
        <v>54</v>
      </c>
      <c r="P526" s="44" t="s">
        <v>625</v>
      </c>
      <c r="Q526" s="45" t="s">
        <v>626</v>
      </c>
      <c r="R526" s="45" t="s">
        <v>625</v>
      </c>
      <c r="S526" s="46" t="s">
        <v>627</v>
      </c>
      <c r="T526" s="206">
        <v>120.58861877053775</v>
      </c>
      <c r="U526" s="45" t="s">
        <v>632</v>
      </c>
      <c r="V526" s="44">
        <v>2611</v>
      </c>
      <c r="W526" s="45">
        <v>300</v>
      </c>
      <c r="X526" s="44">
        <v>2</v>
      </c>
      <c r="Y526" s="78">
        <v>1305.5</v>
      </c>
      <c r="Z526" s="46" t="s">
        <v>629</v>
      </c>
      <c r="AA526" s="44" t="s">
        <v>630</v>
      </c>
      <c r="AB526" s="66" t="s">
        <v>640</v>
      </c>
      <c r="AC526" s="66" t="s">
        <v>632</v>
      </c>
      <c r="AD526" s="46" t="s">
        <v>656</v>
      </c>
      <c r="AE526" s="66" t="s">
        <v>634</v>
      </c>
      <c r="AF526" s="46" t="s">
        <v>631</v>
      </c>
      <c r="AG526" s="46" t="s">
        <v>635</v>
      </c>
      <c r="AH526" s="46"/>
    </row>
    <row r="527" spans="2:34">
      <c r="B527" s="45" t="s">
        <v>1383</v>
      </c>
      <c r="C527" s="199" t="s">
        <v>437</v>
      </c>
      <c r="D527" s="199" t="s">
        <v>159</v>
      </c>
      <c r="E527" s="200" t="s">
        <v>341</v>
      </c>
      <c r="F527" s="199" t="s">
        <v>620</v>
      </c>
      <c r="G527" s="44" t="s">
        <v>621</v>
      </c>
      <c r="H527" s="201" t="s">
        <v>1384</v>
      </c>
      <c r="I527" s="200">
        <v>6</v>
      </c>
      <c r="J527" s="44" t="s">
        <v>811</v>
      </c>
      <c r="K527" s="44" t="s">
        <v>15</v>
      </c>
      <c r="L527" s="202" t="s">
        <v>470</v>
      </c>
      <c r="M527" s="202" t="s">
        <v>623</v>
      </c>
      <c r="N527" s="202" t="s">
        <v>624</v>
      </c>
      <c r="O527" s="91">
        <v>48</v>
      </c>
      <c r="P527" s="44" t="s">
        <v>625</v>
      </c>
      <c r="Q527" s="45" t="s">
        <v>626</v>
      </c>
      <c r="R527" s="45" t="s">
        <v>625</v>
      </c>
      <c r="S527" s="46" t="s">
        <v>627</v>
      </c>
      <c r="T527" s="206">
        <v>322.16300662244242</v>
      </c>
      <c r="U527" s="45" t="s">
        <v>632</v>
      </c>
      <c r="V527" s="44">
        <v>2611</v>
      </c>
      <c r="W527" s="45">
        <v>300</v>
      </c>
      <c r="X527" s="44">
        <v>2</v>
      </c>
      <c r="Y527" s="78">
        <v>1305.5</v>
      </c>
      <c r="Z527" s="46" t="s">
        <v>629</v>
      </c>
      <c r="AA527" s="44" t="s">
        <v>630</v>
      </c>
      <c r="AB527" s="66" t="s">
        <v>640</v>
      </c>
      <c r="AC527" s="66" t="s">
        <v>632</v>
      </c>
      <c r="AD527" s="46" t="s">
        <v>656</v>
      </c>
      <c r="AE527" s="66" t="s">
        <v>634</v>
      </c>
      <c r="AF527" s="46" t="s">
        <v>631</v>
      </c>
      <c r="AG527" s="46" t="s">
        <v>635</v>
      </c>
      <c r="AH527" s="46"/>
    </row>
    <row r="528" spans="2:34">
      <c r="B528" s="45" t="s">
        <v>1385</v>
      </c>
      <c r="C528" s="199" t="s">
        <v>437</v>
      </c>
      <c r="D528" s="199" t="s">
        <v>159</v>
      </c>
      <c r="E528" s="200" t="s">
        <v>341</v>
      </c>
      <c r="F528" s="199" t="s">
        <v>620</v>
      </c>
      <c r="G528" s="44" t="s">
        <v>621</v>
      </c>
      <c r="H528" s="201" t="s">
        <v>1386</v>
      </c>
      <c r="I528" s="200">
        <v>3</v>
      </c>
      <c r="J528" s="44" t="s">
        <v>811</v>
      </c>
      <c r="K528" s="44" t="s">
        <v>15</v>
      </c>
      <c r="L528" s="202" t="s">
        <v>470</v>
      </c>
      <c r="M528" s="202" t="s">
        <v>623</v>
      </c>
      <c r="N528" s="202" t="s">
        <v>624</v>
      </c>
      <c r="O528" s="91">
        <v>104</v>
      </c>
      <c r="P528" s="44" t="s">
        <v>625</v>
      </c>
      <c r="Q528" s="45" t="s">
        <v>626</v>
      </c>
      <c r="R528" s="45" t="s">
        <v>625</v>
      </c>
      <c r="S528" s="46" t="s">
        <v>627</v>
      </c>
      <c r="T528" s="206">
        <v>305.70791112589762</v>
      </c>
      <c r="U528" s="45" t="s">
        <v>632</v>
      </c>
      <c r="V528" s="44">
        <v>2611</v>
      </c>
      <c r="W528" s="45">
        <v>300</v>
      </c>
      <c r="X528" s="44">
        <v>2</v>
      </c>
      <c r="Y528" s="78">
        <v>1305.5</v>
      </c>
      <c r="Z528" s="46" t="s">
        <v>629</v>
      </c>
      <c r="AA528" s="44" t="s">
        <v>630</v>
      </c>
      <c r="AB528" s="66" t="s">
        <v>634</v>
      </c>
      <c r="AC528" s="66" t="s">
        <v>632</v>
      </c>
      <c r="AD528" s="46" t="s">
        <v>656</v>
      </c>
      <c r="AE528" s="66" t="s">
        <v>634</v>
      </c>
      <c r="AF528" s="46" t="s">
        <v>631</v>
      </c>
      <c r="AG528" s="46" t="s">
        <v>635</v>
      </c>
      <c r="AH528" s="46"/>
    </row>
    <row r="529" spans="2:34">
      <c r="B529" s="45" t="s">
        <v>1387</v>
      </c>
      <c r="C529" s="199" t="s">
        <v>437</v>
      </c>
      <c r="D529" s="199" t="s">
        <v>159</v>
      </c>
      <c r="E529" s="200" t="s">
        <v>341</v>
      </c>
      <c r="F529" s="199" t="s">
        <v>620</v>
      </c>
      <c r="G529" s="44" t="s">
        <v>621</v>
      </c>
      <c r="H529" s="201" t="s">
        <v>1388</v>
      </c>
      <c r="I529" s="200">
        <v>4</v>
      </c>
      <c r="J529" s="44" t="s">
        <v>816</v>
      </c>
      <c r="K529" s="44" t="s">
        <v>15</v>
      </c>
      <c r="L529" s="202" t="s">
        <v>470</v>
      </c>
      <c r="M529" s="202" t="s">
        <v>623</v>
      </c>
      <c r="N529" s="202" t="s">
        <v>624</v>
      </c>
      <c r="O529" s="91">
        <v>62.25</v>
      </c>
      <c r="P529" s="44" t="s">
        <v>625</v>
      </c>
      <c r="Q529" s="45" t="s">
        <v>626</v>
      </c>
      <c r="R529" s="45" t="s">
        <v>625</v>
      </c>
      <c r="S529" s="46" t="s">
        <v>627</v>
      </c>
      <c r="T529" s="206">
        <v>374.92835052174536</v>
      </c>
      <c r="U529" s="45" t="s">
        <v>632</v>
      </c>
      <c r="V529" s="44">
        <v>2611</v>
      </c>
      <c r="W529" s="45">
        <v>300</v>
      </c>
      <c r="X529" s="44">
        <v>2</v>
      </c>
      <c r="Y529" s="78">
        <v>1305.5</v>
      </c>
      <c r="Z529" s="46" t="s">
        <v>629</v>
      </c>
      <c r="AA529" s="44" t="s">
        <v>630</v>
      </c>
      <c r="AB529" s="66" t="s">
        <v>634</v>
      </c>
      <c r="AC529" s="66" t="s">
        <v>632</v>
      </c>
      <c r="AD529" s="46" t="s">
        <v>656</v>
      </c>
      <c r="AE529" s="66" t="s">
        <v>634</v>
      </c>
      <c r="AF529" s="46" t="s">
        <v>631</v>
      </c>
      <c r="AG529" s="46" t="s">
        <v>635</v>
      </c>
      <c r="AH529" s="46"/>
    </row>
    <row r="530" spans="2:34">
      <c r="B530" s="45" t="s">
        <v>1389</v>
      </c>
      <c r="C530" s="199" t="s">
        <v>437</v>
      </c>
      <c r="D530" s="199" t="s">
        <v>159</v>
      </c>
      <c r="E530" s="200" t="s">
        <v>341</v>
      </c>
      <c r="F530" s="199" t="s">
        <v>620</v>
      </c>
      <c r="G530" s="44" t="s">
        <v>621</v>
      </c>
      <c r="H530" s="201" t="s">
        <v>1390</v>
      </c>
      <c r="I530" s="200">
        <v>7</v>
      </c>
      <c r="J530" s="44" t="s">
        <v>811</v>
      </c>
      <c r="K530" s="44" t="s">
        <v>15</v>
      </c>
      <c r="L530" s="202" t="s">
        <v>1031</v>
      </c>
      <c r="M530" s="202"/>
      <c r="N530" s="202" t="s">
        <v>1266</v>
      </c>
      <c r="O530" s="91">
        <v>0</v>
      </c>
      <c r="P530" s="44" t="s">
        <v>621</v>
      </c>
      <c r="Q530" s="45" t="s">
        <v>771</v>
      </c>
      <c r="R530" s="45" t="s">
        <v>621</v>
      </c>
      <c r="S530" s="46" t="s">
        <v>621</v>
      </c>
      <c r="T530" s="206" t="s">
        <v>621</v>
      </c>
      <c r="U530" s="45" t="s">
        <v>621</v>
      </c>
      <c r="V530" s="44">
        <v>2611</v>
      </c>
      <c r="W530" s="45">
        <v>300</v>
      </c>
      <c r="X530" s="44">
        <v>2</v>
      </c>
      <c r="Y530" s="78">
        <v>1305.5</v>
      </c>
      <c r="Z530" s="46" t="s">
        <v>629</v>
      </c>
      <c r="AA530" s="44" t="s">
        <v>621</v>
      </c>
      <c r="AB530" s="66" t="s">
        <v>628</v>
      </c>
      <c r="AC530" s="66" t="s">
        <v>628</v>
      </c>
      <c r="AD530" s="46" t="s">
        <v>621</v>
      </c>
      <c r="AE530" s="66" t="s">
        <v>621</v>
      </c>
      <c r="AF530" s="46" t="s">
        <v>633</v>
      </c>
      <c r="AG530" s="46" t="s">
        <v>725</v>
      </c>
      <c r="AH530" s="46"/>
    </row>
    <row r="531" spans="2:34">
      <c r="B531" s="45" t="s">
        <v>1391</v>
      </c>
      <c r="C531" s="199" t="s">
        <v>437</v>
      </c>
      <c r="D531" s="199" t="s">
        <v>159</v>
      </c>
      <c r="E531" s="200" t="s">
        <v>341</v>
      </c>
      <c r="F531" s="199" t="s">
        <v>620</v>
      </c>
      <c r="G531" s="44" t="s">
        <v>621</v>
      </c>
      <c r="H531" s="201" t="s">
        <v>1392</v>
      </c>
      <c r="I531" s="200">
        <v>3</v>
      </c>
      <c r="J531" s="44" t="s">
        <v>811</v>
      </c>
      <c r="K531" s="44" t="s">
        <v>15</v>
      </c>
      <c r="L531" s="202" t="s">
        <v>470</v>
      </c>
      <c r="M531" s="202" t="s">
        <v>623</v>
      </c>
      <c r="N531" s="202" t="s">
        <v>624</v>
      </c>
      <c r="O531" s="91">
        <v>48</v>
      </c>
      <c r="P531" s="44" t="s">
        <v>798</v>
      </c>
      <c r="Q531" s="45" t="s">
        <v>626</v>
      </c>
      <c r="R531" s="45" t="s">
        <v>625</v>
      </c>
      <c r="S531" s="46" t="s">
        <v>627</v>
      </c>
      <c r="T531" s="206">
        <v>350.70185345674389</v>
      </c>
      <c r="U531" s="45" t="s">
        <v>632</v>
      </c>
      <c r="V531" s="44">
        <v>2611</v>
      </c>
      <c r="W531" s="45">
        <v>300</v>
      </c>
      <c r="X531" s="44">
        <v>2</v>
      </c>
      <c r="Y531" s="78">
        <v>1305.5</v>
      </c>
      <c r="Z531" s="46" t="s">
        <v>629</v>
      </c>
      <c r="AA531" s="44" t="s">
        <v>667</v>
      </c>
      <c r="AB531" s="66" t="s">
        <v>640</v>
      </c>
      <c r="AC531" s="66" t="s">
        <v>799</v>
      </c>
      <c r="AD531" s="46" t="s">
        <v>656</v>
      </c>
      <c r="AE531" s="66" t="s">
        <v>628</v>
      </c>
      <c r="AF531" s="46" t="s">
        <v>633</v>
      </c>
      <c r="AG531" s="46" t="s">
        <v>725</v>
      </c>
      <c r="AH531" s="46"/>
    </row>
    <row r="532" spans="2:34">
      <c r="B532" s="45" t="s">
        <v>1343</v>
      </c>
      <c r="C532" s="199" t="s">
        <v>437</v>
      </c>
      <c r="D532" s="199" t="s">
        <v>159</v>
      </c>
      <c r="E532" s="200" t="s">
        <v>341</v>
      </c>
      <c r="F532" s="199" t="s">
        <v>620</v>
      </c>
      <c r="G532" s="44" t="s">
        <v>621</v>
      </c>
      <c r="H532" s="201" t="s">
        <v>1344</v>
      </c>
      <c r="I532" s="200">
        <v>5</v>
      </c>
      <c r="J532" s="44" t="s">
        <v>811</v>
      </c>
      <c r="K532" s="44" t="s">
        <v>15</v>
      </c>
      <c r="L532" s="202" t="s">
        <v>470</v>
      </c>
      <c r="M532" s="202" t="s">
        <v>623</v>
      </c>
      <c r="N532" s="202" t="s">
        <v>624</v>
      </c>
      <c r="O532" s="91">
        <v>51.2</v>
      </c>
      <c r="P532" s="44" t="s">
        <v>625</v>
      </c>
      <c r="Q532" s="45" t="s">
        <v>626</v>
      </c>
      <c r="R532" s="45" t="s">
        <v>625</v>
      </c>
      <c r="S532" s="46" t="s">
        <v>627</v>
      </c>
      <c r="T532" s="206">
        <v>335.79014235823399</v>
      </c>
      <c r="U532" s="45" t="s">
        <v>632</v>
      </c>
      <c r="V532" s="44">
        <v>2611</v>
      </c>
      <c r="W532" s="45">
        <v>300</v>
      </c>
      <c r="X532" s="44">
        <v>2</v>
      </c>
      <c r="Y532" s="78">
        <v>1305.5</v>
      </c>
      <c r="Z532" s="46" t="s">
        <v>629</v>
      </c>
      <c r="AA532" s="44" t="s">
        <v>630</v>
      </c>
      <c r="AB532" s="66" t="s">
        <v>640</v>
      </c>
      <c r="AC532" s="66" t="s">
        <v>632</v>
      </c>
      <c r="AD532" s="46" t="s">
        <v>656</v>
      </c>
      <c r="AE532" s="66" t="s">
        <v>634</v>
      </c>
      <c r="AF532" s="46" t="s">
        <v>631</v>
      </c>
      <c r="AG532" s="46" t="s">
        <v>635</v>
      </c>
      <c r="AH532" s="46"/>
    </row>
    <row r="533" spans="2:34">
      <c r="B533" s="45" t="s">
        <v>1393</v>
      </c>
      <c r="C533" s="199" t="s">
        <v>437</v>
      </c>
      <c r="D533" s="199" t="s">
        <v>159</v>
      </c>
      <c r="E533" s="200" t="s">
        <v>341</v>
      </c>
      <c r="F533" s="199" t="s">
        <v>620</v>
      </c>
      <c r="G533" s="44" t="s">
        <v>621</v>
      </c>
      <c r="H533" s="201" t="s">
        <v>1394</v>
      </c>
      <c r="I533" s="200">
        <v>5</v>
      </c>
      <c r="J533" s="44" t="s">
        <v>811</v>
      </c>
      <c r="K533" s="44" t="s">
        <v>15</v>
      </c>
      <c r="L533" s="202" t="s">
        <v>470</v>
      </c>
      <c r="M533" s="202" t="s">
        <v>623</v>
      </c>
      <c r="N533" s="202" t="s">
        <v>624</v>
      </c>
      <c r="O533" s="91">
        <v>43.20000000000001</v>
      </c>
      <c r="P533" s="44" t="s">
        <v>625</v>
      </c>
      <c r="Q533" s="45" t="s">
        <v>626</v>
      </c>
      <c r="R533" s="45" t="s">
        <v>625</v>
      </c>
      <c r="S533" s="46" t="s">
        <v>627</v>
      </c>
      <c r="T533" s="206">
        <v>296.08833666301877</v>
      </c>
      <c r="U533" s="45" t="s">
        <v>632</v>
      </c>
      <c r="V533" s="44">
        <v>2611</v>
      </c>
      <c r="W533" s="45">
        <v>300</v>
      </c>
      <c r="X533" s="44">
        <v>2</v>
      </c>
      <c r="Y533" s="78">
        <v>1305.5</v>
      </c>
      <c r="Z533" s="46" t="s">
        <v>629</v>
      </c>
      <c r="AA533" s="44" t="s">
        <v>630</v>
      </c>
      <c r="AB533" s="66" t="s">
        <v>640</v>
      </c>
      <c r="AC533" s="66" t="s">
        <v>632</v>
      </c>
      <c r="AD533" s="46" t="s">
        <v>656</v>
      </c>
      <c r="AE533" s="66" t="s">
        <v>634</v>
      </c>
      <c r="AF533" s="46" t="s">
        <v>631</v>
      </c>
      <c r="AG533" s="46" t="s">
        <v>635</v>
      </c>
      <c r="AH533" s="46"/>
    </row>
    <row r="534" spans="2:34">
      <c r="B534" s="45" t="s">
        <v>1395</v>
      </c>
      <c r="C534" s="199" t="s">
        <v>437</v>
      </c>
      <c r="D534" s="199" t="s">
        <v>159</v>
      </c>
      <c r="E534" s="200" t="s">
        <v>341</v>
      </c>
      <c r="F534" s="199" t="s">
        <v>620</v>
      </c>
      <c r="G534" s="44" t="s">
        <v>621</v>
      </c>
      <c r="H534" s="201" t="s">
        <v>1396</v>
      </c>
      <c r="I534" s="200">
        <v>7</v>
      </c>
      <c r="J534" s="44" t="s">
        <v>811</v>
      </c>
      <c r="K534" s="44" t="s">
        <v>15</v>
      </c>
      <c r="L534" s="202" t="s">
        <v>470</v>
      </c>
      <c r="M534" s="202" t="s">
        <v>623</v>
      </c>
      <c r="N534" s="202" t="s">
        <v>624</v>
      </c>
      <c r="O534" s="91">
        <v>20.571428571428573</v>
      </c>
      <c r="P534" s="44" t="s">
        <v>625</v>
      </c>
      <c r="Q534" s="45" t="s">
        <v>626</v>
      </c>
      <c r="R534" s="45" t="s">
        <v>625</v>
      </c>
      <c r="S534" s="46" t="s">
        <v>627</v>
      </c>
      <c r="T534" s="206">
        <v>247.38713881677876</v>
      </c>
      <c r="U534" s="45" t="s">
        <v>632</v>
      </c>
      <c r="V534" s="44">
        <v>2611</v>
      </c>
      <c r="W534" s="45">
        <v>300</v>
      </c>
      <c r="X534" s="44">
        <v>2</v>
      </c>
      <c r="Y534" s="78">
        <v>1305.5</v>
      </c>
      <c r="Z534" s="46" t="s">
        <v>629</v>
      </c>
      <c r="AA534" s="44" t="s">
        <v>630</v>
      </c>
      <c r="AB534" s="66" t="s">
        <v>632</v>
      </c>
      <c r="AC534" s="66" t="s">
        <v>632</v>
      </c>
      <c r="AD534" s="46" t="s">
        <v>656</v>
      </c>
      <c r="AE534" s="66" t="s">
        <v>634</v>
      </c>
      <c r="AF534" s="46" t="s">
        <v>631</v>
      </c>
      <c r="AG534" s="46" t="s">
        <v>635</v>
      </c>
      <c r="AH534" s="46"/>
    </row>
    <row r="535" spans="2:34">
      <c r="B535" s="45" t="s">
        <v>1397</v>
      </c>
      <c r="C535" s="199" t="s">
        <v>437</v>
      </c>
      <c r="D535" s="199" t="s">
        <v>159</v>
      </c>
      <c r="E535" s="200" t="s">
        <v>341</v>
      </c>
      <c r="F535" s="199" t="s">
        <v>620</v>
      </c>
      <c r="G535" s="44" t="s">
        <v>621</v>
      </c>
      <c r="H535" s="201" t="s">
        <v>1398</v>
      </c>
      <c r="I535" s="200">
        <v>4</v>
      </c>
      <c r="J535" s="44" t="s">
        <v>811</v>
      </c>
      <c r="K535" s="44" t="s">
        <v>15</v>
      </c>
      <c r="L535" s="202" t="s">
        <v>470</v>
      </c>
      <c r="M535" s="202" t="s">
        <v>623</v>
      </c>
      <c r="N535" s="202" t="s">
        <v>624</v>
      </c>
      <c r="O535" s="91">
        <v>18</v>
      </c>
      <c r="P535" s="44" t="s">
        <v>625</v>
      </c>
      <c r="Q535" s="45" t="s">
        <v>626</v>
      </c>
      <c r="R535" s="45" t="s">
        <v>625</v>
      </c>
      <c r="S535" s="46" t="s">
        <v>627</v>
      </c>
      <c r="T535" s="206">
        <v>314.79327573817307</v>
      </c>
      <c r="U535" s="45" t="s">
        <v>632</v>
      </c>
      <c r="V535" s="44">
        <v>2611</v>
      </c>
      <c r="W535" s="45">
        <v>300</v>
      </c>
      <c r="X535" s="44">
        <v>2</v>
      </c>
      <c r="Y535" s="78">
        <v>1305.5</v>
      </c>
      <c r="Z535" s="46" t="s">
        <v>629</v>
      </c>
      <c r="AA535" s="44" t="s">
        <v>630</v>
      </c>
      <c r="AB535" s="66" t="s">
        <v>631</v>
      </c>
      <c r="AC535" s="66" t="s">
        <v>632</v>
      </c>
      <c r="AD535" s="46" t="s">
        <v>656</v>
      </c>
      <c r="AE535" s="66" t="s">
        <v>634</v>
      </c>
      <c r="AF535" s="46" t="s">
        <v>631</v>
      </c>
      <c r="AG535" s="46" t="s">
        <v>635</v>
      </c>
      <c r="AH535" s="46"/>
    </row>
    <row r="536" spans="2:34">
      <c r="B536" s="45" t="s">
        <v>1399</v>
      </c>
      <c r="C536" s="199" t="s">
        <v>437</v>
      </c>
      <c r="D536" s="199" t="s">
        <v>169</v>
      </c>
      <c r="E536" s="200" t="s">
        <v>335</v>
      </c>
      <c r="F536" s="199" t="s">
        <v>620</v>
      </c>
      <c r="G536" s="44" t="s">
        <v>621</v>
      </c>
      <c r="H536" s="201" t="s">
        <v>1400</v>
      </c>
      <c r="I536" s="200">
        <v>6</v>
      </c>
      <c r="J536" s="44" t="s">
        <v>811</v>
      </c>
      <c r="K536" s="44" t="s">
        <v>15</v>
      </c>
      <c r="L536" s="202" t="s">
        <v>470</v>
      </c>
      <c r="M536" s="202" t="s">
        <v>623</v>
      </c>
      <c r="N536" s="202" t="s">
        <v>624</v>
      </c>
      <c r="O536" s="91">
        <v>24</v>
      </c>
      <c r="P536" s="44" t="s">
        <v>625</v>
      </c>
      <c r="Q536" s="45" t="s">
        <v>626</v>
      </c>
      <c r="R536" s="45" t="s">
        <v>625</v>
      </c>
      <c r="S536" s="46" t="s">
        <v>627</v>
      </c>
      <c r="T536" s="206">
        <v>321.11383857591488</v>
      </c>
      <c r="U536" s="45" t="s">
        <v>632</v>
      </c>
      <c r="V536" s="44">
        <v>983</v>
      </c>
      <c r="W536" s="45">
        <v>300</v>
      </c>
      <c r="X536" s="44">
        <v>7</v>
      </c>
      <c r="Y536" s="78">
        <v>140.42857142857142</v>
      </c>
      <c r="Z536" s="46" t="s">
        <v>708</v>
      </c>
      <c r="AA536" s="44" t="s">
        <v>630</v>
      </c>
      <c r="AB536" s="66" t="s">
        <v>632</v>
      </c>
      <c r="AC536" s="66" t="s">
        <v>632</v>
      </c>
      <c r="AD536" s="46" t="s">
        <v>632</v>
      </c>
      <c r="AE536" s="66" t="s">
        <v>634</v>
      </c>
      <c r="AF536" s="46" t="s">
        <v>632</v>
      </c>
      <c r="AG536" s="46" t="s">
        <v>635</v>
      </c>
      <c r="AH536" s="46"/>
    </row>
    <row r="537" spans="2:34">
      <c r="B537" s="45" t="s">
        <v>1401</v>
      </c>
      <c r="C537" s="199" t="s">
        <v>437</v>
      </c>
      <c r="D537" s="199" t="s">
        <v>169</v>
      </c>
      <c r="E537" s="200" t="s">
        <v>335</v>
      </c>
      <c r="F537" s="199" t="s">
        <v>620</v>
      </c>
      <c r="G537" s="44" t="s">
        <v>621</v>
      </c>
      <c r="H537" s="201" t="s">
        <v>1298</v>
      </c>
      <c r="I537" s="200">
        <v>4</v>
      </c>
      <c r="J537" s="44" t="s">
        <v>811</v>
      </c>
      <c r="K537" s="44" t="s">
        <v>15</v>
      </c>
      <c r="L537" s="202" t="s">
        <v>470</v>
      </c>
      <c r="M537" s="202" t="s">
        <v>623</v>
      </c>
      <c r="N537" s="202" t="s">
        <v>624</v>
      </c>
      <c r="O537" s="91">
        <v>72</v>
      </c>
      <c r="P537" s="44" t="s">
        <v>625</v>
      </c>
      <c r="Q537" s="45" t="s">
        <v>626</v>
      </c>
      <c r="R537" s="45" t="s">
        <v>625</v>
      </c>
      <c r="S537" s="46" t="s">
        <v>627</v>
      </c>
      <c r="T537" s="206">
        <v>65.625718083663145</v>
      </c>
      <c r="U537" s="45" t="s">
        <v>632</v>
      </c>
      <c r="V537" s="44">
        <v>983</v>
      </c>
      <c r="W537" s="45">
        <v>300</v>
      </c>
      <c r="X537" s="44">
        <v>7</v>
      </c>
      <c r="Y537" s="78">
        <v>140.42857142857142</v>
      </c>
      <c r="Z537" s="46" t="s">
        <v>708</v>
      </c>
      <c r="AA537" s="44" t="s">
        <v>630</v>
      </c>
      <c r="AB537" s="66" t="s">
        <v>634</v>
      </c>
      <c r="AC537" s="66" t="s">
        <v>632</v>
      </c>
      <c r="AD537" s="46" t="s">
        <v>632</v>
      </c>
      <c r="AE537" s="66" t="s">
        <v>634</v>
      </c>
      <c r="AF537" s="46" t="s">
        <v>632</v>
      </c>
      <c r="AG537" s="46" t="s">
        <v>635</v>
      </c>
      <c r="AH537" s="46"/>
    </row>
    <row r="538" spans="2:34">
      <c r="B538" s="45" t="s">
        <v>1402</v>
      </c>
      <c r="C538" s="199" t="s">
        <v>437</v>
      </c>
      <c r="D538" s="199" t="s">
        <v>169</v>
      </c>
      <c r="E538" s="200" t="s">
        <v>335</v>
      </c>
      <c r="F538" s="199" t="s">
        <v>620</v>
      </c>
      <c r="G538" s="44" t="s">
        <v>621</v>
      </c>
      <c r="H538" s="201" t="s">
        <v>1403</v>
      </c>
      <c r="I538" s="200">
        <v>3</v>
      </c>
      <c r="J538" s="44" t="s">
        <v>816</v>
      </c>
      <c r="K538" s="44" t="s">
        <v>15</v>
      </c>
      <c r="L538" s="202" t="s">
        <v>470</v>
      </c>
      <c r="M538" s="202" t="s">
        <v>623</v>
      </c>
      <c r="N538" s="202" t="s">
        <v>624</v>
      </c>
      <c r="O538" s="91">
        <v>48</v>
      </c>
      <c r="P538" s="44" t="s">
        <v>625</v>
      </c>
      <c r="Q538" s="45" t="s">
        <v>626</v>
      </c>
      <c r="R538" s="45" t="s">
        <v>625</v>
      </c>
      <c r="S538" s="46" t="s">
        <v>627</v>
      </c>
      <c r="T538" s="206">
        <v>65.625718083663145</v>
      </c>
      <c r="U538" s="45" t="s">
        <v>632</v>
      </c>
      <c r="V538" s="44">
        <v>983</v>
      </c>
      <c r="W538" s="45">
        <v>300</v>
      </c>
      <c r="X538" s="44">
        <v>7</v>
      </c>
      <c r="Y538" s="78">
        <v>140.42857142857142</v>
      </c>
      <c r="Z538" s="46" t="s">
        <v>708</v>
      </c>
      <c r="AA538" s="44" t="s">
        <v>630</v>
      </c>
      <c r="AB538" s="66" t="s">
        <v>640</v>
      </c>
      <c r="AC538" s="66" t="s">
        <v>632</v>
      </c>
      <c r="AD538" s="46" t="s">
        <v>632</v>
      </c>
      <c r="AE538" s="66" t="s">
        <v>634</v>
      </c>
      <c r="AF538" s="46" t="s">
        <v>632</v>
      </c>
      <c r="AG538" s="46" t="s">
        <v>635</v>
      </c>
      <c r="AH538" s="46"/>
    </row>
    <row r="539" spans="2:34">
      <c r="B539" s="45" t="s">
        <v>1404</v>
      </c>
      <c r="C539" s="199" t="s">
        <v>437</v>
      </c>
      <c r="D539" s="199" t="s">
        <v>169</v>
      </c>
      <c r="E539" s="200" t="s">
        <v>335</v>
      </c>
      <c r="F539" s="199" t="s">
        <v>620</v>
      </c>
      <c r="G539" s="44" t="s">
        <v>621</v>
      </c>
      <c r="H539" s="201" t="s">
        <v>1296</v>
      </c>
      <c r="I539" s="200">
        <v>7</v>
      </c>
      <c r="J539" s="44" t="s">
        <v>811</v>
      </c>
      <c r="K539" s="44" t="s">
        <v>15</v>
      </c>
      <c r="L539" s="202" t="s">
        <v>470</v>
      </c>
      <c r="M539" s="202" t="s">
        <v>623</v>
      </c>
      <c r="N539" s="202" t="s">
        <v>624</v>
      </c>
      <c r="O539" s="91">
        <v>20.571428571428573</v>
      </c>
      <c r="P539" s="44" t="s">
        <v>625</v>
      </c>
      <c r="Q539" s="45" t="s">
        <v>626</v>
      </c>
      <c r="R539" s="45" t="s">
        <v>625</v>
      </c>
      <c r="S539" s="46" t="s">
        <v>627</v>
      </c>
      <c r="T539" s="206">
        <v>294.46085138772844</v>
      </c>
      <c r="U539" s="45" t="s">
        <v>632</v>
      </c>
      <c r="V539" s="44">
        <v>983</v>
      </c>
      <c r="W539" s="45">
        <v>300</v>
      </c>
      <c r="X539" s="44">
        <v>7</v>
      </c>
      <c r="Y539" s="78">
        <v>140.42857142857142</v>
      </c>
      <c r="Z539" s="46" t="s">
        <v>708</v>
      </c>
      <c r="AA539" s="44" t="s">
        <v>630</v>
      </c>
      <c r="AB539" s="66" t="s">
        <v>632</v>
      </c>
      <c r="AC539" s="66" t="s">
        <v>632</v>
      </c>
      <c r="AD539" s="46" t="s">
        <v>632</v>
      </c>
      <c r="AE539" s="66" t="s">
        <v>634</v>
      </c>
      <c r="AF539" s="46" t="s">
        <v>632</v>
      </c>
      <c r="AG539" s="46" t="s">
        <v>635</v>
      </c>
      <c r="AH539" s="46"/>
    </row>
    <row r="540" spans="2:34">
      <c r="B540" s="45" t="s">
        <v>1405</v>
      </c>
      <c r="C540" s="199" t="s">
        <v>437</v>
      </c>
      <c r="D540" s="199" t="s">
        <v>169</v>
      </c>
      <c r="E540" s="200" t="s">
        <v>335</v>
      </c>
      <c r="F540" s="199" t="s">
        <v>620</v>
      </c>
      <c r="G540" s="44" t="s">
        <v>621</v>
      </c>
      <c r="H540" s="201" t="s">
        <v>1310</v>
      </c>
      <c r="I540" s="200">
        <v>10</v>
      </c>
      <c r="J540" s="44" t="s">
        <v>816</v>
      </c>
      <c r="K540" s="44" t="s">
        <v>15</v>
      </c>
      <c r="L540" s="202" t="s">
        <v>470</v>
      </c>
      <c r="M540" s="202" t="s">
        <v>623</v>
      </c>
      <c r="N540" s="202" t="s">
        <v>624</v>
      </c>
      <c r="O540" s="91">
        <v>25.2</v>
      </c>
      <c r="P540" s="44" t="s">
        <v>625</v>
      </c>
      <c r="Q540" s="45" t="s">
        <v>626</v>
      </c>
      <c r="R540" s="45" t="s">
        <v>625</v>
      </c>
      <c r="S540" s="46" t="s">
        <v>627</v>
      </c>
      <c r="T540" s="206">
        <v>238.67635043638259</v>
      </c>
      <c r="U540" s="45" t="s">
        <v>632</v>
      </c>
      <c r="V540" s="44">
        <v>983</v>
      </c>
      <c r="W540" s="45">
        <v>300</v>
      </c>
      <c r="X540" s="44">
        <v>7</v>
      </c>
      <c r="Y540" s="78">
        <v>140.42857142857142</v>
      </c>
      <c r="Z540" s="46" t="s">
        <v>708</v>
      </c>
      <c r="AA540" s="44" t="s">
        <v>630</v>
      </c>
      <c r="AB540" s="66" t="s">
        <v>632</v>
      </c>
      <c r="AC540" s="66" t="s">
        <v>632</v>
      </c>
      <c r="AD540" s="46" t="s">
        <v>632</v>
      </c>
      <c r="AE540" s="66" t="s">
        <v>634</v>
      </c>
      <c r="AF540" s="46" t="s">
        <v>632</v>
      </c>
      <c r="AG540" s="46" t="s">
        <v>635</v>
      </c>
      <c r="AH540" s="46"/>
    </row>
    <row r="541" spans="2:34">
      <c r="B541" s="45" t="s">
        <v>1406</v>
      </c>
      <c r="C541" s="199" t="s">
        <v>437</v>
      </c>
      <c r="D541" s="199" t="s">
        <v>169</v>
      </c>
      <c r="E541" s="200" t="s">
        <v>335</v>
      </c>
      <c r="F541" s="199" t="s">
        <v>620</v>
      </c>
      <c r="G541" s="44" t="s">
        <v>621</v>
      </c>
      <c r="H541" s="201" t="s">
        <v>1344</v>
      </c>
      <c r="I541" s="200">
        <v>8</v>
      </c>
      <c r="J541" s="44" t="s">
        <v>811</v>
      </c>
      <c r="K541" s="44" t="s">
        <v>15</v>
      </c>
      <c r="L541" s="202" t="s">
        <v>470</v>
      </c>
      <c r="M541" s="202" t="s">
        <v>623</v>
      </c>
      <c r="N541" s="202" t="s">
        <v>624</v>
      </c>
      <c r="O541" s="91">
        <v>27</v>
      </c>
      <c r="P541" s="44" t="s">
        <v>625</v>
      </c>
      <c r="Q541" s="45" t="s">
        <v>626</v>
      </c>
      <c r="R541" s="45" t="s">
        <v>625</v>
      </c>
      <c r="S541" s="46" t="s">
        <v>627</v>
      </c>
      <c r="T541" s="206">
        <v>209.49470320751951</v>
      </c>
      <c r="U541" s="45" t="s">
        <v>632</v>
      </c>
      <c r="V541" s="44">
        <v>983</v>
      </c>
      <c r="W541" s="45">
        <v>300</v>
      </c>
      <c r="X541" s="44">
        <v>7</v>
      </c>
      <c r="Y541" s="78">
        <v>140.42857142857142</v>
      </c>
      <c r="Z541" s="46" t="s">
        <v>708</v>
      </c>
      <c r="AA541" s="44" t="s">
        <v>630</v>
      </c>
      <c r="AB541" s="66" t="s">
        <v>632</v>
      </c>
      <c r="AC541" s="66" t="s">
        <v>632</v>
      </c>
      <c r="AD541" s="46" t="s">
        <v>632</v>
      </c>
      <c r="AE541" s="66" t="s">
        <v>634</v>
      </c>
      <c r="AF541" s="46" t="s">
        <v>632</v>
      </c>
      <c r="AG541" s="46" t="s">
        <v>635</v>
      </c>
      <c r="AH541" s="46"/>
    </row>
    <row r="542" spans="2:34">
      <c r="B542" s="45" t="s">
        <v>1407</v>
      </c>
      <c r="C542" s="199" t="s">
        <v>437</v>
      </c>
      <c r="D542" s="199" t="s">
        <v>169</v>
      </c>
      <c r="E542" s="200" t="s">
        <v>335</v>
      </c>
      <c r="F542" s="199" t="s">
        <v>620</v>
      </c>
      <c r="G542" s="44" t="s">
        <v>621</v>
      </c>
      <c r="H542" s="201" t="s">
        <v>1392</v>
      </c>
      <c r="I542" s="200">
        <v>5</v>
      </c>
      <c r="J542" s="44" t="s">
        <v>811</v>
      </c>
      <c r="K542" s="44" t="s">
        <v>15</v>
      </c>
      <c r="L542" s="202" t="s">
        <v>470</v>
      </c>
      <c r="M542" s="202" t="s">
        <v>623</v>
      </c>
      <c r="N542" s="202" t="s">
        <v>624</v>
      </c>
      <c r="O542" s="91">
        <v>28.8</v>
      </c>
      <c r="P542" s="44" t="s">
        <v>625</v>
      </c>
      <c r="Q542" s="45" t="s">
        <v>626</v>
      </c>
      <c r="R542" s="45" t="s">
        <v>625</v>
      </c>
      <c r="S542" s="46" t="s">
        <v>627</v>
      </c>
      <c r="T542" s="206">
        <v>242.18394782472899</v>
      </c>
      <c r="U542" s="45" t="s">
        <v>632</v>
      </c>
      <c r="V542" s="44">
        <v>983</v>
      </c>
      <c r="W542" s="45">
        <v>300</v>
      </c>
      <c r="X542" s="44">
        <v>7</v>
      </c>
      <c r="Y542" s="78">
        <v>140.42857142857142</v>
      </c>
      <c r="Z542" s="46" t="s">
        <v>708</v>
      </c>
      <c r="AA542" s="44" t="s">
        <v>630</v>
      </c>
      <c r="AB542" s="66" t="s">
        <v>632</v>
      </c>
      <c r="AC542" s="66" t="s">
        <v>632</v>
      </c>
      <c r="AD542" s="46" t="s">
        <v>632</v>
      </c>
      <c r="AE542" s="66" t="s">
        <v>634</v>
      </c>
      <c r="AF542" s="46" t="s">
        <v>632</v>
      </c>
      <c r="AG542" s="46" t="s">
        <v>635</v>
      </c>
      <c r="AH542" s="46"/>
    </row>
    <row r="543" spans="2:34">
      <c r="B543" s="45" t="s">
        <v>1408</v>
      </c>
      <c r="C543" s="199" t="s">
        <v>437</v>
      </c>
      <c r="D543" s="199" t="s">
        <v>169</v>
      </c>
      <c r="E543" s="200" t="s">
        <v>335</v>
      </c>
      <c r="F543" s="199" t="s">
        <v>620</v>
      </c>
      <c r="G543" s="44" t="s">
        <v>621</v>
      </c>
      <c r="H543" s="201" t="s">
        <v>1409</v>
      </c>
      <c r="I543" s="200">
        <v>8</v>
      </c>
      <c r="J543" s="44" t="s">
        <v>811</v>
      </c>
      <c r="K543" s="44" t="s">
        <v>15</v>
      </c>
      <c r="L543" s="202" t="s">
        <v>470</v>
      </c>
      <c r="M543" s="202" t="s">
        <v>623</v>
      </c>
      <c r="N543" s="202" t="s">
        <v>624</v>
      </c>
      <c r="O543" s="91">
        <v>45</v>
      </c>
      <c r="P543" s="44" t="s">
        <v>625</v>
      </c>
      <c r="Q543" s="45" t="s">
        <v>626</v>
      </c>
      <c r="R543" s="45" t="s">
        <v>625</v>
      </c>
      <c r="S543" s="46" t="s">
        <v>627</v>
      </c>
      <c r="T543" s="206">
        <v>216.33010984137624</v>
      </c>
      <c r="U543" s="45" t="s">
        <v>632</v>
      </c>
      <c r="V543" s="44">
        <v>983</v>
      </c>
      <c r="W543" s="45">
        <v>300</v>
      </c>
      <c r="X543" s="44">
        <v>7</v>
      </c>
      <c r="Y543" s="78">
        <v>140.42857142857142</v>
      </c>
      <c r="Z543" s="46" t="s">
        <v>708</v>
      </c>
      <c r="AA543" s="44" t="s">
        <v>630</v>
      </c>
      <c r="AB543" s="66" t="s">
        <v>640</v>
      </c>
      <c r="AC543" s="66" t="s">
        <v>632</v>
      </c>
      <c r="AD543" s="46" t="s">
        <v>632</v>
      </c>
      <c r="AE543" s="66" t="s">
        <v>634</v>
      </c>
      <c r="AF543" s="46" t="s">
        <v>632</v>
      </c>
      <c r="AG543" s="46" t="s">
        <v>635</v>
      </c>
      <c r="AH543" s="46"/>
    </row>
    <row r="544" spans="2:34">
      <c r="B544" s="45" t="s">
        <v>1410</v>
      </c>
      <c r="C544" s="199" t="s">
        <v>437</v>
      </c>
      <c r="D544" s="199" t="s">
        <v>169</v>
      </c>
      <c r="E544" s="200" t="s">
        <v>335</v>
      </c>
      <c r="F544" s="199" t="s">
        <v>620</v>
      </c>
      <c r="G544" s="44" t="s">
        <v>621</v>
      </c>
      <c r="H544" s="201" t="s">
        <v>1411</v>
      </c>
      <c r="I544" s="200">
        <v>7</v>
      </c>
      <c r="J544" s="44" t="s">
        <v>811</v>
      </c>
      <c r="K544" s="44" t="s">
        <v>15</v>
      </c>
      <c r="L544" s="202" t="s">
        <v>470</v>
      </c>
      <c r="M544" s="202" t="s">
        <v>623</v>
      </c>
      <c r="N544" s="202" t="s">
        <v>624</v>
      </c>
      <c r="O544" s="91">
        <v>77.142857142857139</v>
      </c>
      <c r="P544" s="44" t="s">
        <v>625</v>
      </c>
      <c r="Q544" s="45" t="s">
        <v>626</v>
      </c>
      <c r="R544" s="45" t="s">
        <v>625</v>
      </c>
      <c r="S544" s="46" t="s">
        <v>627</v>
      </c>
      <c r="T544" s="206">
        <v>201.01492928135556</v>
      </c>
      <c r="U544" s="45" t="s">
        <v>632</v>
      </c>
      <c r="V544" s="44">
        <v>983</v>
      </c>
      <c r="W544" s="45">
        <v>300</v>
      </c>
      <c r="X544" s="44">
        <v>7</v>
      </c>
      <c r="Y544" s="78">
        <v>140.42857142857142</v>
      </c>
      <c r="Z544" s="46" t="s">
        <v>708</v>
      </c>
      <c r="AA544" s="44" t="s">
        <v>630</v>
      </c>
      <c r="AB544" s="66" t="s">
        <v>634</v>
      </c>
      <c r="AC544" s="66" t="s">
        <v>632</v>
      </c>
      <c r="AD544" s="46" t="s">
        <v>632</v>
      </c>
      <c r="AE544" s="66" t="s">
        <v>634</v>
      </c>
      <c r="AF544" s="46" t="s">
        <v>632</v>
      </c>
      <c r="AG544" s="46" t="s">
        <v>635</v>
      </c>
      <c r="AH544" s="46"/>
    </row>
    <row r="545" spans="2:34">
      <c r="B545" s="45" t="s">
        <v>1412</v>
      </c>
      <c r="C545" s="199" t="s">
        <v>437</v>
      </c>
      <c r="D545" s="199" t="s">
        <v>169</v>
      </c>
      <c r="E545" s="200" t="s">
        <v>335</v>
      </c>
      <c r="F545" s="199" t="s">
        <v>620</v>
      </c>
      <c r="G545" s="44" t="s">
        <v>621</v>
      </c>
      <c r="H545" s="201" t="s">
        <v>1413</v>
      </c>
      <c r="I545" s="200">
        <v>25</v>
      </c>
      <c r="J545" s="44" t="s">
        <v>816</v>
      </c>
      <c r="K545" s="44" t="s">
        <v>15</v>
      </c>
      <c r="L545" s="202" t="s">
        <v>470</v>
      </c>
      <c r="M545" s="202" t="s">
        <v>623</v>
      </c>
      <c r="N545" s="202" t="s">
        <v>624</v>
      </c>
      <c r="O545" s="91">
        <v>4.32</v>
      </c>
      <c r="P545" s="44" t="s">
        <v>625</v>
      </c>
      <c r="Q545" s="45" t="s">
        <v>626</v>
      </c>
      <c r="R545" s="45" t="s">
        <v>625</v>
      </c>
      <c r="S545" s="46" t="s">
        <v>627</v>
      </c>
      <c r="T545" s="206">
        <v>122.83344341013907</v>
      </c>
      <c r="U545" s="45" t="s">
        <v>632</v>
      </c>
      <c r="V545" s="44">
        <v>983</v>
      </c>
      <c r="W545" s="45">
        <v>300</v>
      </c>
      <c r="X545" s="44">
        <v>7</v>
      </c>
      <c r="Y545" s="78">
        <v>140.42857142857142</v>
      </c>
      <c r="Z545" s="46" t="s">
        <v>708</v>
      </c>
      <c r="AA545" s="44" t="s">
        <v>630</v>
      </c>
      <c r="AB545" s="66" t="s">
        <v>628</v>
      </c>
      <c r="AC545" s="66" t="s">
        <v>632</v>
      </c>
      <c r="AD545" s="46" t="s">
        <v>632</v>
      </c>
      <c r="AE545" s="66" t="s">
        <v>634</v>
      </c>
      <c r="AF545" s="46" t="s">
        <v>633</v>
      </c>
      <c r="AG545" s="46" t="s">
        <v>635</v>
      </c>
      <c r="AH545" s="46"/>
    </row>
    <row r="546" spans="2:34">
      <c r="B546" s="45" t="s">
        <v>1414</v>
      </c>
      <c r="C546" s="199" t="s">
        <v>437</v>
      </c>
      <c r="D546" s="199" t="s">
        <v>169</v>
      </c>
      <c r="E546" s="200" t="s">
        <v>335</v>
      </c>
      <c r="F546" s="199" t="s">
        <v>620</v>
      </c>
      <c r="G546" s="44" t="s">
        <v>621</v>
      </c>
      <c r="H546" s="201" t="s">
        <v>1384</v>
      </c>
      <c r="I546" s="200">
        <v>12</v>
      </c>
      <c r="J546" s="44" t="s">
        <v>811</v>
      </c>
      <c r="K546" s="44" t="s">
        <v>15</v>
      </c>
      <c r="L546" s="202" t="s">
        <v>470</v>
      </c>
      <c r="M546" s="202" t="s">
        <v>623</v>
      </c>
      <c r="N546" s="202" t="s">
        <v>624</v>
      </c>
      <c r="O546" s="91">
        <v>24</v>
      </c>
      <c r="P546" s="44" t="s">
        <v>625</v>
      </c>
      <c r="Q546" s="45" t="s">
        <v>626</v>
      </c>
      <c r="R546" s="45" t="s">
        <v>625</v>
      </c>
      <c r="S546" s="46" t="s">
        <v>627</v>
      </c>
      <c r="T546" s="206">
        <v>133.71822330931181</v>
      </c>
      <c r="U546" s="45" t="s">
        <v>632</v>
      </c>
      <c r="V546" s="44">
        <v>983</v>
      </c>
      <c r="W546" s="45">
        <v>300</v>
      </c>
      <c r="X546" s="44">
        <v>7</v>
      </c>
      <c r="Y546" s="78">
        <v>140.42857142857142</v>
      </c>
      <c r="Z546" s="46" t="s">
        <v>708</v>
      </c>
      <c r="AA546" s="44" t="s">
        <v>630</v>
      </c>
      <c r="AB546" s="66" t="s">
        <v>632</v>
      </c>
      <c r="AC546" s="66" t="s">
        <v>632</v>
      </c>
      <c r="AD546" s="46" t="s">
        <v>632</v>
      </c>
      <c r="AE546" s="66" t="s">
        <v>634</v>
      </c>
      <c r="AF546" s="46" t="s">
        <v>632</v>
      </c>
      <c r="AG546" s="46" t="s">
        <v>635</v>
      </c>
      <c r="AH546" s="46"/>
    </row>
    <row r="547" spans="2:34">
      <c r="B547" s="45" t="s">
        <v>1415</v>
      </c>
      <c r="C547" s="199" t="s">
        <v>437</v>
      </c>
      <c r="D547" s="199" t="s">
        <v>169</v>
      </c>
      <c r="E547" s="200" t="s">
        <v>335</v>
      </c>
      <c r="F547" s="199" t="s">
        <v>620</v>
      </c>
      <c r="G547" s="44" t="s">
        <v>621</v>
      </c>
      <c r="H547" s="201" t="s">
        <v>1416</v>
      </c>
      <c r="I547" s="200">
        <v>5</v>
      </c>
      <c r="J547" s="44" t="s">
        <v>816</v>
      </c>
      <c r="K547" s="44" t="s">
        <v>15</v>
      </c>
      <c r="L547" s="202" t="s">
        <v>470</v>
      </c>
      <c r="M547" s="202" t="s">
        <v>623</v>
      </c>
      <c r="N547" s="202" t="s">
        <v>624</v>
      </c>
      <c r="O547" s="91">
        <v>16.2</v>
      </c>
      <c r="P547" s="44" t="s">
        <v>625</v>
      </c>
      <c r="Q547" s="45" t="s">
        <v>626</v>
      </c>
      <c r="R547" s="45" t="s">
        <v>625</v>
      </c>
      <c r="S547" s="46" t="s">
        <v>627</v>
      </c>
      <c r="T547" s="206">
        <v>147.77148510451926</v>
      </c>
      <c r="U547" s="45" t="s">
        <v>632</v>
      </c>
      <c r="V547" s="44">
        <v>983</v>
      </c>
      <c r="W547" s="45">
        <v>300</v>
      </c>
      <c r="X547" s="44">
        <v>7</v>
      </c>
      <c r="Y547" s="78">
        <v>140.42857142857142</v>
      </c>
      <c r="Z547" s="46" t="s">
        <v>708</v>
      </c>
      <c r="AA547" s="44" t="s">
        <v>630</v>
      </c>
      <c r="AB547" s="66" t="s">
        <v>631</v>
      </c>
      <c r="AC547" s="66" t="s">
        <v>632</v>
      </c>
      <c r="AD547" s="46" t="s">
        <v>632</v>
      </c>
      <c r="AE547" s="66" t="s">
        <v>634</v>
      </c>
      <c r="AF547" s="46" t="s">
        <v>631</v>
      </c>
      <c r="AG547" s="46" t="s">
        <v>635</v>
      </c>
      <c r="AH547" s="46"/>
    </row>
    <row r="548" spans="2:34">
      <c r="B548" s="45" t="s">
        <v>1417</v>
      </c>
      <c r="C548" s="199" t="s">
        <v>437</v>
      </c>
      <c r="D548" s="199" t="s">
        <v>169</v>
      </c>
      <c r="E548" s="200" t="s">
        <v>335</v>
      </c>
      <c r="F548" s="199" t="s">
        <v>620</v>
      </c>
      <c r="G548" s="44" t="s">
        <v>621</v>
      </c>
      <c r="H548" s="201" t="s">
        <v>1418</v>
      </c>
      <c r="I548" s="200">
        <v>3</v>
      </c>
      <c r="J548" s="44" t="s">
        <v>811</v>
      </c>
      <c r="K548" s="44" t="s">
        <v>15</v>
      </c>
      <c r="L548" s="202" t="s">
        <v>470</v>
      </c>
      <c r="M548" s="202" t="s">
        <v>623</v>
      </c>
      <c r="N548" s="202" t="s">
        <v>624</v>
      </c>
      <c r="O548" s="91">
        <v>48</v>
      </c>
      <c r="P548" s="44" t="s">
        <v>625</v>
      </c>
      <c r="Q548" s="45" t="s">
        <v>626</v>
      </c>
      <c r="R548" s="45" t="s">
        <v>625</v>
      </c>
      <c r="S548" s="46" t="s">
        <v>627</v>
      </c>
      <c r="T548" s="206">
        <v>123.6321124343763</v>
      </c>
      <c r="U548" s="45" t="s">
        <v>632</v>
      </c>
      <c r="V548" s="44">
        <v>983</v>
      </c>
      <c r="W548" s="45">
        <v>300</v>
      </c>
      <c r="X548" s="44">
        <v>7</v>
      </c>
      <c r="Y548" s="78">
        <v>140.42857142857142</v>
      </c>
      <c r="Z548" s="46" t="s">
        <v>708</v>
      </c>
      <c r="AA548" s="44" t="s">
        <v>630</v>
      </c>
      <c r="AB548" s="66" t="s">
        <v>640</v>
      </c>
      <c r="AC548" s="66" t="s">
        <v>632</v>
      </c>
      <c r="AD548" s="46" t="s">
        <v>632</v>
      </c>
      <c r="AE548" s="66" t="s">
        <v>634</v>
      </c>
      <c r="AF548" s="46" t="s">
        <v>632</v>
      </c>
      <c r="AG548" s="46" t="s">
        <v>635</v>
      </c>
      <c r="AH548" s="46"/>
    </row>
    <row r="549" spans="2:34">
      <c r="B549" s="45" t="s">
        <v>1419</v>
      </c>
      <c r="C549" s="199" t="s">
        <v>437</v>
      </c>
      <c r="D549" s="199" t="s">
        <v>169</v>
      </c>
      <c r="E549" s="200" t="s">
        <v>335</v>
      </c>
      <c r="F549" s="199" t="s">
        <v>620</v>
      </c>
      <c r="G549" s="44" t="s">
        <v>621</v>
      </c>
      <c r="H549" s="201" t="s">
        <v>1420</v>
      </c>
      <c r="I549" s="200">
        <v>8</v>
      </c>
      <c r="J549" s="44" t="s">
        <v>811</v>
      </c>
      <c r="K549" s="44" t="s">
        <v>15</v>
      </c>
      <c r="L549" s="202" t="s">
        <v>470</v>
      </c>
      <c r="M549" s="202" t="s">
        <v>623</v>
      </c>
      <c r="N549" s="202" t="s">
        <v>624</v>
      </c>
      <c r="O549" s="91">
        <v>18</v>
      </c>
      <c r="P549" s="44" t="s">
        <v>625</v>
      </c>
      <c r="Q549" s="45" t="s">
        <v>626</v>
      </c>
      <c r="R549" s="45" t="s">
        <v>625</v>
      </c>
      <c r="S549" s="46" t="s">
        <v>627</v>
      </c>
      <c r="T549" s="206">
        <v>123.6321124343763</v>
      </c>
      <c r="U549" s="45" t="s">
        <v>632</v>
      </c>
      <c r="V549" s="44">
        <v>983</v>
      </c>
      <c r="W549" s="45">
        <v>300</v>
      </c>
      <c r="X549" s="44">
        <v>7</v>
      </c>
      <c r="Y549" s="78">
        <v>140.42857142857142</v>
      </c>
      <c r="Z549" s="46" t="s">
        <v>708</v>
      </c>
      <c r="AA549" s="44" t="s">
        <v>630</v>
      </c>
      <c r="AB549" s="66" t="s">
        <v>631</v>
      </c>
      <c r="AC549" s="66" t="s">
        <v>632</v>
      </c>
      <c r="AD549" s="46" t="s">
        <v>632</v>
      </c>
      <c r="AE549" s="66" t="s">
        <v>634</v>
      </c>
      <c r="AF549" s="46" t="s">
        <v>631</v>
      </c>
      <c r="AG549" s="46" t="s">
        <v>635</v>
      </c>
      <c r="AH549" s="46"/>
    </row>
    <row r="550" spans="2:34">
      <c r="B550" s="45" t="s">
        <v>1421</v>
      </c>
      <c r="C550" s="199" t="s">
        <v>437</v>
      </c>
      <c r="D550" s="199" t="s">
        <v>169</v>
      </c>
      <c r="E550" s="200" t="s">
        <v>335</v>
      </c>
      <c r="F550" s="199" t="s">
        <v>620</v>
      </c>
      <c r="G550" s="44" t="s">
        <v>621</v>
      </c>
      <c r="H550" s="201" t="s">
        <v>1422</v>
      </c>
      <c r="I550" s="200">
        <v>60</v>
      </c>
      <c r="J550" s="44" t="s">
        <v>816</v>
      </c>
      <c r="K550" s="44" t="s">
        <v>15</v>
      </c>
      <c r="L550" s="202" t="s">
        <v>470</v>
      </c>
      <c r="M550" s="202" t="s">
        <v>623</v>
      </c>
      <c r="N550" s="202" t="s">
        <v>624</v>
      </c>
      <c r="O550" s="91">
        <v>7.5</v>
      </c>
      <c r="P550" s="44" t="s">
        <v>625</v>
      </c>
      <c r="Q550" s="45" t="s">
        <v>626</v>
      </c>
      <c r="R550" s="45" t="s">
        <v>625</v>
      </c>
      <c r="S550" s="46" t="s">
        <v>627</v>
      </c>
      <c r="T550" s="206">
        <v>143.15485147556444</v>
      </c>
      <c r="U550" s="45" t="s">
        <v>632</v>
      </c>
      <c r="V550" s="44">
        <v>983</v>
      </c>
      <c r="W550" s="45">
        <v>300</v>
      </c>
      <c r="X550" s="44">
        <v>7</v>
      </c>
      <c r="Y550" s="78">
        <v>140.42857142857142</v>
      </c>
      <c r="Z550" s="46" t="s">
        <v>708</v>
      </c>
      <c r="AA550" s="44" t="s">
        <v>630</v>
      </c>
      <c r="AB550" s="66" t="s">
        <v>631</v>
      </c>
      <c r="AC550" s="66" t="s">
        <v>632</v>
      </c>
      <c r="AD550" s="46" t="s">
        <v>632</v>
      </c>
      <c r="AE550" s="66" t="s">
        <v>634</v>
      </c>
      <c r="AF550" s="46" t="s">
        <v>631</v>
      </c>
      <c r="AG550" s="46" t="s">
        <v>635</v>
      </c>
      <c r="AH550" s="46"/>
    </row>
    <row r="551" spans="2:34">
      <c r="B551" s="45" t="s">
        <v>1423</v>
      </c>
      <c r="C551" s="199" t="s">
        <v>437</v>
      </c>
      <c r="D551" s="199" t="s">
        <v>169</v>
      </c>
      <c r="E551" s="200" t="s">
        <v>335</v>
      </c>
      <c r="F551" s="199" t="s">
        <v>620</v>
      </c>
      <c r="G551" s="44" t="s">
        <v>621</v>
      </c>
      <c r="H551" s="201" t="s">
        <v>1390</v>
      </c>
      <c r="I551" s="200">
        <v>5</v>
      </c>
      <c r="J551" s="44" t="s">
        <v>816</v>
      </c>
      <c r="K551" s="44" t="s">
        <v>15</v>
      </c>
      <c r="L551" s="202" t="s">
        <v>470</v>
      </c>
      <c r="M551" s="202" t="s">
        <v>623</v>
      </c>
      <c r="N551" s="202" t="s">
        <v>624</v>
      </c>
      <c r="O551" s="91">
        <v>28.8</v>
      </c>
      <c r="P551" s="44" t="s">
        <v>625</v>
      </c>
      <c r="Q551" s="45" t="s">
        <v>626</v>
      </c>
      <c r="R551" s="45" t="s">
        <v>625</v>
      </c>
      <c r="S551" s="46" t="s">
        <v>627</v>
      </c>
      <c r="T551" s="206">
        <v>149.64488422925049</v>
      </c>
      <c r="U551" s="45" t="s">
        <v>632</v>
      </c>
      <c r="V551" s="44">
        <v>983</v>
      </c>
      <c r="W551" s="45">
        <v>300</v>
      </c>
      <c r="X551" s="44">
        <v>7</v>
      </c>
      <c r="Y551" s="78">
        <v>140.42857142857142</v>
      </c>
      <c r="Z551" s="46" t="s">
        <v>708</v>
      </c>
      <c r="AA551" s="44" t="s">
        <v>630</v>
      </c>
      <c r="AB551" s="66" t="s">
        <v>632</v>
      </c>
      <c r="AC551" s="66" t="s">
        <v>632</v>
      </c>
      <c r="AD551" s="46" t="s">
        <v>632</v>
      </c>
      <c r="AE551" s="66" t="s">
        <v>634</v>
      </c>
      <c r="AF551" s="46" t="s">
        <v>632</v>
      </c>
      <c r="AG551" s="46" t="s">
        <v>635</v>
      </c>
      <c r="AH551" s="46"/>
    </row>
    <row r="552" spans="2:34">
      <c r="B552" s="45" t="s">
        <v>1424</v>
      </c>
      <c r="C552" s="199" t="s">
        <v>437</v>
      </c>
      <c r="D552" s="199" t="s">
        <v>169</v>
      </c>
      <c r="E552" s="200" t="s">
        <v>335</v>
      </c>
      <c r="F552" s="199" t="s">
        <v>620</v>
      </c>
      <c r="G552" s="44" t="s">
        <v>621</v>
      </c>
      <c r="H552" s="201" t="s">
        <v>1292</v>
      </c>
      <c r="I552" s="200">
        <v>13</v>
      </c>
      <c r="J552" s="44" t="s">
        <v>811</v>
      </c>
      <c r="K552" s="44" t="s">
        <v>15</v>
      </c>
      <c r="L552" s="202" t="s">
        <v>470</v>
      </c>
      <c r="M552" s="202" t="s">
        <v>623</v>
      </c>
      <c r="N552" s="202" t="s">
        <v>624</v>
      </c>
      <c r="O552" s="91">
        <v>22.15384615384615</v>
      </c>
      <c r="P552" s="44" t="s">
        <v>625</v>
      </c>
      <c r="Q552" s="45" t="s">
        <v>626</v>
      </c>
      <c r="R552" s="45" t="s">
        <v>625</v>
      </c>
      <c r="S552" s="46" t="s">
        <v>627</v>
      </c>
      <c r="T552" s="206">
        <v>279.69756224360964</v>
      </c>
      <c r="U552" s="45" t="s">
        <v>632</v>
      </c>
      <c r="V552" s="44">
        <v>983</v>
      </c>
      <c r="W552" s="45">
        <v>300</v>
      </c>
      <c r="X552" s="44">
        <v>7</v>
      </c>
      <c r="Y552" s="78">
        <v>140.42857142857142</v>
      </c>
      <c r="Z552" s="46" t="s">
        <v>708</v>
      </c>
      <c r="AA552" s="44" t="s">
        <v>630</v>
      </c>
      <c r="AB552" s="66" t="s">
        <v>632</v>
      </c>
      <c r="AC552" s="66" t="s">
        <v>632</v>
      </c>
      <c r="AD552" s="46" t="s">
        <v>632</v>
      </c>
      <c r="AE552" s="66" t="s">
        <v>634</v>
      </c>
      <c r="AF552" s="46" t="s">
        <v>632</v>
      </c>
      <c r="AG552" s="46" t="s">
        <v>635</v>
      </c>
      <c r="AH552" s="46"/>
    </row>
    <row r="553" spans="2:34">
      <c r="B553" s="45" t="s">
        <v>1425</v>
      </c>
      <c r="C553" s="199" t="s">
        <v>437</v>
      </c>
      <c r="D553" s="199" t="s">
        <v>169</v>
      </c>
      <c r="E553" s="200" t="s">
        <v>335</v>
      </c>
      <c r="F553" s="199" t="s">
        <v>620</v>
      </c>
      <c r="G553" s="44" t="s">
        <v>621</v>
      </c>
      <c r="H553" s="201" t="s">
        <v>1426</v>
      </c>
      <c r="I553" s="200">
        <v>7</v>
      </c>
      <c r="J553" s="44" t="s">
        <v>811</v>
      </c>
      <c r="K553" s="44" t="s">
        <v>15</v>
      </c>
      <c r="L553" s="202" t="s">
        <v>470</v>
      </c>
      <c r="M553" s="202" t="s">
        <v>623</v>
      </c>
      <c r="N553" s="202" t="s">
        <v>624</v>
      </c>
      <c r="O553" s="91">
        <v>20.571428571428573</v>
      </c>
      <c r="P553" s="44" t="s">
        <v>625</v>
      </c>
      <c r="Q553" s="45" t="s">
        <v>626</v>
      </c>
      <c r="R553" s="45" t="s">
        <v>625</v>
      </c>
      <c r="S553" s="46" t="s">
        <v>627</v>
      </c>
      <c r="T553" s="206">
        <v>277.64939270420416</v>
      </c>
      <c r="U553" s="45" t="s">
        <v>632</v>
      </c>
      <c r="V553" s="44">
        <v>983</v>
      </c>
      <c r="W553" s="45">
        <v>300</v>
      </c>
      <c r="X553" s="44">
        <v>7</v>
      </c>
      <c r="Y553" s="78">
        <v>140.42857142857142</v>
      </c>
      <c r="Z553" s="46" t="s">
        <v>708</v>
      </c>
      <c r="AA553" s="44" t="s">
        <v>630</v>
      </c>
      <c r="AB553" s="66" t="s">
        <v>632</v>
      </c>
      <c r="AC553" s="66" t="s">
        <v>632</v>
      </c>
      <c r="AD553" s="46" t="s">
        <v>632</v>
      </c>
      <c r="AE553" s="66" t="s">
        <v>634</v>
      </c>
      <c r="AF553" s="46" t="s">
        <v>632</v>
      </c>
      <c r="AG553" s="46" t="s">
        <v>635</v>
      </c>
      <c r="AH553" s="46"/>
    </row>
    <row r="554" spans="2:34">
      <c r="B554" s="45" t="s">
        <v>1427</v>
      </c>
      <c r="C554" s="199" t="s">
        <v>437</v>
      </c>
      <c r="D554" s="199" t="s">
        <v>169</v>
      </c>
      <c r="E554" s="200" t="s">
        <v>335</v>
      </c>
      <c r="F554" s="199" t="s">
        <v>620</v>
      </c>
      <c r="G554" s="44" t="s">
        <v>621</v>
      </c>
      <c r="H554" s="201" t="s">
        <v>1294</v>
      </c>
      <c r="I554" s="200">
        <v>10</v>
      </c>
      <c r="J554" s="44" t="s">
        <v>811</v>
      </c>
      <c r="K554" s="44" t="s">
        <v>15</v>
      </c>
      <c r="L554" s="202" t="s">
        <v>470</v>
      </c>
      <c r="M554" s="202" t="s">
        <v>623</v>
      </c>
      <c r="N554" s="202" t="s">
        <v>624</v>
      </c>
      <c r="O554" s="91">
        <v>36</v>
      </c>
      <c r="P554" s="44" t="s">
        <v>625</v>
      </c>
      <c r="Q554" s="45" t="s">
        <v>626</v>
      </c>
      <c r="R554" s="45" t="s">
        <v>625</v>
      </c>
      <c r="S554" s="46" t="s">
        <v>627</v>
      </c>
      <c r="T554" s="206">
        <v>263.66899288317865</v>
      </c>
      <c r="U554" s="45" t="s">
        <v>632</v>
      </c>
      <c r="V554" s="44">
        <v>983</v>
      </c>
      <c r="W554" s="45">
        <v>300</v>
      </c>
      <c r="X554" s="44">
        <v>7</v>
      </c>
      <c r="Y554" s="78">
        <v>140.42857142857142</v>
      </c>
      <c r="Z554" s="46" t="s">
        <v>708</v>
      </c>
      <c r="AA554" s="44" t="s">
        <v>630</v>
      </c>
      <c r="AB554" s="66" t="s">
        <v>632</v>
      </c>
      <c r="AC554" s="66" t="s">
        <v>632</v>
      </c>
      <c r="AD554" s="46" t="s">
        <v>632</v>
      </c>
      <c r="AE554" s="66" t="s">
        <v>634</v>
      </c>
      <c r="AF554" s="46" t="s">
        <v>632</v>
      </c>
      <c r="AG554" s="46" t="s">
        <v>635</v>
      </c>
      <c r="AH554" s="46"/>
    </row>
    <row r="555" spans="2:34">
      <c r="B555" s="45" t="s">
        <v>1428</v>
      </c>
      <c r="C555" s="199" t="s">
        <v>437</v>
      </c>
      <c r="D555" s="199" t="s">
        <v>169</v>
      </c>
      <c r="E555" s="200" t="s">
        <v>335</v>
      </c>
      <c r="F555" s="199" t="s">
        <v>620</v>
      </c>
      <c r="G555" s="44" t="s">
        <v>621</v>
      </c>
      <c r="H555" s="201" t="s">
        <v>1290</v>
      </c>
      <c r="I555" s="200">
        <v>9</v>
      </c>
      <c r="J555" s="44" t="s">
        <v>811</v>
      </c>
      <c r="K555" s="44" t="s">
        <v>15</v>
      </c>
      <c r="L555" s="202" t="s">
        <v>470</v>
      </c>
      <c r="M555" s="202" t="s">
        <v>623</v>
      </c>
      <c r="N555" s="202" t="s">
        <v>624</v>
      </c>
      <c r="O555" s="91">
        <v>18</v>
      </c>
      <c r="P555" s="44" t="s">
        <v>625</v>
      </c>
      <c r="Q555" s="45" t="s">
        <v>626</v>
      </c>
      <c r="R555" s="45" t="s">
        <v>625</v>
      </c>
      <c r="S555" s="46" t="s">
        <v>627</v>
      </c>
      <c r="T555" s="206">
        <v>233.79898229252635</v>
      </c>
      <c r="U555" s="45" t="s">
        <v>632</v>
      </c>
      <c r="V555" s="44">
        <v>983</v>
      </c>
      <c r="W555" s="45">
        <v>300</v>
      </c>
      <c r="X555" s="44">
        <v>7</v>
      </c>
      <c r="Y555" s="78">
        <v>140.42857142857142</v>
      </c>
      <c r="Z555" s="46" t="s">
        <v>708</v>
      </c>
      <c r="AA555" s="44" t="s">
        <v>630</v>
      </c>
      <c r="AB555" s="66" t="s">
        <v>631</v>
      </c>
      <c r="AC555" s="66" t="s">
        <v>632</v>
      </c>
      <c r="AD555" s="46" t="s">
        <v>632</v>
      </c>
      <c r="AE555" s="66" t="s">
        <v>634</v>
      </c>
      <c r="AF555" s="46" t="s">
        <v>631</v>
      </c>
      <c r="AG555" s="46" t="s">
        <v>635</v>
      </c>
      <c r="AH555" s="46"/>
    </row>
    <row r="556" spans="2:34">
      <c r="B556" s="45" t="s">
        <v>1429</v>
      </c>
      <c r="C556" s="199" t="s">
        <v>437</v>
      </c>
      <c r="D556" s="199" t="s">
        <v>169</v>
      </c>
      <c r="E556" s="200" t="s">
        <v>335</v>
      </c>
      <c r="F556" s="199" t="s">
        <v>620</v>
      </c>
      <c r="G556" s="44" t="s">
        <v>621</v>
      </c>
      <c r="H556" s="201" t="s">
        <v>1324</v>
      </c>
      <c r="I556" s="200">
        <v>16</v>
      </c>
      <c r="J556" s="44" t="s">
        <v>811</v>
      </c>
      <c r="K556" s="44" t="s">
        <v>15</v>
      </c>
      <c r="L556" s="202" t="s">
        <v>470</v>
      </c>
      <c r="M556" s="202" t="s">
        <v>623</v>
      </c>
      <c r="N556" s="202" t="s">
        <v>624</v>
      </c>
      <c r="O556" s="91">
        <v>27</v>
      </c>
      <c r="P556" s="44" t="s">
        <v>625</v>
      </c>
      <c r="Q556" s="45" t="s">
        <v>626</v>
      </c>
      <c r="R556" s="45" t="s">
        <v>625</v>
      </c>
      <c r="S556" s="46" t="s">
        <v>627</v>
      </c>
      <c r="T556" s="206">
        <v>208.98753046295064</v>
      </c>
      <c r="U556" s="45" t="s">
        <v>632</v>
      </c>
      <c r="V556" s="44">
        <v>983</v>
      </c>
      <c r="W556" s="45">
        <v>300</v>
      </c>
      <c r="X556" s="44">
        <v>7</v>
      </c>
      <c r="Y556" s="78">
        <v>140.42857142857142</v>
      </c>
      <c r="Z556" s="46" t="s">
        <v>708</v>
      </c>
      <c r="AA556" s="44" t="s">
        <v>630</v>
      </c>
      <c r="AB556" s="66" t="s">
        <v>632</v>
      </c>
      <c r="AC556" s="66" t="s">
        <v>632</v>
      </c>
      <c r="AD556" s="46" t="s">
        <v>632</v>
      </c>
      <c r="AE556" s="66" t="s">
        <v>634</v>
      </c>
      <c r="AF556" s="46" t="s">
        <v>632</v>
      </c>
      <c r="AG556" s="46" t="s">
        <v>635</v>
      </c>
      <c r="AH556" s="46"/>
    </row>
    <row r="557" spans="2:34">
      <c r="B557" s="45" t="s">
        <v>1430</v>
      </c>
      <c r="C557" s="199" t="s">
        <v>437</v>
      </c>
      <c r="D557" s="199" t="s">
        <v>169</v>
      </c>
      <c r="E557" s="200" t="s">
        <v>335</v>
      </c>
      <c r="F557" s="199" t="s">
        <v>620</v>
      </c>
      <c r="G557" s="44" t="s">
        <v>621</v>
      </c>
      <c r="H557" s="201" t="s">
        <v>1320</v>
      </c>
      <c r="I557" s="200">
        <v>3</v>
      </c>
      <c r="J557" s="44" t="s">
        <v>816</v>
      </c>
      <c r="K557" s="44" t="s">
        <v>15</v>
      </c>
      <c r="L557" s="202" t="s">
        <v>470</v>
      </c>
      <c r="M557" s="202" t="s">
        <v>623</v>
      </c>
      <c r="N557" s="202" t="s">
        <v>624</v>
      </c>
      <c r="O557" s="91">
        <v>24</v>
      </c>
      <c r="P557" s="44" t="s">
        <v>625</v>
      </c>
      <c r="Q557" s="45" t="s">
        <v>626</v>
      </c>
      <c r="R557" s="45" t="s">
        <v>625</v>
      </c>
      <c r="S557" s="46" t="s">
        <v>627</v>
      </c>
      <c r="T557" s="206">
        <v>178.14795887124924</v>
      </c>
      <c r="U557" s="45" t="s">
        <v>632</v>
      </c>
      <c r="V557" s="44">
        <v>983</v>
      </c>
      <c r="W557" s="45">
        <v>300</v>
      </c>
      <c r="X557" s="44">
        <v>7</v>
      </c>
      <c r="Y557" s="78">
        <v>140.42857142857142</v>
      </c>
      <c r="Z557" s="46" t="s">
        <v>708</v>
      </c>
      <c r="AA557" s="44" t="s">
        <v>630</v>
      </c>
      <c r="AB557" s="66" t="s">
        <v>632</v>
      </c>
      <c r="AC557" s="66" t="s">
        <v>632</v>
      </c>
      <c r="AD557" s="46" t="s">
        <v>632</v>
      </c>
      <c r="AE557" s="66" t="s">
        <v>634</v>
      </c>
      <c r="AF557" s="46" t="s">
        <v>632</v>
      </c>
      <c r="AG557" s="46" t="s">
        <v>635</v>
      </c>
      <c r="AH557" s="46"/>
    </row>
    <row r="558" spans="2:34">
      <c r="B558" s="45" t="s">
        <v>1431</v>
      </c>
      <c r="C558" s="199" t="s">
        <v>437</v>
      </c>
      <c r="D558" s="199" t="s">
        <v>169</v>
      </c>
      <c r="E558" s="200" t="s">
        <v>335</v>
      </c>
      <c r="F558" s="199" t="s">
        <v>620</v>
      </c>
      <c r="G558" s="44" t="s">
        <v>621</v>
      </c>
      <c r="H558" s="201" t="s">
        <v>1432</v>
      </c>
      <c r="I558" s="200">
        <v>2</v>
      </c>
      <c r="J558" s="44" t="s">
        <v>816</v>
      </c>
      <c r="K558" s="44" t="s">
        <v>15</v>
      </c>
      <c r="L558" s="202" t="s">
        <v>470</v>
      </c>
      <c r="M558" s="202" t="s">
        <v>623</v>
      </c>
      <c r="N558" s="202" t="s">
        <v>624</v>
      </c>
      <c r="O558" s="91">
        <v>40</v>
      </c>
      <c r="P558" s="44" t="s">
        <v>625</v>
      </c>
      <c r="Q558" s="45" t="s">
        <v>626</v>
      </c>
      <c r="R558" s="45" t="s">
        <v>625</v>
      </c>
      <c r="S558" s="46" t="s">
        <v>627</v>
      </c>
      <c r="T558" s="206">
        <v>178.14795887124924</v>
      </c>
      <c r="U558" s="45" t="s">
        <v>632</v>
      </c>
      <c r="V558" s="44">
        <v>983</v>
      </c>
      <c r="W558" s="45">
        <v>300</v>
      </c>
      <c r="X558" s="44">
        <v>7</v>
      </c>
      <c r="Y558" s="78">
        <v>140.42857142857142</v>
      </c>
      <c r="Z558" s="46" t="s">
        <v>708</v>
      </c>
      <c r="AA558" s="44" t="s">
        <v>630</v>
      </c>
      <c r="AB558" s="66" t="s">
        <v>640</v>
      </c>
      <c r="AC558" s="66" t="s">
        <v>632</v>
      </c>
      <c r="AD558" s="46" t="s">
        <v>632</v>
      </c>
      <c r="AE558" s="66" t="s">
        <v>634</v>
      </c>
      <c r="AF558" s="46" t="s">
        <v>632</v>
      </c>
      <c r="AG558" s="46" t="s">
        <v>635</v>
      </c>
      <c r="AH558" s="46"/>
    </row>
    <row r="559" spans="2:34">
      <c r="B559" s="45" t="s">
        <v>1433</v>
      </c>
      <c r="C559" s="199" t="s">
        <v>437</v>
      </c>
      <c r="D559" s="199" t="s">
        <v>169</v>
      </c>
      <c r="E559" s="200" t="s">
        <v>335</v>
      </c>
      <c r="F559" s="199" t="s">
        <v>620</v>
      </c>
      <c r="G559" s="44" t="s">
        <v>621</v>
      </c>
      <c r="H559" s="201" t="s">
        <v>1318</v>
      </c>
      <c r="I559" s="200">
        <v>5</v>
      </c>
      <c r="J559" s="44" t="s">
        <v>816</v>
      </c>
      <c r="K559" s="44" t="s">
        <v>15</v>
      </c>
      <c r="L559" s="202" t="s">
        <v>470</v>
      </c>
      <c r="M559" s="202" t="s">
        <v>623</v>
      </c>
      <c r="N559" s="202" t="s">
        <v>624</v>
      </c>
      <c r="O559" s="91">
        <v>72</v>
      </c>
      <c r="P559" s="44" t="s">
        <v>625</v>
      </c>
      <c r="Q559" s="45" t="s">
        <v>626</v>
      </c>
      <c r="R559" s="45" t="s">
        <v>625</v>
      </c>
      <c r="S559" s="46" t="s">
        <v>627</v>
      </c>
      <c r="T559" s="206">
        <v>231.66911246207329</v>
      </c>
      <c r="U559" s="45" t="s">
        <v>632</v>
      </c>
      <c r="V559" s="44">
        <v>983</v>
      </c>
      <c r="W559" s="45">
        <v>300</v>
      </c>
      <c r="X559" s="44">
        <v>7</v>
      </c>
      <c r="Y559" s="78">
        <v>140.42857142857142</v>
      </c>
      <c r="Z559" s="46" t="s">
        <v>708</v>
      </c>
      <c r="AA559" s="44" t="s">
        <v>630</v>
      </c>
      <c r="AB559" s="66" t="s">
        <v>634</v>
      </c>
      <c r="AC559" s="66" t="s">
        <v>632</v>
      </c>
      <c r="AD559" s="46" t="s">
        <v>632</v>
      </c>
      <c r="AE559" s="66" t="s">
        <v>634</v>
      </c>
      <c r="AF559" s="46" t="s">
        <v>632</v>
      </c>
      <c r="AG559" s="46" t="s">
        <v>635</v>
      </c>
      <c r="AH559" s="46"/>
    </row>
    <row r="560" spans="2:34">
      <c r="B560" s="45" t="s">
        <v>1434</v>
      </c>
      <c r="C560" s="199" t="s">
        <v>437</v>
      </c>
      <c r="D560" s="199" t="s">
        <v>169</v>
      </c>
      <c r="E560" s="200" t="s">
        <v>335</v>
      </c>
      <c r="F560" s="199" t="s">
        <v>620</v>
      </c>
      <c r="G560" s="44" t="s">
        <v>621</v>
      </c>
      <c r="H560" s="201" t="s">
        <v>1314</v>
      </c>
      <c r="I560" s="200">
        <v>7</v>
      </c>
      <c r="J560" s="44" t="s">
        <v>816</v>
      </c>
      <c r="K560" s="44" t="s">
        <v>15</v>
      </c>
      <c r="L560" s="202" t="s">
        <v>470</v>
      </c>
      <c r="M560" s="202" t="s">
        <v>623</v>
      </c>
      <c r="N560" s="202" t="s">
        <v>624</v>
      </c>
      <c r="O560" s="91">
        <v>30.857142857142858</v>
      </c>
      <c r="P560" s="44" t="s">
        <v>625</v>
      </c>
      <c r="Q560" s="45" t="s">
        <v>626</v>
      </c>
      <c r="R560" s="45" t="s">
        <v>625</v>
      </c>
      <c r="S560" s="46" t="s">
        <v>627</v>
      </c>
      <c r="T560" s="206">
        <v>134.51937009210442</v>
      </c>
      <c r="U560" s="45" t="s">
        <v>632</v>
      </c>
      <c r="V560" s="44">
        <v>983</v>
      </c>
      <c r="W560" s="45">
        <v>300</v>
      </c>
      <c r="X560" s="44">
        <v>7</v>
      </c>
      <c r="Y560" s="78">
        <v>140.42857142857142</v>
      </c>
      <c r="Z560" s="46" t="s">
        <v>708</v>
      </c>
      <c r="AA560" s="44" t="s">
        <v>630</v>
      </c>
      <c r="AB560" s="66" t="s">
        <v>632</v>
      </c>
      <c r="AC560" s="66" t="s">
        <v>632</v>
      </c>
      <c r="AD560" s="46" t="s">
        <v>632</v>
      </c>
      <c r="AE560" s="66" t="s">
        <v>634</v>
      </c>
      <c r="AF560" s="46" t="s">
        <v>632</v>
      </c>
      <c r="AG560" s="46" t="s">
        <v>635</v>
      </c>
      <c r="AH560" s="46"/>
    </row>
    <row r="561" spans="2:34">
      <c r="B561" s="45" t="s">
        <v>1435</v>
      </c>
      <c r="C561" s="199" t="s">
        <v>437</v>
      </c>
      <c r="D561" s="199" t="s">
        <v>169</v>
      </c>
      <c r="E561" s="200" t="s">
        <v>335</v>
      </c>
      <c r="F561" s="199" t="s">
        <v>620</v>
      </c>
      <c r="G561" s="44" t="s">
        <v>621</v>
      </c>
      <c r="H561" s="201" t="s">
        <v>1312</v>
      </c>
      <c r="I561" s="200">
        <v>11</v>
      </c>
      <c r="J561" s="44" t="s">
        <v>811</v>
      </c>
      <c r="K561" s="44" t="s">
        <v>15</v>
      </c>
      <c r="L561" s="202" t="s">
        <v>470</v>
      </c>
      <c r="M561" s="202" t="s">
        <v>623</v>
      </c>
      <c r="N561" s="202" t="s">
        <v>624</v>
      </c>
      <c r="O561" s="91">
        <v>39.272727272727273</v>
      </c>
      <c r="P561" s="44" t="s">
        <v>625</v>
      </c>
      <c r="Q561" s="45" t="s">
        <v>626</v>
      </c>
      <c r="R561" s="45" t="s">
        <v>625</v>
      </c>
      <c r="S561" s="46" t="s">
        <v>627</v>
      </c>
      <c r="T561" s="206">
        <v>321.11383857591488</v>
      </c>
      <c r="U561" s="45" t="s">
        <v>632</v>
      </c>
      <c r="V561" s="44">
        <v>983</v>
      </c>
      <c r="W561" s="45">
        <v>300</v>
      </c>
      <c r="X561" s="44">
        <v>7</v>
      </c>
      <c r="Y561" s="78">
        <v>140.42857142857142</v>
      </c>
      <c r="Z561" s="46" t="s">
        <v>708</v>
      </c>
      <c r="AA561" s="44" t="s">
        <v>630</v>
      </c>
      <c r="AB561" s="66" t="s">
        <v>632</v>
      </c>
      <c r="AC561" s="66" t="s">
        <v>632</v>
      </c>
      <c r="AD561" s="46" t="s">
        <v>632</v>
      </c>
      <c r="AE561" s="66" t="s">
        <v>634</v>
      </c>
      <c r="AF561" s="46" t="s">
        <v>632</v>
      </c>
      <c r="AG561" s="46" t="s">
        <v>635</v>
      </c>
      <c r="AH561" s="46"/>
    </row>
    <row r="562" spans="2:34">
      <c r="B562" s="45" t="s">
        <v>1436</v>
      </c>
      <c r="C562" s="199" t="s">
        <v>437</v>
      </c>
      <c r="D562" s="199" t="s">
        <v>169</v>
      </c>
      <c r="E562" s="200" t="s">
        <v>335</v>
      </c>
      <c r="F562" s="199" t="s">
        <v>620</v>
      </c>
      <c r="G562" s="44" t="s">
        <v>621</v>
      </c>
      <c r="H562" s="201" t="s">
        <v>1437</v>
      </c>
      <c r="I562" s="200">
        <v>6</v>
      </c>
      <c r="J562" s="44" t="s">
        <v>811</v>
      </c>
      <c r="K562" s="44" t="s">
        <v>15</v>
      </c>
      <c r="L562" s="202" t="s">
        <v>470</v>
      </c>
      <c r="M562" s="202" t="s">
        <v>623</v>
      </c>
      <c r="N562" s="202" t="s">
        <v>624</v>
      </c>
      <c r="O562" s="91">
        <v>24</v>
      </c>
      <c r="P562" s="44" t="s">
        <v>625</v>
      </c>
      <c r="Q562" s="45" t="s">
        <v>626</v>
      </c>
      <c r="R562" s="45" t="s">
        <v>625</v>
      </c>
      <c r="S562" s="46" t="s">
        <v>627</v>
      </c>
      <c r="T562" s="206">
        <v>321.11383857591488</v>
      </c>
      <c r="U562" s="45" t="s">
        <v>632</v>
      </c>
      <c r="V562" s="44">
        <v>983</v>
      </c>
      <c r="W562" s="45">
        <v>300</v>
      </c>
      <c r="X562" s="44">
        <v>7</v>
      </c>
      <c r="Y562" s="78">
        <v>140.42857142857142</v>
      </c>
      <c r="Z562" s="46" t="s">
        <v>708</v>
      </c>
      <c r="AA562" s="44" t="s">
        <v>630</v>
      </c>
      <c r="AB562" s="66" t="s">
        <v>632</v>
      </c>
      <c r="AC562" s="66" t="s">
        <v>632</v>
      </c>
      <c r="AD562" s="46" t="s">
        <v>632</v>
      </c>
      <c r="AE562" s="66" t="s">
        <v>634</v>
      </c>
      <c r="AF562" s="46" t="s">
        <v>632</v>
      </c>
      <c r="AG562" s="46" t="s">
        <v>635</v>
      </c>
      <c r="AH562" s="46"/>
    </row>
    <row r="563" spans="2:34">
      <c r="B563" s="45" t="s">
        <v>1438</v>
      </c>
      <c r="C563" s="199" t="s">
        <v>437</v>
      </c>
      <c r="D563" s="199" t="s">
        <v>169</v>
      </c>
      <c r="E563" s="200" t="s">
        <v>335</v>
      </c>
      <c r="F563" s="199" t="s">
        <v>620</v>
      </c>
      <c r="G563" s="44" t="s">
        <v>621</v>
      </c>
      <c r="H563" s="201" t="s">
        <v>1439</v>
      </c>
      <c r="I563" s="200">
        <v>20</v>
      </c>
      <c r="J563" s="44" t="s">
        <v>811</v>
      </c>
      <c r="K563" s="44" t="s">
        <v>15</v>
      </c>
      <c r="L563" s="202" t="s">
        <v>1031</v>
      </c>
      <c r="M563" s="202"/>
      <c r="N563" s="202" t="s">
        <v>624</v>
      </c>
      <c r="O563" s="91">
        <v>0</v>
      </c>
      <c r="P563" s="44" t="s">
        <v>621</v>
      </c>
      <c r="Q563" s="45" t="s">
        <v>771</v>
      </c>
      <c r="R563" s="45" t="s">
        <v>621</v>
      </c>
      <c r="S563" s="46" t="s">
        <v>621</v>
      </c>
      <c r="T563" s="206">
        <v>0</v>
      </c>
      <c r="U563" s="45" t="s">
        <v>621</v>
      </c>
      <c r="V563" s="44">
        <v>983</v>
      </c>
      <c r="W563" s="45">
        <v>300</v>
      </c>
      <c r="X563" s="44">
        <v>7</v>
      </c>
      <c r="Y563" s="78">
        <v>140.42857142857142</v>
      </c>
      <c r="Z563" s="46" t="s">
        <v>708</v>
      </c>
      <c r="AA563" s="44" t="s">
        <v>630</v>
      </c>
      <c r="AB563" s="66" t="s">
        <v>628</v>
      </c>
      <c r="AC563" s="66" t="s">
        <v>628</v>
      </c>
      <c r="AD563" s="46" t="s">
        <v>621</v>
      </c>
      <c r="AE563" s="66" t="s">
        <v>634</v>
      </c>
      <c r="AF563" s="46" t="s">
        <v>633</v>
      </c>
      <c r="AG563" s="46" t="s">
        <v>725</v>
      </c>
      <c r="AH563" s="46"/>
    </row>
    <row r="564" spans="2:34">
      <c r="B564" s="45" t="s">
        <v>1440</v>
      </c>
      <c r="C564" s="199" t="s">
        <v>437</v>
      </c>
      <c r="D564" s="199" t="s">
        <v>169</v>
      </c>
      <c r="E564" s="200" t="s">
        <v>335</v>
      </c>
      <c r="F564" s="199" t="s">
        <v>620</v>
      </c>
      <c r="G564" s="44" t="s">
        <v>621</v>
      </c>
      <c r="H564" s="201" t="s">
        <v>1382</v>
      </c>
      <c r="I564" s="200">
        <v>4</v>
      </c>
      <c r="J564" s="44" t="s">
        <v>816</v>
      </c>
      <c r="K564" s="44" t="s">
        <v>15</v>
      </c>
      <c r="L564" s="202" t="s">
        <v>470</v>
      </c>
      <c r="M564" s="202" t="s">
        <v>623</v>
      </c>
      <c r="N564" s="202" t="s">
        <v>624</v>
      </c>
      <c r="O564" s="91">
        <v>22</v>
      </c>
      <c r="P564" s="44" t="s">
        <v>625</v>
      </c>
      <c r="Q564" s="45" t="s">
        <v>626</v>
      </c>
      <c r="R564" s="45" t="s">
        <v>625</v>
      </c>
      <c r="S564" s="46" t="s">
        <v>627</v>
      </c>
      <c r="T564" s="206">
        <v>146.84839874170092</v>
      </c>
      <c r="U564" s="45" t="s">
        <v>632</v>
      </c>
      <c r="V564" s="44">
        <v>983</v>
      </c>
      <c r="W564" s="45">
        <v>300</v>
      </c>
      <c r="X564" s="44">
        <v>7</v>
      </c>
      <c r="Y564" s="78">
        <v>140.42857142857142</v>
      </c>
      <c r="Z564" s="46" t="s">
        <v>708</v>
      </c>
      <c r="AA564" s="44" t="s">
        <v>630</v>
      </c>
      <c r="AB564" s="66" t="s">
        <v>632</v>
      </c>
      <c r="AC564" s="66" t="s">
        <v>632</v>
      </c>
      <c r="AD564" s="46" t="s">
        <v>632</v>
      </c>
      <c r="AE564" s="66" t="s">
        <v>634</v>
      </c>
      <c r="AF564" s="46" t="s">
        <v>632</v>
      </c>
      <c r="AG564" s="46" t="s">
        <v>635</v>
      </c>
      <c r="AH564" s="46"/>
    </row>
    <row r="565" spans="2:34">
      <c r="B565" s="45" t="s">
        <v>1441</v>
      </c>
      <c r="C565" s="199" t="s">
        <v>437</v>
      </c>
      <c r="D565" s="199" t="s">
        <v>169</v>
      </c>
      <c r="E565" s="200" t="s">
        <v>335</v>
      </c>
      <c r="F565" s="199" t="s">
        <v>620</v>
      </c>
      <c r="G565" s="44" t="s">
        <v>621</v>
      </c>
      <c r="H565" s="201" t="s">
        <v>1442</v>
      </c>
      <c r="I565" s="200">
        <v>4</v>
      </c>
      <c r="J565" s="44" t="s">
        <v>811</v>
      </c>
      <c r="K565" s="44" t="s">
        <v>15</v>
      </c>
      <c r="L565" s="202" t="s">
        <v>470</v>
      </c>
      <c r="M565" s="202" t="s">
        <v>623</v>
      </c>
      <c r="N565" s="202" t="s">
        <v>624</v>
      </c>
      <c r="O565" s="91">
        <v>18</v>
      </c>
      <c r="P565" s="44" t="s">
        <v>625</v>
      </c>
      <c r="Q565" s="45" t="s">
        <v>626</v>
      </c>
      <c r="R565" s="45" t="s">
        <v>625</v>
      </c>
      <c r="S565" s="46" t="s">
        <v>627</v>
      </c>
      <c r="T565" s="206">
        <v>126.40097137676385</v>
      </c>
      <c r="U565" s="45" t="s">
        <v>632</v>
      </c>
      <c r="V565" s="44">
        <v>983</v>
      </c>
      <c r="W565" s="45">
        <v>300</v>
      </c>
      <c r="X565" s="44">
        <v>7</v>
      </c>
      <c r="Y565" s="78">
        <v>140.42857142857142</v>
      </c>
      <c r="Z565" s="46" t="s">
        <v>708</v>
      </c>
      <c r="AA565" s="44" t="s">
        <v>630</v>
      </c>
      <c r="AB565" s="66" t="s">
        <v>631</v>
      </c>
      <c r="AC565" s="66" t="s">
        <v>632</v>
      </c>
      <c r="AD565" s="46" t="s">
        <v>632</v>
      </c>
      <c r="AE565" s="66" t="s">
        <v>634</v>
      </c>
      <c r="AF565" s="46" t="s">
        <v>631</v>
      </c>
      <c r="AG565" s="46" t="s">
        <v>635</v>
      </c>
      <c r="AH565" s="46"/>
    </row>
    <row r="566" spans="2:34">
      <c r="B566" s="45" t="s">
        <v>1443</v>
      </c>
      <c r="C566" s="199" t="s">
        <v>437</v>
      </c>
      <c r="D566" s="199" t="s">
        <v>169</v>
      </c>
      <c r="E566" s="200" t="s">
        <v>335</v>
      </c>
      <c r="F566" s="199" t="s">
        <v>620</v>
      </c>
      <c r="G566" s="44" t="s">
        <v>621</v>
      </c>
      <c r="H566" s="201" t="s">
        <v>1348</v>
      </c>
      <c r="I566" s="200">
        <v>6</v>
      </c>
      <c r="J566" s="44" t="s">
        <v>811</v>
      </c>
      <c r="K566" s="44" t="s">
        <v>15</v>
      </c>
      <c r="L566" s="202" t="s">
        <v>470</v>
      </c>
      <c r="M566" s="202" t="s">
        <v>623</v>
      </c>
      <c r="N566" s="202" t="s">
        <v>624</v>
      </c>
      <c r="O566" s="91">
        <v>36</v>
      </c>
      <c r="P566" s="44" t="s">
        <v>625</v>
      </c>
      <c r="Q566" s="45" t="s">
        <v>626</v>
      </c>
      <c r="R566" s="45" t="s">
        <v>625</v>
      </c>
      <c r="S566" s="46" t="s">
        <v>627</v>
      </c>
      <c r="T566" s="206">
        <v>103.34617382853223</v>
      </c>
      <c r="U566" s="45" t="s">
        <v>632</v>
      </c>
      <c r="V566" s="44">
        <v>983</v>
      </c>
      <c r="W566" s="45">
        <v>300</v>
      </c>
      <c r="X566" s="44">
        <v>7</v>
      </c>
      <c r="Y566" s="78">
        <v>140.42857142857142</v>
      </c>
      <c r="Z566" s="46" t="s">
        <v>708</v>
      </c>
      <c r="AA566" s="44" t="s">
        <v>630</v>
      </c>
      <c r="AB566" s="66" t="s">
        <v>632</v>
      </c>
      <c r="AC566" s="66" t="s">
        <v>632</v>
      </c>
      <c r="AD566" s="46" t="s">
        <v>632</v>
      </c>
      <c r="AE566" s="66" t="s">
        <v>634</v>
      </c>
      <c r="AF566" s="46" t="s">
        <v>632</v>
      </c>
      <c r="AG566" s="46" t="s">
        <v>635</v>
      </c>
      <c r="AH566" s="46"/>
    </row>
    <row r="567" spans="2:34">
      <c r="B567" s="45" t="s">
        <v>1421</v>
      </c>
      <c r="C567" s="199" t="s">
        <v>437</v>
      </c>
      <c r="D567" s="199" t="s">
        <v>169</v>
      </c>
      <c r="E567" s="200" t="s">
        <v>335</v>
      </c>
      <c r="F567" s="199" t="s">
        <v>620</v>
      </c>
      <c r="G567" s="44" t="s">
        <v>621</v>
      </c>
      <c r="H567" s="201" t="s">
        <v>1422</v>
      </c>
      <c r="I567" s="200">
        <v>60</v>
      </c>
      <c r="J567" s="44" t="s">
        <v>816</v>
      </c>
      <c r="K567" s="44" t="s">
        <v>15</v>
      </c>
      <c r="L567" s="202" t="s">
        <v>470</v>
      </c>
      <c r="M567" s="202" t="s">
        <v>623</v>
      </c>
      <c r="N567" s="202" t="s">
        <v>624</v>
      </c>
      <c r="O567" s="91">
        <v>36</v>
      </c>
      <c r="P567" s="44" t="s">
        <v>625</v>
      </c>
      <c r="Q567" s="45" t="s">
        <v>626</v>
      </c>
      <c r="R567" s="45" t="s">
        <v>625</v>
      </c>
      <c r="S567" s="46" t="s">
        <v>627</v>
      </c>
      <c r="T567" s="206">
        <v>143.15485147556444</v>
      </c>
      <c r="U567" s="45" t="s">
        <v>632</v>
      </c>
      <c r="V567" s="44">
        <v>983</v>
      </c>
      <c r="W567" s="45">
        <v>300</v>
      </c>
      <c r="X567" s="44">
        <v>7</v>
      </c>
      <c r="Y567" s="78">
        <v>140.42857142857142</v>
      </c>
      <c r="Z567" s="46" t="s">
        <v>708</v>
      </c>
      <c r="AA567" s="44" t="s">
        <v>630</v>
      </c>
      <c r="AB567" s="66" t="s">
        <v>632</v>
      </c>
      <c r="AC567" s="66" t="s">
        <v>632</v>
      </c>
      <c r="AD567" s="46" t="s">
        <v>632</v>
      </c>
      <c r="AE567" s="66" t="s">
        <v>634</v>
      </c>
      <c r="AF567" s="46" t="s">
        <v>632</v>
      </c>
      <c r="AG567" s="46" t="s">
        <v>635</v>
      </c>
      <c r="AH567" s="46"/>
    </row>
    <row r="568" spans="2:34">
      <c r="B568" s="45" t="s">
        <v>1444</v>
      </c>
      <c r="C568" s="199" t="s">
        <v>437</v>
      </c>
      <c r="D568" s="199" t="s">
        <v>169</v>
      </c>
      <c r="E568" s="200" t="s">
        <v>335</v>
      </c>
      <c r="F568" s="199" t="s">
        <v>620</v>
      </c>
      <c r="G568" s="44" t="s">
        <v>621</v>
      </c>
      <c r="H568" s="201" t="s">
        <v>1445</v>
      </c>
      <c r="I568" s="200">
        <v>8</v>
      </c>
      <c r="J568" s="44" t="s">
        <v>811</v>
      </c>
      <c r="K568" s="44" t="s">
        <v>15</v>
      </c>
      <c r="L568" s="202" t="s">
        <v>470</v>
      </c>
      <c r="M568" s="202" t="s">
        <v>623</v>
      </c>
      <c r="N568" s="202" t="s">
        <v>624</v>
      </c>
      <c r="O568" s="91">
        <v>108</v>
      </c>
      <c r="P568" s="44" t="s">
        <v>625</v>
      </c>
      <c r="Q568" s="45" t="s">
        <v>626</v>
      </c>
      <c r="R568" s="45" t="s">
        <v>625</v>
      </c>
      <c r="S568" s="46" t="s">
        <v>627</v>
      </c>
      <c r="T568" s="206">
        <v>166.57929290880185</v>
      </c>
      <c r="U568" s="45" t="s">
        <v>632</v>
      </c>
      <c r="V568" s="44">
        <v>983</v>
      </c>
      <c r="W568" s="45">
        <v>300</v>
      </c>
      <c r="X568" s="44">
        <v>7</v>
      </c>
      <c r="Y568" s="78">
        <v>140.42857142857142</v>
      </c>
      <c r="Z568" s="46" t="s">
        <v>708</v>
      </c>
      <c r="AA568" s="44" t="s">
        <v>630</v>
      </c>
      <c r="AB568" s="66" t="s">
        <v>634</v>
      </c>
      <c r="AC568" s="66" t="s">
        <v>632</v>
      </c>
      <c r="AD568" s="46" t="s">
        <v>632</v>
      </c>
      <c r="AE568" s="66" t="s">
        <v>634</v>
      </c>
      <c r="AF568" s="46" t="s">
        <v>632</v>
      </c>
      <c r="AG568" s="46" t="s">
        <v>635</v>
      </c>
      <c r="AH568" s="46"/>
    </row>
    <row r="569" spans="2:34">
      <c r="B569" s="45" t="s">
        <v>1446</v>
      </c>
      <c r="C569" s="199" t="s">
        <v>437</v>
      </c>
      <c r="D569" s="199" t="s">
        <v>169</v>
      </c>
      <c r="E569" s="200" t="s">
        <v>335</v>
      </c>
      <c r="F569" s="199" t="s">
        <v>620</v>
      </c>
      <c r="G569" s="44" t="s">
        <v>621</v>
      </c>
      <c r="H569" s="201" t="s">
        <v>1272</v>
      </c>
      <c r="I569" s="200">
        <v>4</v>
      </c>
      <c r="J569" s="44" t="s">
        <v>811</v>
      </c>
      <c r="K569" s="44" t="s">
        <v>15</v>
      </c>
      <c r="L569" s="202" t="s">
        <v>470</v>
      </c>
      <c r="M569" s="202" t="s">
        <v>623</v>
      </c>
      <c r="N569" s="202" t="s">
        <v>624</v>
      </c>
      <c r="O569" s="91">
        <v>33.75</v>
      </c>
      <c r="P569" s="44" t="s">
        <v>625</v>
      </c>
      <c r="Q569" s="45" t="s">
        <v>626</v>
      </c>
      <c r="R569" s="45" t="s">
        <v>625</v>
      </c>
      <c r="S569" s="46" t="s">
        <v>627</v>
      </c>
      <c r="T569" s="206">
        <v>184.2646409976393</v>
      </c>
      <c r="U569" s="45" t="s">
        <v>632</v>
      </c>
      <c r="V569" s="44">
        <v>983</v>
      </c>
      <c r="W569" s="45">
        <v>300</v>
      </c>
      <c r="X569" s="44">
        <v>7</v>
      </c>
      <c r="Y569" s="78">
        <v>140.42857142857142</v>
      </c>
      <c r="Z569" s="46" t="s">
        <v>708</v>
      </c>
      <c r="AA569" s="44" t="s">
        <v>630</v>
      </c>
      <c r="AB569" s="66" t="s">
        <v>632</v>
      </c>
      <c r="AC569" s="66" t="s">
        <v>632</v>
      </c>
      <c r="AD569" s="46" t="s">
        <v>632</v>
      </c>
      <c r="AE569" s="66" t="s">
        <v>634</v>
      </c>
      <c r="AF569" s="46" t="s">
        <v>632</v>
      </c>
      <c r="AG569" s="46" t="s">
        <v>635</v>
      </c>
      <c r="AH569" s="46"/>
    </row>
    <row r="570" spans="2:34">
      <c r="B570" s="45" t="s">
        <v>1447</v>
      </c>
      <c r="C570" s="199" t="s">
        <v>437</v>
      </c>
      <c r="D570" s="199" t="s">
        <v>169</v>
      </c>
      <c r="E570" s="200" t="s">
        <v>335</v>
      </c>
      <c r="F570" s="199" t="s">
        <v>620</v>
      </c>
      <c r="G570" s="44" t="s">
        <v>621</v>
      </c>
      <c r="H570" s="201" t="s">
        <v>1350</v>
      </c>
      <c r="I570" s="200">
        <v>8</v>
      </c>
      <c r="J570" s="44" t="s">
        <v>811</v>
      </c>
      <c r="K570" s="44" t="s">
        <v>15</v>
      </c>
      <c r="L570" s="202" t="s">
        <v>470</v>
      </c>
      <c r="M570" s="202" t="s">
        <v>623</v>
      </c>
      <c r="N570" s="202" t="s">
        <v>624</v>
      </c>
      <c r="O570" s="91">
        <v>27</v>
      </c>
      <c r="P570" s="44" t="s">
        <v>625</v>
      </c>
      <c r="Q570" s="45" t="s">
        <v>626</v>
      </c>
      <c r="R570" s="45" t="s">
        <v>625</v>
      </c>
      <c r="S570" s="46" t="s">
        <v>627</v>
      </c>
      <c r="T570" s="206">
        <v>94.625044771415148</v>
      </c>
      <c r="U570" s="45" t="s">
        <v>632</v>
      </c>
      <c r="V570" s="44">
        <v>983</v>
      </c>
      <c r="W570" s="45">
        <v>300</v>
      </c>
      <c r="X570" s="44">
        <v>7</v>
      </c>
      <c r="Y570" s="78">
        <v>140.42857142857142</v>
      </c>
      <c r="Z570" s="46" t="s">
        <v>708</v>
      </c>
      <c r="AA570" s="44" t="s">
        <v>630</v>
      </c>
      <c r="AB570" s="66" t="s">
        <v>632</v>
      </c>
      <c r="AC570" s="66" t="s">
        <v>632</v>
      </c>
      <c r="AD570" s="46" t="s">
        <v>632</v>
      </c>
      <c r="AE570" s="66" t="s">
        <v>634</v>
      </c>
      <c r="AF570" s="46" t="s">
        <v>632</v>
      </c>
      <c r="AG570" s="46" t="s">
        <v>635</v>
      </c>
      <c r="AH570" s="46"/>
    </row>
    <row r="571" spans="2:34">
      <c r="B571" s="45" t="s">
        <v>1448</v>
      </c>
      <c r="C571" s="199" t="s">
        <v>437</v>
      </c>
      <c r="D571" s="199" t="s">
        <v>169</v>
      </c>
      <c r="E571" s="200" t="s">
        <v>335</v>
      </c>
      <c r="F571" s="199" t="s">
        <v>620</v>
      </c>
      <c r="G571" s="44" t="s">
        <v>621</v>
      </c>
      <c r="H571" s="201" t="s">
        <v>1306</v>
      </c>
      <c r="I571" s="200">
        <v>2</v>
      </c>
      <c r="J571" s="44" t="s">
        <v>811</v>
      </c>
      <c r="K571" s="44" t="s">
        <v>15</v>
      </c>
      <c r="L571" s="202" t="s">
        <v>470</v>
      </c>
      <c r="M571" s="202" t="s">
        <v>623</v>
      </c>
      <c r="N571" s="202" t="s">
        <v>624</v>
      </c>
      <c r="O571" s="91">
        <v>72</v>
      </c>
      <c r="P571" s="44" t="s">
        <v>625</v>
      </c>
      <c r="Q571" s="45" t="s">
        <v>626</v>
      </c>
      <c r="R571" s="45" t="s">
        <v>625</v>
      </c>
      <c r="S571" s="46" t="s">
        <v>627</v>
      </c>
      <c r="T571" s="206">
        <v>222.65643521801749</v>
      </c>
      <c r="U571" s="45" t="s">
        <v>632</v>
      </c>
      <c r="V571" s="44">
        <v>983</v>
      </c>
      <c r="W571" s="45">
        <v>300</v>
      </c>
      <c r="X571" s="44">
        <v>7</v>
      </c>
      <c r="Y571" s="78">
        <v>140.42857142857142</v>
      </c>
      <c r="Z571" s="46" t="s">
        <v>708</v>
      </c>
      <c r="AA571" s="44" t="s">
        <v>630</v>
      </c>
      <c r="AB571" s="66" t="s">
        <v>634</v>
      </c>
      <c r="AC571" s="66" t="s">
        <v>632</v>
      </c>
      <c r="AD571" s="46" t="s">
        <v>632</v>
      </c>
      <c r="AE571" s="66" t="s">
        <v>634</v>
      </c>
      <c r="AF571" s="46" t="s">
        <v>632</v>
      </c>
      <c r="AG571" s="46" t="s">
        <v>635</v>
      </c>
      <c r="AH571" s="46"/>
    </row>
    <row r="572" spans="2:34">
      <c r="B572" s="45" t="s">
        <v>1449</v>
      </c>
      <c r="C572" s="199" t="s">
        <v>437</v>
      </c>
      <c r="D572" s="199" t="s">
        <v>169</v>
      </c>
      <c r="E572" s="200" t="s">
        <v>335</v>
      </c>
      <c r="F572" s="199" t="s">
        <v>620</v>
      </c>
      <c r="G572" s="44" t="s">
        <v>621</v>
      </c>
      <c r="H572" s="201" t="s">
        <v>1308</v>
      </c>
      <c r="I572" s="200">
        <v>6</v>
      </c>
      <c r="J572" s="44" t="s">
        <v>816</v>
      </c>
      <c r="K572" s="44" t="s">
        <v>15</v>
      </c>
      <c r="L572" s="202" t="s">
        <v>470</v>
      </c>
      <c r="M572" s="202" t="s">
        <v>623</v>
      </c>
      <c r="N572" s="202" t="s">
        <v>624</v>
      </c>
      <c r="O572" s="91">
        <v>48</v>
      </c>
      <c r="P572" s="44" t="s">
        <v>625</v>
      </c>
      <c r="Q572" s="45" t="s">
        <v>626</v>
      </c>
      <c r="R572" s="45" t="s">
        <v>625</v>
      </c>
      <c r="S572" s="46" t="s">
        <v>627</v>
      </c>
      <c r="T572" s="206">
        <v>165.58529090770946</v>
      </c>
      <c r="U572" s="45" t="s">
        <v>632</v>
      </c>
      <c r="V572" s="44">
        <v>983</v>
      </c>
      <c r="W572" s="45">
        <v>300</v>
      </c>
      <c r="X572" s="44">
        <v>7</v>
      </c>
      <c r="Y572" s="78">
        <v>140.42857142857142</v>
      </c>
      <c r="Z572" s="46" t="s">
        <v>708</v>
      </c>
      <c r="AA572" s="44" t="s">
        <v>630</v>
      </c>
      <c r="AB572" s="66" t="s">
        <v>640</v>
      </c>
      <c r="AC572" s="66" t="s">
        <v>632</v>
      </c>
      <c r="AD572" s="46" t="s">
        <v>632</v>
      </c>
      <c r="AE572" s="66" t="s">
        <v>634</v>
      </c>
      <c r="AF572" s="46" t="s">
        <v>632</v>
      </c>
      <c r="AG572" s="46" t="s">
        <v>635</v>
      </c>
      <c r="AH572" s="46"/>
    </row>
    <row r="573" spans="2:34">
      <c r="B573" s="45" t="s">
        <v>1450</v>
      </c>
      <c r="C573" s="199" t="s">
        <v>437</v>
      </c>
      <c r="D573" s="199" t="s">
        <v>169</v>
      </c>
      <c r="E573" s="200" t="s">
        <v>335</v>
      </c>
      <c r="F573" s="199" t="s">
        <v>620</v>
      </c>
      <c r="G573" s="44" t="s">
        <v>621</v>
      </c>
      <c r="H573" s="201" t="s">
        <v>1304</v>
      </c>
      <c r="I573" s="200">
        <v>10</v>
      </c>
      <c r="J573" s="44" t="s">
        <v>816</v>
      </c>
      <c r="K573" s="44" t="s">
        <v>15</v>
      </c>
      <c r="L573" s="202" t="s">
        <v>470</v>
      </c>
      <c r="M573" s="202" t="s">
        <v>623</v>
      </c>
      <c r="N573" s="202" t="s">
        <v>624</v>
      </c>
      <c r="O573" s="91">
        <v>28.8</v>
      </c>
      <c r="P573" s="44" t="s">
        <v>625</v>
      </c>
      <c r="Q573" s="45" t="s">
        <v>626</v>
      </c>
      <c r="R573" s="45" t="s">
        <v>625</v>
      </c>
      <c r="S573" s="46" t="s">
        <v>627</v>
      </c>
      <c r="T573" s="206">
        <v>199.95598557926846</v>
      </c>
      <c r="U573" s="45" t="s">
        <v>632</v>
      </c>
      <c r="V573" s="44">
        <v>983</v>
      </c>
      <c r="W573" s="45">
        <v>300</v>
      </c>
      <c r="X573" s="44">
        <v>7</v>
      </c>
      <c r="Y573" s="78">
        <v>140.42857142857142</v>
      </c>
      <c r="Z573" s="46" t="s">
        <v>708</v>
      </c>
      <c r="AA573" s="44" t="s">
        <v>630</v>
      </c>
      <c r="AB573" s="66" t="s">
        <v>632</v>
      </c>
      <c r="AC573" s="66" t="s">
        <v>632</v>
      </c>
      <c r="AD573" s="46" t="s">
        <v>632</v>
      </c>
      <c r="AE573" s="66" t="s">
        <v>634</v>
      </c>
      <c r="AF573" s="46" t="s">
        <v>632</v>
      </c>
      <c r="AG573" s="46" t="s">
        <v>635</v>
      </c>
      <c r="AH573" s="46"/>
    </row>
    <row r="574" spans="2:34">
      <c r="B574" s="45" t="s">
        <v>1451</v>
      </c>
      <c r="C574" s="199" t="s">
        <v>437</v>
      </c>
      <c r="D574" s="199" t="s">
        <v>169</v>
      </c>
      <c r="E574" s="200" t="s">
        <v>335</v>
      </c>
      <c r="F574" s="199" t="s">
        <v>620</v>
      </c>
      <c r="G574" s="44" t="s">
        <v>621</v>
      </c>
      <c r="H574" s="201" t="s">
        <v>1300</v>
      </c>
      <c r="I574" s="200">
        <v>6</v>
      </c>
      <c r="J574" s="44" t="s">
        <v>816</v>
      </c>
      <c r="K574" s="44" t="s">
        <v>15</v>
      </c>
      <c r="L574" s="202" t="s">
        <v>470</v>
      </c>
      <c r="M574" s="202" t="s">
        <v>623</v>
      </c>
      <c r="N574" s="202" t="s">
        <v>624</v>
      </c>
      <c r="O574" s="91">
        <v>18</v>
      </c>
      <c r="P574" s="44" t="s">
        <v>625</v>
      </c>
      <c r="Q574" s="45" t="s">
        <v>626</v>
      </c>
      <c r="R574" s="45" t="s">
        <v>625</v>
      </c>
      <c r="S574" s="46" t="s">
        <v>627</v>
      </c>
      <c r="T574" s="206">
        <v>232.42306650154981</v>
      </c>
      <c r="U574" s="45" t="s">
        <v>632</v>
      </c>
      <c r="V574" s="44">
        <v>983</v>
      </c>
      <c r="W574" s="45">
        <v>300</v>
      </c>
      <c r="X574" s="44">
        <v>7</v>
      </c>
      <c r="Y574" s="78">
        <v>140.42857142857142</v>
      </c>
      <c r="Z574" s="46" t="s">
        <v>708</v>
      </c>
      <c r="AA574" s="44" t="s">
        <v>630</v>
      </c>
      <c r="AB574" s="66" t="s">
        <v>631</v>
      </c>
      <c r="AC574" s="66" t="s">
        <v>632</v>
      </c>
      <c r="AD574" s="46" t="s">
        <v>632</v>
      </c>
      <c r="AE574" s="66" t="s">
        <v>634</v>
      </c>
      <c r="AF574" s="46" t="s">
        <v>631</v>
      </c>
      <c r="AG574" s="46" t="s">
        <v>635</v>
      </c>
      <c r="AH574" s="46"/>
    </row>
    <row r="575" spans="2:34">
      <c r="B575" s="45" t="s">
        <v>1452</v>
      </c>
      <c r="C575" s="199" t="s">
        <v>437</v>
      </c>
      <c r="D575" s="199" t="s">
        <v>169</v>
      </c>
      <c r="E575" s="200" t="s">
        <v>335</v>
      </c>
      <c r="F575" s="199" t="s">
        <v>620</v>
      </c>
      <c r="G575" s="44" t="s">
        <v>621</v>
      </c>
      <c r="H575" s="201" t="s">
        <v>1302</v>
      </c>
      <c r="I575" s="200">
        <v>5</v>
      </c>
      <c r="J575" s="44" t="s">
        <v>816</v>
      </c>
      <c r="K575" s="44" t="s">
        <v>15</v>
      </c>
      <c r="L575" s="202" t="s">
        <v>470</v>
      </c>
      <c r="M575" s="202" t="s">
        <v>623</v>
      </c>
      <c r="N575" s="202" t="s">
        <v>624</v>
      </c>
      <c r="O575" s="91">
        <v>57.6</v>
      </c>
      <c r="P575" s="44" t="s">
        <v>625</v>
      </c>
      <c r="Q575" s="45" t="s">
        <v>626</v>
      </c>
      <c r="R575" s="45" t="s">
        <v>625</v>
      </c>
      <c r="S575" s="46" t="s">
        <v>627</v>
      </c>
      <c r="T575" s="206">
        <v>203.35644667424123</v>
      </c>
      <c r="U575" s="45" t="s">
        <v>632</v>
      </c>
      <c r="V575" s="44">
        <v>983</v>
      </c>
      <c r="W575" s="45">
        <v>300</v>
      </c>
      <c r="X575" s="44">
        <v>7</v>
      </c>
      <c r="Y575" s="78">
        <v>140.42857142857142</v>
      </c>
      <c r="Z575" s="46" t="s">
        <v>708</v>
      </c>
      <c r="AA575" s="44" t="s">
        <v>630</v>
      </c>
      <c r="AB575" s="66" t="s">
        <v>640</v>
      </c>
      <c r="AC575" s="66" t="s">
        <v>632</v>
      </c>
      <c r="AD575" s="46" t="s">
        <v>632</v>
      </c>
      <c r="AE575" s="66" t="s">
        <v>634</v>
      </c>
      <c r="AF575" s="46" t="s">
        <v>632</v>
      </c>
      <c r="AG575" s="46" t="s">
        <v>635</v>
      </c>
      <c r="AH575" s="46"/>
    </row>
    <row r="576" spans="2:34">
      <c r="B576" s="45" t="s">
        <v>1453</v>
      </c>
      <c r="C576" s="199" t="s">
        <v>437</v>
      </c>
      <c r="D576" s="199" t="s">
        <v>169</v>
      </c>
      <c r="E576" s="200" t="s">
        <v>335</v>
      </c>
      <c r="F576" s="199" t="s">
        <v>620</v>
      </c>
      <c r="G576" s="44" t="s">
        <v>621</v>
      </c>
      <c r="H576" s="201" t="s">
        <v>1454</v>
      </c>
      <c r="I576" s="200">
        <v>6</v>
      </c>
      <c r="J576" s="44" t="s">
        <v>811</v>
      </c>
      <c r="K576" s="44" t="s">
        <v>15</v>
      </c>
      <c r="L576" s="202" t="s">
        <v>470</v>
      </c>
      <c r="M576" s="202" t="s">
        <v>623</v>
      </c>
      <c r="N576" s="202" t="s">
        <v>624</v>
      </c>
      <c r="O576" s="91">
        <v>36</v>
      </c>
      <c r="P576" s="44" t="s">
        <v>625</v>
      </c>
      <c r="Q576" s="45" t="s">
        <v>626</v>
      </c>
      <c r="R576" s="45" t="s">
        <v>625</v>
      </c>
      <c r="S576" s="46" t="s">
        <v>627</v>
      </c>
      <c r="T576" s="206">
        <v>187.3065406492864</v>
      </c>
      <c r="U576" s="45" t="s">
        <v>632</v>
      </c>
      <c r="V576" s="44">
        <v>983</v>
      </c>
      <c r="W576" s="45">
        <v>300</v>
      </c>
      <c r="X576" s="44">
        <v>7</v>
      </c>
      <c r="Y576" s="78">
        <v>140.42857142857142</v>
      </c>
      <c r="Z576" s="46" t="s">
        <v>708</v>
      </c>
      <c r="AA576" s="44" t="s">
        <v>630</v>
      </c>
      <c r="AB576" s="66" t="s">
        <v>632</v>
      </c>
      <c r="AC576" s="66" t="s">
        <v>632</v>
      </c>
      <c r="AD576" s="46" t="s">
        <v>632</v>
      </c>
      <c r="AE576" s="66" t="s">
        <v>634</v>
      </c>
      <c r="AF576" s="46" t="s">
        <v>632</v>
      </c>
      <c r="AG576" s="46" t="s">
        <v>635</v>
      </c>
      <c r="AH576" s="46"/>
    </row>
    <row r="577" spans="2:34">
      <c r="B577" s="45" t="s">
        <v>1455</v>
      </c>
      <c r="C577" s="199" t="s">
        <v>437</v>
      </c>
      <c r="D577" s="199" t="s">
        <v>144</v>
      </c>
      <c r="E577" s="200" t="s">
        <v>339</v>
      </c>
      <c r="F577" s="199" t="s">
        <v>620</v>
      </c>
      <c r="G577" s="44" t="s">
        <v>621</v>
      </c>
      <c r="H577" s="201" t="s">
        <v>1314</v>
      </c>
      <c r="I577" s="200">
        <v>12</v>
      </c>
      <c r="J577" s="44" t="s">
        <v>811</v>
      </c>
      <c r="K577" s="44" t="s">
        <v>15</v>
      </c>
      <c r="L577" s="202" t="s">
        <v>470</v>
      </c>
      <c r="M577" s="202" t="s">
        <v>623</v>
      </c>
      <c r="N577" s="202" t="s">
        <v>624</v>
      </c>
      <c r="O577" s="91">
        <v>55</v>
      </c>
      <c r="P577" s="44" t="s">
        <v>625</v>
      </c>
      <c r="Q577" s="45" t="s">
        <v>626</v>
      </c>
      <c r="R577" s="45" t="s">
        <v>625</v>
      </c>
      <c r="S577" s="46" t="s">
        <v>627</v>
      </c>
      <c r="T577" s="206">
        <v>77.969913614099099</v>
      </c>
      <c r="U577" s="45" t="s">
        <v>632</v>
      </c>
      <c r="V577" s="44">
        <v>1050</v>
      </c>
      <c r="W577" s="45">
        <v>300</v>
      </c>
      <c r="X577" s="44">
        <v>2</v>
      </c>
      <c r="Y577" s="78">
        <v>525</v>
      </c>
      <c r="Z577" s="46" t="s">
        <v>629</v>
      </c>
      <c r="AA577" s="44" t="s">
        <v>630</v>
      </c>
      <c r="AB577" s="66" t="s">
        <v>640</v>
      </c>
      <c r="AC577" s="66" t="s">
        <v>632</v>
      </c>
      <c r="AD577" s="46" t="s">
        <v>656</v>
      </c>
      <c r="AE577" s="66" t="s">
        <v>634</v>
      </c>
      <c r="AF577" s="46" t="s">
        <v>631</v>
      </c>
      <c r="AG577" s="46" t="s">
        <v>635</v>
      </c>
      <c r="AH577" s="46"/>
    </row>
    <row r="578" spans="2:34">
      <c r="B578" s="45" t="s">
        <v>1456</v>
      </c>
      <c r="C578" s="199" t="s">
        <v>437</v>
      </c>
      <c r="D578" s="199" t="s">
        <v>144</v>
      </c>
      <c r="E578" s="200" t="s">
        <v>339</v>
      </c>
      <c r="F578" s="199" t="s">
        <v>620</v>
      </c>
      <c r="G578" s="44" t="s">
        <v>621</v>
      </c>
      <c r="H578" s="201" t="s">
        <v>1331</v>
      </c>
      <c r="I578" s="200">
        <v>2</v>
      </c>
      <c r="J578" s="44" t="s">
        <v>811</v>
      </c>
      <c r="K578" s="44" t="s">
        <v>15</v>
      </c>
      <c r="L578" s="202" t="s">
        <v>470</v>
      </c>
      <c r="M578" s="202" t="s">
        <v>623</v>
      </c>
      <c r="N578" s="202" t="s">
        <v>624</v>
      </c>
      <c r="O578" s="91">
        <v>18</v>
      </c>
      <c r="P578" s="44" t="s">
        <v>625</v>
      </c>
      <c r="Q578" s="45" t="s">
        <v>626</v>
      </c>
      <c r="R578" s="45" t="s">
        <v>625</v>
      </c>
      <c r="S578" s="46" t="s">
        <v>627</v>
      </c>
      <c r="T578" s="206">
        <v>148.30280011867336</v>
      </c>
      <c r="U578" s="45" t="s">
        <v>632</v>
      </c>
      <c r="V578" s="44">
        <v>1050</v>
      </c>
      <c r="W578" s="45">
        <v>300</v>
      </c>
      <c r="X578" s="44">
        <v>2</v>
      </c>
      <c r="Y578" s="78">
        <v>525</v>
      </c>
      <c r="Z578" s="46" t="s">
        <v>629</v>
      </c>
      <c r="AA578" s="44" t="s">
        <v>630</v>
      </c>
      <c r="AB578" s="66" t="s">
        <v>631</v>
      </c>
      <c r="AC578" s="66" t="s">
        <v>632</v>
      </c>
      <c r="AD578" s="46" t="s">
        <v>656</v>
      </c>
      <c r="AE578" s="66" t="s">
        <v>634</v>
      </c>
      <c r="AF578" s="46" t="s">
        <v>631</v>
      </c>
      <c r="AG578" s="46" t="s">
        <v>635</v>
      </c>
      <c r="AH578" s="46"/>
    </row>
    <row r="579" spans="2:34">
      <c r="B579" s="45" t="s">
        <v>1457</v>
      </c>
      <c r="C579" s="199" t="s">
        <v>437</v>
      </c>
      <c r="D579" s="199" t="s">
        <v>144</v>
      </c>
      <c r="E579" s="200" t="s">
        <v>339</v>
      </c>
      <c r="F579" s="199" t="s">
        <v>620</v>
      </c>
      <c r="G579" s="44" t="s">
        <v>621</v>
      </c>
      <c r="H579" s="201" t="s">
        <v>1458</v>
      </c>
      <c r="I579" s="200">
        <v>5</v>
      </c>
      <c r="J579" s="44" t="s">
        <v>811</v>
      </c>
      <c r="K579" s="44" t="s">
        <v>15</v>
      </c>
      <c r="L579" s="202" t="s">
        <v>470</v>
      </c>
      <c r="M579" s="202" t="s">
        <v>623</v>
      </c>
      <c r="N579" s="202" t="s">
        <v>624</v>
      </c>
      <c r="O579" s="91">
        <v>86.40000000000002</v>
      </c>
      <c r="P579" s="44" t="s">
        <v>625</v>
      </c>
      <c r="Q579" s="45" t="s">
        <v>626</v>
      </c>
      <c r="R579" s="45" t="s">
        <v>625</v>
      </c>
      <c r="S579" s="46" t="s">
        <v>627</v>
      </c>
      <c r="T579" s="206">
        <v>126.75072735490555</v>
      </c>
      <c r="U579" s="45" t="s">
        <v>632</v>
      </c>
      <c r="V579" s="44">
        <v>1050</v>
      </c>
      <c r="W579" s="45">
        <v>300</v>
      </c>
      <c r="X579" s="44">
        <v>2</v>
      </c>
      <c r="Y579" s="78">
        <v>525</v>
      </c>
      <c r="Z579" s="46" t="s">
        <v>629</v>
      </c>
      <c r="AA579" s="44" t="s">
        <v>630</v>
      </c>
      <c r="AB579" s="66" t="s">
        <v>634</v>
      </c>
      <c r="AC579" s="66" t="s">
        <v>632</v>
      </c>
      <c r="AD579" s="46" t="s">
        <v>656</v>
      </c>
      <c r="AE579" s="66" t="s">
        <v>634</v>
      </c>
      <c r="AF579" s="46" t="s">
        <v>631</v>
      </c>
      <c r="AG579" s="46" t="s">
        <v>635</v>
      </c>
      <c r="AH579" s="46"/>
    </row>
    <row r="580" spans="2:34">
      <c r="B580" s="45" t="s">
        <v>1459</v>
      </c>
      <c r="C580" s="199" t="s">
        <v>437</v>
      </c>
      <c r="D580" s="199" t="s">
        <v>144</v>
      </c>
      <c r="E580" s="200" t="s">
        <v>339</v>
      </c>
      <c r="F580" s="199" t="s">
        <v>620</v>
      </c>
      <c r="G580" s="44" t="s">
        <v>621</v>
      </c>
      <c r="H580" s="201" t="s">
        <v>1460</v>
      </c>
      <c r="I580" s="200">
        <v>3</v>
      </c>
      <c r="J580" s="44" t="s">
        <v>811</v>
      </c>
      <c r="K580" s="44" t="s">
        <v>15</v>
      </c>
      <c r="L580" s="202" t="s">
        <v>470</v>
      </c>
      <c r="M580" s="202" t="s">
        <v>623</v>
      </c>
      <c r="N580" s="202" t="s">
        <v>624</v>
      </c>
      <c r="O580" s="91">
        <v>48</v>
      </c>
      <c r="P580" s="44" t="s">
        <v>625</v>
      </c>
      <c r="Q580" s="45" t="s">
        <v>626</v>
      </c>
      <c r="R580" s="45" t="s">
        <v>625</v>
      </c>
      <c r="S580" s="46" t="s">
        <v>627</v>
      </c>
      <c r="T580" s="206">
        <v>22.634170450900857</v>
      </c>
      <c r="U580" s="45" t="s">
        <v>632</v>
      </c>
      <c r="V580" s="44">
        <v>1050</v>
      </c>
      <c r="W580" s="45">
        <v>300</v>
      </c>
      <c r="X580" s="44">
        <v>2</v>
      </c>
      <c r="Y580" s="78">
        <v>525</v>
      </c>
      <c r="Z580" s="46" t="s">
        <v>629</v>
      </c>
      <c r="AA580" s="44" t="s">
        <v>630</v>
      </c>
      <c r="AB580" s="66" t="s">
        <v>640</v>
      </c>
      <c r="AC580" s="66" t="s">
        <v>632</v>
      </c>
      <c r="AD580" s="46" t="s">
        <v>656</v>
      </c>
      <c r="AE580" s="66" t="s">
        <v>634</v>
      </c>
      <c r="AF580" s="46" t="s">
        <v>631</v>
      </c>
      <c r="AG580" s="46" t="s">
        <v>635</v>
      </c>
      <c r="AH580" s="46"/>
    </row>
    <row r="581" spans="2:34">
      <c r="B581" s="45" t="s">
        <v>1461</v>
      </c>
      <c r="C581" s="199" t="s">
        <v>437</v>
      </c>
      <c r="D581" s="199" t="s">
        <v>144</v>
      </c>
      <c r="E581" s="200" t="s">
        <v>339</v>
      </c>
      <c r="F581" s="199" t="s">
        <v>620</v>
      </c>
      <c r="G581" s="44" t="s">
        <v>621</v>
      </c>
      <c r="H581" s="201" t="s">
        <v>1462</v>
      </c>
      <c r="I581" s="200">
        <v>5</v>
      </c>
      <c r="J581" s="44" t="s">
        <v>811</v>
      </c>
      <c r="K581" s="44" t="s">
        <v>15</v>
      </c>
      <c r="L581" s="202" t="s">
        <v>470</v>
      </c>
      <c r="M581" s="202" t="s">
        <v>623</v>
      </c>
      <c r="N581" s="202" t="s">
        <v>624</v>
      </c>
      <c r="O581" s="91">
        <v>86.40000000000002</v>
      </c>
      <c r="P581" s="44" t="s">
        <v>625</v>
      </c>
      <c r="Q581" s="45" t="s">
        <v>626</v>
      </c>
      <c r="R581" s="45" t="s">
        <v>625</v>
      </c>
      <c r="S581" s="46" t="s">
        <v>627</v>
      </c>
      <c r="T581" s="206">
        <v>46.040900012847317</v>
      </c>
      <c r="U581" s="45" t="s">
        <v>632</v>
      </c>
      <c r="V581" s="44">
        <v>1050</v>
      </c>
      <c r="W581" s="45">
        <v>300</v>
      </c>
      <c r="X581" s="44">
        <v>2</v>
      </c>
      <c r="Y581" s="78">
        <v>525</v>
      </c>
      <c r="Z581" s="46" t="s">
        <v>629</v>
      </c>
      <c r="AA581" s="44" t="s">
        <v>630</v>
      </c>
      <c r="AB581" s="66" t="s">
        <v>634</v>
      </c>
      <c r="AC581" s="66" t="s">
        <v>632</v>
      </c>
      <c r="AD581" s="46" t="s">
        <v>656</v>
      </c>
      <c r="AE581" s="66" t="s">
        <v>634</v>
      </c>
      <c r="AF581" s="46" t="s">
        <v>631</v>
      </c>
      <c r="AG581" s="46" t="s">
        <v>635</v>
      </c>
      <c r="AH581" s="46"/>
    </row>
    <row r="582" spans="2:34">
      <c r="B582" s="45" t="s">
        <v>1463</v>
      </c>
      <c r="C582" s="199" t="s">
        <v>437</v>
      </c>
      <c r="D582" s="199" t="s">
        <v>144</v>
      </c>
      <c r="E582" s="200" t="s">
        <v>339</v>
      </c>
      <c r="F582" s="199" t="s">
        <v>620</v>
      </c>
      <c r="G582" s="44" t="s">
        <v>621</v>
      </c>
      <c r="H582" s="201" t="s">
        <v>1464</v>
      </c>
      <c r="I582" s="200">
        <v>6</v>
      </c>
      <c r="J582" s="44" t="s">
        <v>811</v>
      </c>
      <c r="K582" s="44" t="s">
        <v>15</v>
      </c>
      <c r="L582" s="202" t="s">
        <v>470</v>
      </c>
      <c r="M582" s="202" t="s">
        <v>623</v>
      </c>
      <c r="N582" s="202" t="s">
        <v>624</v>
      </c>
      <c r="O582" s="91">
        <v>38</v>
      </c>
      <c r="P582" s="44" t="s">
        <v>625</v>
      </c>
      <c r="Q582" s="45" t="s">
        <v>626</v>
      </c>
      <c r="R582" s="45" t="s">
        <v>625</v>
      </c>
      <c r="S582" s="46" t="s">
        <v>627</v>
      </c>
      <c r="T582" s="206">
        <v>41.137323697610533</v>
      </c>
      <c r="U582" s="45" t="s">
        <v>632</v>
      </c>
      <c r="V582" s="44">
        <v>1050</v>
      </c>
      <c r="W582" s="45">
        <v>300</v>
      </c>
      <c r="X582" s="44">
        <v>2</v>
      </c>
      <c r="Y582" s="78">
        <v>525</v>
      </c>
      <c r="Z582" s="46" t="s">
        <v>629</v>
      </c>
      <c r="AA582" s="44" t="s">
        <v>630</v>
      </c>
      <c r="AB582" s="66" t="s">
        <v>632</v>
      </c>
      <c r="AC582" s="66" t="s">
        <v>632</v>
      </c>
      <c r="AD582" s="46" t="s">
        <v>656</v>
      </c>
      <c r="AE582" s="66" t="s">
        <v>634</v>
      </c>
      <c r="AF582" s="46" t="s">
        <v>631</v>
      </c>
      <c r="AG582" s="46" t="s">
        <v>635</v>
      </c>
      <c r="AH582" s="46"/>
    </row>
    <row r="583" spans="2:34">
      <c r="B583" s="45" t="s">
        <v>1465</v>
      </c>
      <c r="C583" s="199" t="s">
        <v>437</v>
      </c>
      <c r="D583" s="199" t="s">
        <v>144</v>
      </c>
      <c r="E583" s="200" t="s">
        <v>339</v>
      </c>
      <c r="F583" s="199" t="s">
        <v>620</v>
      </c>
      <c r="G583" s="44" t="s">
        <v>621</v>
      </c>
      <c r="H583" s="201" t="s">
        <v>1466</v>
      </c>
      <c r="I583" s="200">
        <v>2</v>
      </c>
      <c r="J583" s="44" t="s">
        <v>816</v>
      </c>
      <c r="K583" s="44" t="s">
        <v>15</v>
      </c>
      <c r="L583" s="202" t="s">
        <v>470</v>
      </c>
      <c r="M583" s="202" t="s">
        <v>623</v>
      </c>
      <c r="N583" s="202" t="s">
        <v>624</v>
      </c>
      <c r="O583" s="91">
        <v>144</v>
      </c>
      <c r="P583" s="44" t="s">
        <v>625</v>
      </c>
      <c r="Q583" s="45" t="s">
        <v>626</v>
      </c>
      <c r="R583" s="45" t="s">
        <v>625</v>
      </c>
      <c r="S583" s="46" t="s">
        <v>627</v>
      </c>
      <c r="T583" s="206">
        <v>71.078534832944527</v>
      </c>
      <c r="U583" s="45" t="s">
        <v>632</v>
      </c>
      <c r="V583" s="44">
        <v>1050</v>
      </c>
      <c r="W583" s="45">
        <v>300</v>
      </c>
      <c r="X583" s="44">
        <v>2</v>
      </c>
      <c r="Y583" s="78">
        <v>525</v>
      </c>
      <c r="Z583" s="46" t="s">
        <v>629</v>
      </c>
      <c r="AA583" s="44" t="s">
        <v>630</v>
      </c>
      <c r="AB583" s="66" t="s">
        <v>634</v>
      </c>
      <c r="AC583" s="66" t="s">
        <v>632</v>
      </c>
      <c r="AD583" s="46" t="s">
        <v>656</v>
      </c>
      <c r="AE583" s="66" t="s">
        <v>634</v>
      </c>
      <c r="AF583" s="46" t="s">
        <v>631</v>
      </c>
      <c r="AG583" s="46" t="s">
        <v>635</v>
      </c>
      <c r="AH583" s="46"/>
    </row>
    <row r="584" spans="2:34">
      <c r="B584" s="45" t="s">
        <v>1467</v>
      </c>
      <c r="C584" s="199" t="s">
        <v>437</v>
      </c>
      <c r="D584" s="199" t="s">
        <v>144</v>
      </c>
      <c r="E584" s="200" t="s">
        <v>339</v>
      </c>
      <c r="F584" s="199" t="s">
        <v>620</v>
      </c>
      <c r="G584" s="44" t="s">
        <v>621</v>
      </c>
      <c r="H584" s="201" t="s">
        <v>1329</v>
      </c>
      <c r="I584" s="200">
        <v>8</v>
      </c>
      <c r="J584" s="44" t="s">
        <v>811</v>
      </c>
      <c r="K584" s="44" t="s">
        <v>15</v>
      </c>
      <c r="L584" s="202" t="s">
        <v>470</v>
      </c>
      <c r="M584" s="202" t="s">
        <v>623</v>
      </c>
      <c r="N584" s="202" t="s">
        <v>624</v>
      </c>
      <c r="O584" s="91">
        <v>36</v>
      </c>
      <c r="P584" s="44" t="s">
        <v>625</v>
      </c>
      <c r="Q584" s="45" t="s">
        <v>626</v>
      </c>
      <c r="R584" s="45" t="s">
        <v>625</v>
      </c>
      <c r="S584" s="46" t="s">
        <v>627</v>
      </c>
      <c r="T584" s="206">
        <v>154.87600695851481</v>
      </c>
      <c r="U584" s="45" t="s">
        <v>632</v>
      </c>
      <c r="V584" s="44">
        <v>1050</v>
      </c>
      <c r="W584" s="45">
        <v>300</v>
      </c>
      <c r="X584" s="44">
        <v>2</v>
      </c>
      <c r="Y584" s="78">
        <v>525</v>
      </c>
      <c r="Z584" s="46" t="s">
        <v>629</v>
      </c>
      <c r="AA584" s="44" t="s">
        <v>630</v>
      </c>
      <c r="AB584" s="66" t="s">
        <v>632</v>
      </c>
      <c r="AC584" s="66" t="s">
        <v>632</v>
      </c>
      <c r="AD584" s="46" t="s">
        <v>656</v>
      </c>
      <c r="AE584" s="66" t="s">
        <v>634</v>
      </c>
      <c r="AF584" s="46" t="s">
        <v>631</v>
      </c>
      <c r="AG584" s="46" t="s">
        <v>635</v>
      </c>
      <c r="AH584" s="46"/>
    </row>
    <row r="585" spans="2:34">
      <c r="B585" s="45" t="s">
        <v>1468</v>
      </c>
      <c r="C585" s="199" t="s">
        <v>437</v>
      </c>
      <c r="D585" s="199" t="s">
        <v>144</v>
      </c>
      <c r="E585" s="200" t="s">
        <v>339</v>
      </c>
      <c r="F585" s="199" t="s">
        <v>620</v>
      </c>
      <c r="G585" s="44" t="s">
        <v>621</v>
      </c>
      <c r="H585" s="201" t="s">
        <v>1268</v>
      </c>
      <c r="I585" s="200">
        <v>3</v>
      </c>
      <c r="J585" s="44" t="s">
        <v>811</v>
      </c>
      <c r="K585" s="44" t="s">
        <v>15</v>
      </c>
      <c r="L585" s="202" t="s">
        <v>470</v>
      </c>
      <c r="M585" s="202" t="s">
        <v>623</v>
      </c>
      <c r="N585" s="202" t="s">
        <v>624</v>
      </c>
      <c r="O585" s="91">
        <v>36</v>
      </c>
      <c r="P585" s="44" t="s">
        <v>625</v>
      </c>
      <c r="Q585" s="45" t="s">
        <v>626</v>
      </c>
      <c r="R585" s="45" t="s">
        <v>625</v>
      </c>
      <c r="S585" s="46" t="s">
        <v>627</v>
      </c>
      <c r="T585" s="206">
        <v>13.499215458579663</v>
      </c>
      <c r="U585" s="45" t="s">
        <v>632</v>
      </c>
      <c r="V585" s="44">
        <v>1050</v>
      </c>
      <c r="W585" s="45">
        <v>300</v>
      </c>
      <c r="X585" s="44">
        <v>2</v>
      </c>
      <c r="Y585" s="78">
        <v>525</v>
      </c>
      <c r="Z585" s="46" t="s">
        <v>629</v>
      </c>
      <c r="AA585" s="44" t="s">
        <v>630</v>
      </c>
      <c r="AB585" s="66" t="s">
        <v>632</v>
      </c>
      <c r="AC585" s="66" t="s">
        <v>632</v>
      </c>
      <c r="AD585" s="46" t="s">
        <v>656</v>
      </c>
      <c r="AE585" s="66" t="s">
        <v>634</v>
      </c>
      <c r="AF585" s="46" t="s">
        <v>631</v>
      </c>
      <c r="AG585" s="46" t="s">
        <v>635</v>
      </c>
      <c r="AH585" s="46"/>
    </row>
    <row r="586" spans="2:34">
      <c r="B586" s="45" t="s">
        <v>1469</v>
      </c>
      <c r="C586" s="199" t="s">
        <v>437</v>
      </c>
      <c r="D586" s="199" t="s">
        <v>144</v>
      </c>
      <c r="E586" s="200" t="s">
        <v>339</v>
      </c>
      <c r="F586" s="199" t="s">
        <v>620</v>
      </c>
      <c r="G586" s="44" t="s">
        <v>621</v>
      </c>
      <c r="H586" s="201" t="s">
        <v>1390</v>
      </c>
      <c r="I586" s="200">
        <v>9</v>
      </c>
      <c r="J586" s="44" t="s">
        <v>811</v>
      </c>
      <c r="K586" s="44" t="s">
        <v>15</v>
      </c>
      <c r="L586" s="202" t="s">
        <v>470</v>
      </c>
      <c r="M586" s="202" t="s">
        <v>623</v>
      </c>
      <c r="N586" s="202" t="s">
        <v>624</v>
      </c>
      <c r="O586" s="91">
        <v>31</v>
      </c>
      <c r="P586" s="44" t="s">
        <v>625</v>
      </c>
      <c r="Q586" s="45" t="s">
        <v>626</v>
      </c>
      <c r="R586" s="45" t="s">
        <v>625</v>
      </c>
      <c r="S586" s="46" t="s">
        <v>627</v>
      </c>
      <c r="T586" s="206">
        <v>114.04451735182896</v>
      </c>
      <c r="U586" s="45" t="s">
        <v>632</v>
      </c>
      <c r="V586" s="44">
        <v>1050</v>
      </c>
      <c r="W586" s="45">
        <v>300</v>
      </c>
      <c r="X586" s="44">
        <v>2</v>
      </c>
      <c r="Y586" s="78">
        <v>525</v>
      </c>
      <c r="Z586" s="46" t="s">
        <v>629</v>
      </c>
      <c r="AA586" s="44" t="s">
        <v>630</v>
      </c>
      <c r="AB586" s="66" t="s">
        <v>632</v>
      </c>
      <c r="AC586" s="66" t="s">
        <v>632</v>
      </c>
      <c r="AD586" s="46" t="s">
        <v>656</v>
      </c>
      <c r="AE586" s="66" t="s">
        <v>634</v>
      </c>
      <c r="AF586" s="46" t="s">
        <v>631</v>
      </c>
      <c r="AG586" s="46" t="s">
        <v>635</v>
      </c>
      <c r="AH586" s="46"/>
    </row>
    <row r="587" spans="2:34">
      <c r="B587" s="45" t="s">
        <v>1470</v>
      </c>
      <c r="C587" s="199" t="s">
        <v>437</v>
      </c>
      <c r="D587" s="199" t="s">
        <v>144</v>
      </c>
      <c r="E587" s="200" t="s">
        <v>339</v>
      </c>
      <c r="F587" s="199" t="s">
        <v>620</v>
      </c>
      <c r="G587" s="44" t="s">
        <v>621</v>
      </c>
      <c r="H587" s="201" t="s">
        <v>1384</v>
      </c>
      <c r="I587" s="200">
        <v>6</v>
      </c>
      <c r="J587" s="44" t="s">
        <v>811</v>
      </c>
      <c r="K587" s="44" t="s">
        <v>15</v>
      </c>
      <c r="L587" s="202" t="s">
        <v>470</v>
      </c>
      <c r="M587" s="202" t="s">
        <v>623</v>
      </c>
      <c r="N587" s="202" t="s">
        <v>624</v>
      </c>
      <c r="O587" s="91">
        <v>38</v>
      </c>
      <c r="P587" s="44" t="s">
        <v>625</v>
      </c>
      <c r="Q587" s="45" t="s">
        <v>626</v>
      </c>
      <c r="R587" s="45" t="s">
        <v>625</v>
      </c>
      <c r="S587" s="46" t="s">
        <v>627</v>
      </c>
      <c r="T587" s="206">
        <v>118.86834324164141</v>
      </c>
      <c r="U587" s="45" t="s">
        <v>632</v>
      </c>
      <c r="V587" s="44">
        <v>1050</v>
      </c>
      <c r="W587" s="45">
        <v>300</v>
      </c>
      <c r="X587" s="44">
        <v>2</v>
      </c>
      <c r="Y587" s="78">
        <v>525</v>
      </c>
      <c r="Z587" s="46" t="s">
        <v>629</v>
      </c>
      <c r="AA587" s="44" t="s">
        <v>630</v>
      </c>
      <c r="AB587" s="66" t="s">
        <v>632</v>
      </c>
      <c r="AC587" s="66" t="s">
        <v>632</v>
      </c>
      <c r="AD587" s="46" t="s">
        <v>656</v>
      </c>
      <c r="AE587" s="66" t="s">
        <v>634</v>
      </c>
      <c r="AF587" s="46" t="s">
        <v>631</v>
      </c>
      <c r="AG587" s="46" t="s">
        <v>635</v>
      </c>
      <c r="AH587" s="46"/>
    </row>
    <row r="588" spans="2:34">
      <c r="B588" s="45" t="s">
        <v>1471</v>
      </c>
      <c r="C588" s="199" t="s">
        <v>437</v>
      </c>
      <c r="D588" s="199" t="s">
        <v>144</v>
      </c>
      <c r="E588" s="200" t="s">
        <v>339</v>
      </c>
      <c r="F588" s="199" t="s">
        <v>620</v>
      </c>
      <c r="G588" s="44" t="s">
        <v>621</v>
      </c>
      <c r="H588" s="201" t="s">
        <v>1422</v>
      </c>
      <c r="I588" s="200">
        <v>3</v>
      </c>
      <c r="J588" s="44" t="s">
        <v>811</v>
      </c>
      <c r="K588" s="44" t="s">
        <v>15</v>
      </c>
      <c r="L588" s="202" t="s">
        <v>470</v>
      </c>
      <c r="M588" s="202" t="s">
        <v>623</v>
      </c>
      <c r="N588" s="202" t="s">
        <v>624</v>
      </c>
      <c r="O588" s="91">
        <v>48</v>
      </c>
      <c r="P588" s="44" t="s">
        <v>625</v>
      </c>
      <c r="Q588" s="45" t="s">
        <v>626</v>
      </c>
      <c r="R588" s="45" t="s">
        <v>625</v>
      </c>
      <c r="S588" s="46" t="s">
        <v>627</v>
      </c>
      <c r="T588" s="206">
        <v>15.315715882705105</v>
      </c>
      <c r="U588" s="45" t="s">
        <v>632</v>
      </c>
      <c r="V588" s="44">
        <v>1050</v>
      </c>
      <c r="W588" s="45">
        <v>300</v>
      </c>
      <c r="X588" s="44">
        <v>2</v>
      </c>
      <c r="Y588" s="78">
        <v>525</v>
      </c>
      <c r="Z588" s="46" t="s">
        <v>629</v>
      </c>
      <c r="AA588" s="44" t="s">
        <v>630</v>
      </c>
      <c r="AB588" s="66" t="s">
        <v>640</v>
      </c>
      <c r="AC588" s="66" t="s">
        <v>632</v>
      </c>
      <c r="AD588" s="46" t="s">
        <v>656</v>
      </c>
      <c r="AE588" s="66" t="s">
        <v>634</v>
      </c>
      <c r="AF588" s="46" t="s">
        <v>631</v>
      </c>
      <c r="AG588" s="46" t="s">
        <v>635</v>
      </c>
      <c r="AH588" s="46"/>
    </row>
    <row r="589" spans="2:34">
      <c r="B589" s="45" t="s">
        <v>1472</v>
      </c>
      <c r="C589" s="199" t="s">
        <v>437</v>
      </c>
      <c r="D589" s="199" t="s">
        <v>144</v>
      </c>
      <c r="E589" s="200" t="s">
        <v>339</v>
      </c>
      <c r="F589" s="199" t="s">
        <v>620</v>
      </c>
      <c r="G589" s="44" t="s">
        <v>621</v>
      </c>
      <c r="H589" s="201" t="s">
        <v>1473</v>
      </c>
      <c r="I589" s="200">
        <v>7</v>
      </c>
      <c r="J589" s="44" t="s">
        <v>811</v>
      </c>
      <c r="K589" s="44" t="s">
        <v>15</v>
      </c>
      <c r="L589" s="202" t="s">
        <v>470</v>
      </c>
      <c r="M589" s="202" t="s">
        <v>623</v>
      </c>
      <c r="N589" s="202" t="s">
        <v>624</v>
      </c>
      <c r="O589" s="91">
        <v>12.214285714285714</v>
      </c>
      <c r="P589" s="44" t="s">
        <v>625</v>
      </c>
      <c r="Q589" s="45" t="s">
        <v>626</v>
      </c>
      <c r="R589" s="45" t="s">
        <v>625</v>
      </c>
      <c r="S589" s="46" t="s">
        <v>627</v>
      </c>
      <c r="T589" s="206">
        <v>70.844967958192186</v>
      </c>
      <c r="U589" s="45" t="s">
        <v>632</v>
      </c>
      <c r="V589" s="44">
        <v>1050</v>
      </c>
      <c r="W589" s="45">
        <v>300</v>
      </c>
      <c r="X589" s="44">
        <v>2</v>
      </c>
      <c r="Y589" s="78">
        <v>525</v>
      </c>
      <c r="Z589" s="46" t="s">
        <v>629</v>
      </c>
      <c r="AA589" s="44" t="s">
        <v>630</v>
      </c>
      <c r="AB589" s="66" t="s">
        <v>631</v>
      </c>
      <c r="AC589" s="66" t="s">
        <v>632</v>
      </c>
      <c r="AD589" s="46" t="s">
        <v>656</v>
      </c>
      <c r="AE589" s="66" t="s">
        <v>634</v>
      </c>
      <c r="AF589" s="46" t="s">
        <v>631</v>
      </c>
      <c r="AG589" s="46" t="s">
        <v>635</v>
      </c>
      <c r="AH589" s="46"/>
    </row>
    <row r="590" spans="2:34">
      <c r="B590" s="45" t="s">
        <v>1474</v>
      </c>
      <c r="C590" s="199" t="s">
        <v>437</v>
      </c>
      <c r="D590" s="199" t="s">
        <v>144</v>
      </c>
      <c r="E590" s="200" t="s">
        <v>339</v>
      </c>
      <c r="F590" s="199" t="s">
        <v>620</v>
      </c>
      <c r="G590" s="44" t="s">
        <v>621</v>
      </c>
      <c r="H590" s="201" t="s">
        <v>1416</v>
      </c>
      <c r="I590" s="200">
        <v>9</v>
      </c>
      <c r="J590" s="44" t="s">
        <v>811</v>
      </c>
      <c r="K590" s="44" t="s">
        <v>15</v>
      </c>
      <c r="L590" s="202" t="s">
        <v>470</v>
      </c>
      <c r="M590" s="202" t="s">
        <v>623</v>
      </c>
      <c r="N590" s="202" t="s">
        <v>624</v>
      </c>
      <c r="O590" s="91">
        <v>25.333333333333332</v>
      </c>
      <c r="P590" s="44" t="s">
        <v>625</v>
      </c>
      <c r="Q590" s="45" t="s">
        <v>626</v>
      </c>
      <c r="R590" s="45" t="s">
        <v>625</v>
      </c>
      <c r="S590" s="46" t="s">
        <v>627</v>
      </c>
      <c r="T590" s="206">
        <v>74.684442771474508</v>
      </c>
      <c r="U590" s="45" t="s">
        <v>632</v>
      </c>
      <c r="V590" s="44">
        <v>1050</v>
      </c>
      <c r="W590" s="45">
        <v>300</v>
      </c>
      <c r="X590" s="44">
        <v>2</v>
      </c>
      <c r="Y590" s="78">
        <v>525</v>
      </c>
      <c r="Z590" s="46" t="s">
        <v>629</v>
      </c>
      <c r="AA590" s="44" t="s">
        <v>630</v>
      </c>
      <c r="AB590" s="66" t="s">
        <v>632</v>
      </c>
      <c r="AC590" s="66" t="s">
        <v>632</v>
      </c>
      <c r="AD590" s="46" t="s">
        <v>656</v>
      </c>
      <c r="AE590" s="66" t="s">
        <v>634</v>
      </c>
      <c r="AF590" s="46" t="s">
        <v>631</v>
      </c>
      <c r="AG590" s="46" t="s">
        <v>635</v>
      </c>
      <c r="AH590" s="46"/>
    </row>
    <row r="591" spans="2:34">
      <c r="B591" s="45" t="s">
        <v>1475</v>
      </c>
      <c r="C591" s="199" t="s">
        <v>437</v>
      </c>
      <c r="D591" s="199" t="s">
        <v>144</v>
      </c>
      <c r="E591" s="200" t="s">
        <v>339</v>
      </c>
      <c r="F591" s="199" t="s">
        <v>620</v>
      </c>
      <c r="G591" s="44" t="s">
        <v>621</v>
      </c>
      <c r="H591" s="201" t="s">
        <v>1250</v>
      </c>
      <c r="I591" s="200">
        <v>2</v>
      </c>
      <c r="J591" s="44" t="s">
        <v>811</v>
      </c>
      <c r="K591" s="44" t="s">
        <v>15</v>
      </c>
      <c r="L591" s="202" t="s">
        <v>470</v>
      </c>
      <c r="M591" s="202" t="s">
        <v>623</v>
      </c>
      <c r="N591" s="202" t="s">
        <v>624</v>
      </c>
      <c r="O591" s="91">
        <v>36</v>
      </c>
      <c r="P591" s="44" t="s">
        <v>625</v>
      </c>
      <c r="Q591" s="45" t="s">
        <v>626</v>
      </c>
      <c r="R591" s="45" t="s">
        <v>625</v>
      </c>
      <c r="S591" s="46" t="s">
        <v>627</v>
      </c>
      <c r="T591" s="206">
        <v>122.07132416519256</v>
      </c>
      <c r="U591" s="45" t="s">
        <v>632</v>
      </c>
      <c r="V591" s="44">
        <v>1050</v>
      </c>
      <c r="W591" s="45">
        <v>300</v>
      </c>
      <c r="X591" s="44">
        <v>2</v>
      </c>
      <c r="Y591" s="78">
        <v>525</v>
      </c>
      <c r="Z591" s="46" t="s">
        <v>629</v>
      </c>
      <c r="AA591" s="44" t="s">
        <v>630</v>
      </c>
      <c r="AB591" s="66" t="s">
        <v>632</v>
      </c>
      <c r="AC591" s="66" t="s">
        <v>632</v>
      </c>
      <c r="AD591" s="46" t="s">
        <v>656</v>
      </c>
      <c r="AE591" s="66" t="s">
        <v>634</v>
      </c>
      <c r="AF591" s="46" t="s">
        <v>631</v>
      </c>
      <c r="AG591" s="46" t="s">
        <v>635</v>
      </c>
      <c r="AH591" s="46"/>
    </row>
    <row r="592" spans="2:34">
      <c r="B592" s="45" t="s">
        <v>1476</v>
      </c>
      <c r="C592" s="199" t="s">
        <v>437</v>
      </c>
      <c r="D592" s="199" t="s">
        <v>144</v>
      </c>
      <c r="E592" s="200" t="s">
        <v>339</v>
      </c>
      <c r="F592" s="199" t="s">
        <v>620</v>
      </c>
      <c r="G592" s="44" t="s">
        <v>621</v>
      </c>
      <c r="H592" s="201" t="s">
        <v>1439</v>
      </c>
      <c r="I592" s="200">
        <v>6</v>
      </c>
      <c r="J592" s="44" t="s">
        <v>816</v>
      </c>
      <c r="K592" s="44" t="s">
        <v>15</v>
      </c>
      <c r="L592" s="202" t="s">
        <v>470</v>
      </c>
      <c r="M592" s="202" t="s">
        <v>623</v>
      </c>
      <c r="N592" s="202" t="s">
        <v>624</v>
      </c>
      <c r="O592" s="91">
        <v>24</v>
      </c>
      <c r="P592" s="44" t="s">
        <v>625</v>
      </c>
      <c r="Q592" s="45" t="s">
        <v>626</v>
      </c>
      <c r="R592" s="45" t="s">
        <v>625</v>
      </c>
      <c r="S592" s="46" t="s">
        <v>627</v>
      </c>
      <c r="T592" s="206">
        <v>50.683718667736144</v>
      </c>
      <c r="U592" s="45" t="s">
        <v>632</v>
      </c>
      <c r="V592" s="44">
        <v>1050</v>
      </c>
      <c r="W592" s="45">
        <v>300</v>
      </c>
      <c r="X592" s="44">
        <v>2</v>
      </c>
      <c r="Y592" s="78">
        <v>525</v>
      </c>
      <c r="Z592" s="46" t="s">
        <v>629</v>
      </c>
      <c r="AA592" s="44" t="s">
        <v>630</v>
      </c>
      <c r="AB592" s="66" t="s">
        <v>632</v>
      </c>
      <c r="AC592" s="66" t="s">
        <v>632</v>
      </c>
      <c r="AD592" s="46" t="s">
        <v>656</v>
      </c>
      <c r="AE592" s="66" t="s">
        <v>634</v>
      </c>
      <c r="AF592" s="46" t="s">
        <v>631</v>
      </c>
      <c r="AG592" s="46" t="s">
        <v>635</v>
      </c>
      <c r="AH592" s="46"/>
    </row>
    <row r="593" spans="2:34">
      <c r="B593" s="45" t="s">
        <v>1477</v>
      </c>
      <c r="C593" s="199" t="s">
        <v>437</v>
      </c>
      <c r="D593" s="199" t="s">
        <v>144</v>
      </c>
      <c r="E593" s="200" t="s">
        <v>339</v>
      </c>
      <c r="F593" s="199" t="s">
        <v>620</v>
      </c>
      <c r="G593" s="44" t="s">
        <v>621</v>
      </c>
      <c r="H593" s="201" t="s">
        <v>1354</v>
      </c>
      <c r="I593" s="200">
        <v>2</v>
      </c>
      <c r="J593" s="44" t="s">
        <v>816</v>
      </c>
      <c r="K593" s="44" t="s">
        <v>15</v>
      </c>
      <c r="L593" s="202" t="s">
        <v>470</v>
      </c>
      <c r="M593" s="202" t="s">
        <v>623</v>
      </c>
      <c r="N593" s="202" t="s">
        <v>624</v>
      </c>
      <c r="O593" s="91">
        <v>144</v>
      </c>
      <c r="P593" s="44" t="s">
        <v>625</v>
      </c>
      <c r="Q593" s="45" t="s">
        <v>626</v>
      </c>
      <c r="R593" s="45" t="s">
        <v>625</v>
      </c>
      <c r="S593" s="46" t="s">
        <v>627</v>
      </c>
      <c r="T593" s="206">
        <v>106.80576917939219</v>
      </c>
      <c r="U593" s="45" t="s">
        <v>632</v>
      </c>
      <c r="V593" s="44">
        <v>1050</v>
      </c>
      <c r="W593" s="45">
        <v>300</v>
      </c>
      <c r="X593" s="44">
        <v>2</v>
      </c>
      <c r="Y593" s="78">
        <v>525</v>
      </c>
      <c r="Z593" s="46" t="s">
        <v>629</v>
      </c>
      <c r="AA593" s="44" t="s">
        <v>630</v>
      </c>
      <c r="AB593" s="66" t="s">
        <v>634</v>
      </c>
      <c r="AC593" s="66" t="s">
        <v>632</v>
      </c>
      <c r="AD593" s="46" t="s">
        <v>656</v>
      </c>
      <c r="AE593" s="66" t="s">
        <v>634</v>
      </c>
      <c r="AF593" s="46" t="s">
        <v>631</v>
      </c>
      <c r="AG593" s="46" t="s">
        <v>635</v>
      </c>
      <c r="AH593" s="46"/>
    </row>
    <row r="594" spans="2:34">
      <c r="B594" s="45" t="s">
        <v>1478</v>
      </c>
      <c r="C594" s="199" t="s">
        <v>437</v>
      </c>
      <c r="D594" s="199" t="s">
        <v>144</v>
      </c>
      <c r="E594" s="200" t="s">
        <v>339</v>
      </c>
      <c r="F594" s="199" t="s">
        <v>620</v>
      </c>
      <c r="G594" s="44" t="s">
        <v>621</v>
      </c>
      <c r="H594" s="201" t="s">
        <v>1352</v>
      </c>
      <c r="I594" s="200">
        <v>3</v>
      </c>
      <c r="J594" s="44" t="s">
        <v>811</v>
      </c>
      <c r="K594" s="44" t="s">
        <v>15</v>
      </c>
      <c r="L594" s="202" t="s">
        <v>470</v>
      </c>
      <c r="M594" s="202" t="s">
        <v>623</v>
      </c>
      <c r="N594" s="202" t="s">
        <v>624</v>
      </c>
      <c r="O594" s="91">
        <v>72</v>
      </c>
      <c r="P594" s="44" t="s">
        <v>625</v>
      </c>
      <c r="Q594" s="45" t="s">
        <v>626</v>
      </c>
      <c r="R594" s="45" t="s">
        <v>625</v>
      </c>
      <c r="S594" s="46" t="s">
        <v>627</v>
      </c>
      <c r="T594" s="206">
        <v>116.33220139748917</v>
      </c>
      <c r="U594" s="45" t="s">
        <v>632</v>
      </c>
      <c r="V594" s="44">
        <v>1050</v>
      </c>
      <c r="W594" s="45">
        <v>300</v>
      </c>
      <c r="X594" s="44">
        <v>2</v>
      </c>
      <c r="Y594" s="78">
        <v>525</v>
      </c>
      <c r="Z594" s="46" t="s">
        <v>629</v>
      </c>
      <c r="AA594" s="44" t="s">
        <v>630</v>
      </c>
      <c r="AB594" s="66" t="s">
        <v>634</v>
      </c>
      <c r="AC594" s="66" t="s">
        <v>632</v>
      </c>
      <c r="AD594" s="46" t="s">
        <v>656</v>
      </c>
      <c r="AE594" s="66" t="s">
        <v>634</v>
      </c>
      <c r="AF594" s="46" t="s">
        <v>631</v>
      </c>
      <c r="AG594" s="46" t="s">
        <v>635</v>
      </c>
      <c r="AH594" s="46"/>
    </row>
    <row r="595" spans="2:34">
      <c r="B595" s="45" t="s">
        <v>1479</v>
      </c>
      <c r="C595" s="199" t="s">
        <v>437</v>
      </c>
      <c r="D595" s="199" t="s">
        <v>144</v>
      </c>
      <c r="E595" s="200" t="s">
        <v>339</v>
      </c>
      <c r="F595" s="199" t="s">
        <v>620</v>
      </c>
      <c r="G595" s="44" t="s">
        <v>621</v>
      </c>
      <c r="H595" s="201" t="s">
        <v>1270</v>
      </c>
      <c r="I595" s="200">
        <v>3</v>
      </c>
      <c r="J595" s="44" t="s">
        <v>811</v>
      </c>
      <c r="K595" s="44" t="s">
        <v>15</v>
      </c>
      <c r="L595" s="202" t="s">
        <v>470</v>
      </c>
      <c r="M595" s="202" t="s">
        <v>623</v>
      </c>
      <c r="N595" s="202" t="s">
        <v>624</v>
      </c>
      <c r="O595" s="91">
        <v>36</v>
      </c>
      <c r="P595" s="44" t="s">
        <v>625</v>
      </c>
      <c r="Q595" s="45" t="s">
        <v>626</v>
      </c>
      <c r="R595" s="45" t="s">
        <v>625</v>
      </c>
      <c r="S595" s="46" t="s">
        <v>627</v>
      </c>
      <c r="T595" s="206">
        <v>28.151190401049831</v>
      </c>
      <c r="U595" s="45" t="s">
        <v>632</v>
      </c>
      <c r="V595" s="44">
        <v>1050</v>
      </c>
      <c r="W595" s="45">
        <v>300</v>
      </c>
      <c r="X595" s="44">
        <v>2</v>
      </c>
      <c r="Y595" s="78">
        <v>525</v>
      </c>
      <c r="Z595" s="46" t="s">
        <v>629</v>
      </c>
      <c r="AA595" s="44" t="s">
        <v>630</v>
      </c>
      <c r="AB595" s="66" t="s">
        <v>632</v>
      </c>
      <c r="AC595" s="66" t="s">
        <v>632</v>
      </c>
      <c r="AD595" s="46" t="s">
        <v>656</v>
      </c>
      <c r="AE595" s="66" t="s">
        <v>634</v>
      </c>
      <c r="AF595" s="46" t="s">
        <v>631</v>
      </c>
      <c r="AG595" s="46" t="s">
        <v>635</v>
      </c>
      <c r="AH595" s="46"/>
    </row>
    <row r="596" spans="2:34">
      <c r="B596" s="45" t="s">
        <v>1480</v>
      </c>
      <c r="C596" s="199" t="s">
        <v>437</v>
      </c>
      <c r="D596" s="199" t="s">
        <v>144</v>
      </c>
      <c r="E596" s="200" t="s">
        <v>339</v>
      </c>
      <c r="F596" s="199" t="s">
        <v>620</v>
      </c>
      <c r="G596" s="44" t="s">
        <v>621</v>
      </c>
      <c r="H596" s="201" t="s">
        <v>1356</v>
      </c>
      <c r="I596" s="200">
        <v>4</v>
      </c>
      <c r="J596" s="44" t="s">
        <v>816</v>
      </c>
      <c r="K596" s="44" t="s">
        <v>15</v>
      </c>
      <c r="L596" s="202" t="s">
        <v>470</v>
      </c>
      <c r="M596" s="202" t="s">
        <v>623</v>
      </c>
      <c r="N596" s="202" t="s">
        <v>624</v>
      </c>
      <c r="O596" s="91">
        <v>72</v>
      </c>
      <c r="P596" s="44" t="s">
        <v>625</v>
      </c>
      <c r="Q596" s="45" t="s">
        <v>626</v>
      </c>
      <c r="R596" s="45" t="s">
        <v>625</v>
      </c>
      <c r="S596" s="46" t="s">
        <v>627</v>
      </c>
      <c r="T596" s="206">
        <v>137.49251075235367</v>
      </c>
      <c r="U596" s="45" t="s">
        <v>632</v>
      </c>
      <c r="V596" s="44">
        <v>1050</v>
      </c>
      <c r="W596" s="45">
        <v>300</v>
      </c>
      <c r="X596" s="44">
        <v>2</v>
      </c>
      <c r="Y596" s="78">
        <v>525</v>
      </c>
      <c r="Z596" s="46" t="s">
        <v>629</v>
      </c>
      <c r="AA596" s="44" t="s">
        <v>630</v>
      </c>
      <c r="AB596" s="66" t="s">
        <v>634</v>
      </c>
      <c r="AC596" s="66" t="s">
        <v>632</v>
      </c>
      <c r="AD596" s="46" t="s">
        <v>656</v>
      </c>
      <c r="AE596" s="66" t="s">
        <v>634</v>
      </c>
      <c r="AF596" s="46" t="s">
        <v>631</v>
      </c>
      <c r="AG596" s="46" t="s">
        <v>635</v>
      </c>
      <c r="AH596" s="46"/>
    </row>
    <row r="597" spans="2:34">
      <c r="B597" s="45" t="s">
        <v>1481</v>
      </c>
      <c r="C597" s="199" t="s">
        <v>437</v>
      </c>
      <c r="D597" s="199" t="s">
        <v>144</v>
      </c>
      <c r="E597" s="200" t="s">
        <v>339</v>
      </c>
      <c r="F597" s="199" t="s">
        <v>620</v>
      </c>
      <c r="G597" s="44" t="s">
        <v>621</v>
      </c>
      <c r="H597" s="201" t="s">
        <v>1350</v>
      </c>
      <c r="I597" s="200">
        <v>5</v>
      </c>
      <c r="J597" s="44" t="s">
        <v>811</v>
      </c>
      <c r="K597" s="44" t="s">
        <v>15</v>
      </c>
      <c r="L597" s="202" t="s">
        <v>470</v>
      </c>
      <c r="M597" s="202" t="s">
        <v>623</v>
      </c>
      <c r="N597" s="202" t="s">
        <v>624</v>
      </c>
      <c r="O597" s="91">
        <v>64.8</v>
      </c>
      <c r="P597" s="44" t="s">
        <v>625</v>
      </c>
      <c r="Q597" s="45" t="s">
        <v>626</v>
      </c>
      <c r="R597" s="45" t="s">
        <v>625</v>
      </c>
      <c r="S597" s="46" t="s">
        <v>627</v>
      </c>
      <c r="T597" s="206">
        <v>171.63119451892456</v>
      </c>
      <c r="U597" s="45" t="s">
        <v>632</v>
      </c>
      <c r="V597" s="44">
        <v>1050</v>
      </c>
      <c r="W597" s="45">
        <v>300</v>
      </c>
      <c r="X597" s="44">
        <v>2</v>
      </c>
      <c r="Y597" s="78">
        <v>525</v>
      </c>
      <c r="Z597" s="46" t="s">
        <v>629</v>
      </c>
      <c r="AA597" s="44" t="s">
        <v>630</v>
      </c>
      <c r="AB597" s="66" t="s">
        <v>634</v>
      </c>
      <c r="AC597" s="66" t="s">
        <v>632</v>
      </c>
      <c r="AD597" s="46" t="s">
        <v>656</v>
      </c>
      <c r="AE597" s="66" t="s">
        <v>634</v>
      </c>
      <c r="AF597" s="46" t="s">
        <v>631</v>
      </c>
      <c r="AG597" s="46" t="s">
        <v>635</v>
      </c>
      <c r="AH597" s="46"/>
    </row>
    <row r="598" spans="2:34">
      <c r="B598" s="45" t="s">
        <v>1482</v>
      </c>
      <c r="C598" s="199" t="s">
        <v>437</v>
      </c>
      <c r="D598" s="199" t="s">
        <v>144</v>
      </c>
      <c r="E598" s="200" t="s">
        <v>339</v>
      </c>
      <c r="F598" s="199" t="s">
        <v>620</v>
      </c>
      <c r="G598" s="44" t="s">
        <v>621</v>
      </c>
      <c r="H598" s="201" t="s">
        <v>1348</v>
      </c>
      <c r="I598" s="200">
        <v>7</v>
      </c>
      <c r="J598" s="44" t="s">
        <v>811</v>
      </c>
      <c r="K598" s="44" t="s">
        <v>15</v>
      </c>
      <c r="L598" s="202" t="s">
        <v>470</v>
      </c>
      <c r="M598" s="202" t="s">
        <v>623</v>
      </c>
      <c r="N598" s="202" t="s">
        <v>624</v>
      </c>
      <c r="O598" s="91">
        <v>30.857142857142858</v>
      </c>
      <c r="P598" s="44" t="s">
        <v>625</v>
      </c>
      <c r="Q598" s="45" t="s">
        <v>626</v>
      </c>
      <c r="R598" s="45" t="s">
        <v>625</v>
      </c>
      <c r="S598" s="46" t="s">
        <v>627</v>
      </c>
      <c r="T598" s="206">
        <v>63.309948652292789</v>
      </c>
      <c r="U598" s="45" t="s">
        <v>632</v>
      </c>
      <c r="V598" s="44">
        <v>1050</v>
      </c>
      <c r="W598" s="45">
        <v>300</v>
      </c>
      <c r="X598" s="44">
        <v>2</v>
      </c>
      <c r="Y598" s="78">
        <v>525</v>
      </c>
      <c r="Z598" s="46" t="s">
        <v>629</v>
      </c>
      <c r="AA598" s="44" t="s">
        <v>630</v>
      </c>
      <c r="AB598" s="66" t="s">
        <v>632</v>
      </c>
      <c r="AC598" s="66" t="s">
        <v>632</v>
      </c>
      <c r="AD598" s="46" t="s">
        <v>656</v>
      </c>
      <c r="AE598" s="66" t="s">
        <v>634</v>
      </c>
      <c r="AF598" s="46" t="s">
        <v>631</v>
      </c>
      <c r="AG598" s="46" t="s">
        <v>635</v>
      </c>
      <c r="AH598" s="46"/>
    </row>
    <row r="599" spans="2:34">
      <c r="B599" s="45" t="s">
        <v>1483</v>
      </c>
      <c r="C599" s="199" t="s">
        <v>437</v>
      </c>
      <c r="D599" s="199" t="s">
        <v>144</v>
      </c>
      <c r="E599" s="200" t="s">
        <v>339</v>
      </c>
      <c r="F599" s="199" t="s">
        <v>620</v>
      </c>
      <c r="G599" s="44" t="s">
        <v>621</v>
      </c>
      <c r="H599" s="201" t="s">
        <v>1372</v>
      </c>
      <c r="I599" s="200">
        <v>2</v>
      </c>
      <c r="J599" s="44" t="s">
        <v>811</v>
      </c>
      <c r="K599" s="44" t="s">
        <v>15</v>
      </c>
      <c r="L599" s="202" t="s">
        <v>470</v>
      </c>
      <c r="M599" s="202" t="s">
        <v>623</v>
      </c>
      <c r="N599" s="202" t="s">
        <v>624</v>
      </c>
      <c r="O599" s="91">
        <v>108</v>
      </c>
      <c r="P599" s="44" t="s">
        <v>625</v>
      </c>
      <c r="Q599" s="45" t="s">
        <v>626</v>
      </c>
      <c r="R599" s="45" t="s">
        <v>625</v>
      </c>
      <c r="S599" s="46" t="s">
        <v>627</v>
      </c>
      <c r="T599" s="206">
        <v>95.367161847533765</v>
      </c>
      <c r="U599" s="45" t="s">
        <v>632</v>
      </c>
      <c r="V599" s="44">
        <v>1050</v>
      </c>
      <c r="W599" s="45">
        <v>300</v>
      </c>
      <c r="X599" s="44">
        <v>2</v>
      </c>
      <c r="Y599" s="78">
        <v>525</v>
      </c>
      <c r="Z599" s="46" t="s">
        <v>629</v>
      </c>
      <c r="AA599" s="44" t="s">
        <v>630</v>
      </c>
      <c r="AB599" s="66" t="s">
        <v>634</v>
      </c>
      <c r="AC599" s="66" t="s">
        <v>632</v>
      </c>
      <c r="AD599" s="46" t="s">
        <v>656</v>
      </c>
      <c r="AE599" s="66" t="s">
        <v>634</v>
      </c>
      <c r="AF599" s="46" t="s">
        <v>631</v>
      </c>
      <c r="AG599" s="46" t="s">
        <v>635</v>
      </c>
      <c r="AH599" s="46"/>
    </row>
    <row r="600" spans="2:34">
      <c r="B600" s="45" t="s">
        <v>1484</v>
      </c>
      <c r="C600" s="199" t="s">
        <v>437</v>
      </c>
      <c r="D600" s="199" t="s">
        <v>144</v>
      </c>
      <c r="E600" s="200" t="s">
        <v>339</v>
      </c>
      <c r="F600" s="199" t="s">
        <v>620</v>
      </c>
      <c r="G600" s="44" t="s">
        <v>621</v>
      </c>
      <c r="H600" s="201" t="s">
        <v>1485</v>
      </c>
      <c r="I600" s="200">
        <v>3</v>
      </c>
      <c r="J600" s="44" t="s">
        <v>816</v>
      </c>
      <c r="K600" s="44" t="s">
        <v>15</v>
      </c>
      <c r="L600" s="202" t="s">
        <v>470</v>
      </c>
      <c r="M600" s="202" t="s">
        <v>623</v>
      </c>
      <c r="N600" s="202" t="s">
        <v>624</v>
      </c>
      <c r="O600" s="91">
        <v>36</v>
      </c>
      <c r="P600" s="44" t="s">
        <v>625</v>
      </c>
      <c r="Q600" s="45" t="s">
        <v>626</v>
      </c>
      <c r="R600" s="45" t="s">
        <v>625</v>
      </c>
      <c r="S600" s="46" t="s">
        <v>627</v>
      </c>
      <c r="T600" s="206">
        <v>33.431916546965844</v>
      </c>
      <c r="U600" s="45" t="s">
        <v>632</v>
      </c>
      <c r="V600" s="44">
        <v>1050</v>
      </c>
      <c r="W600" s="45">
        <v>300</v>
      </c>
      <c r="X600" s="44">
        <v>2</v>
      </c>
      <c r="Y600" s="78">
        <v>525</v>
      </c>
      <c r="Z600" s="46" t="s">
        <v>629</v>
      </c>
      <c r="AA600" s="44" t="s">
        <v>630</v>
      </c>
      <c r="AB600" s="66" t="s">
        <v>632</v>
      </c>
      <c r="AC600" s="66" t="s">
        <v>632</v>
      </c>
      <c r="AD600" s="46" t="s">
        <v>656</v>
      </c>
      <c r="AE600" s="66" t="s">
        <v>634</v>
      </c>
      <c r="AF600" s="46" t="s">
        <v>631</v>
      </c>
      <c r="AG600" s="46" t="s">
        <v>635</v>
      </c>
      <c r="AH600" s="46"/>
    </row>
    <row r="601" spans="2:34">
      <c r="B601" s="45" t="s">
        <v>1486</v>
      </c>
      <c r="C601" s="199" t="s">
        <v>437</v>
      </c>
      <c r="D601" s="199" t="s">
        <v>144</v>
      </c>
      <c r="E601" s="200" t="s">
        <v>339</v>
      </c>
      <c r="F601" s="199" t="s">
        <v>620</v>
      </c>
      <c r="G601" s="44" t="s">
        <v>621</v>
      </c>
      <c r="H601" s="201" t="s">
        <v>1487</v>
      </c>
      <c r="I601" s="200">
        <v>4</v>
      </c>
      <c r="J601" s="44" t="s">
        <v>816</v>
      </c>
      <c r="K601" s="44" t="s">
        <v>15</v>
      </c>
      <c r="L601" s="202" t="s">
        <v>470</v>
      </c>
      <c r="M601" s="202" t="s">
        <v>623</v>
      </c>
      <c r="N601" s="202" t="s">
        <v>624</v>
      </c>
      <c r="O601" s="91">
        <v>27</v>
      </c>
      <c r="P601" s="44" t="s">
        <v>625</v>
      </c>
      <c r="Q601" s="45" t="s">
        <v>626</v>
      </c>
      <c r="R601" s="45" t="s">
        <v>625</v>
      </c>
      <c r="S601" s="46" t="s">
        <v>627</v>
      </c>
      <c r="T601" s="206">
        <v>32.132876264078845</v>
      </c>
      <c r="U601" s="45" t="s">
        <v>632</v>
      </c>
      <c r="V601" s="44">
        <v>1050</v>
      </c>
      <c r="W601" s="45">
        <v>300</v>
      </c>
      <c r="X601" s="44">
        <v>2</v>
      </c>
      <c r="Y601" s="78">
        <v>525</v>
      </c>
      <c r="Z601" s="46" t="s">
        <v>629</v>
      </c>
      <c r="AA601" s="44" t="s">
        <v>630</v>
      </c>
      <c r="AB601" s="66" t="s">
        <v>632</v>
      </c>
      <c r="AC601" s="66" t="s">
        <v>632</v>
      </c>
      <c r="AD601" s="46" t="s">
        <v>656</v>
      </c>
      <c r="AE601" s="66" t="s">
        <v>634</v>
      </c>
      <c r="AF601" s="46" t="s">
        <v>631</v>
      </c>
      <c r="AG601" s="46" t="s">
        <v>635</v>
      </c>
      <c r="AH601" s="46"/>
    </row>
    <row r="602" spans="2:34">
      <c r="B602" s="45" t="s">
        <v>1488</v>
      </c>
      <c r="C602" s="199" t="s">
        <v>437</v>
      </c>
      <c r="D602" s="199" t="s">
        <v>144</v>
      </c>
      <c r="E602" s="200" t="s">
        <v>339</v>
      </c>
      <c r="F602" s="199" t="s">
        <v>620</v>
      </c>
      <c r="G602" s="44" t="s">
        <v>621</v>
      </c>
      <c r="H602" s="201" t="s">
        <v>1294</v>
      </c>
      <c r="I602" s="200">
        <v>3</v>
      </c>
      <c r="J602" s="44" t="s">
        <v>811</v>
      </c>
      <c r="K602" s="44" t="s">
        <v>15</v>
      </c>
      <c r="L602" s="202" t="s">
        <v>470</v>
      </c>
      <c r="M602" s="202" t="s">
        <v>623</v>
      </c>
      <c r="N602" s="202" t="s">
        <v>624</v>
      </c>
      <c r="O602" s="91">
        <v>36</v>
      </c>
      <c r="P602" s="44" t="s">
        <v>625</v>
      </c>
      <c r="Q602" s="45" t="s">
        <v>626</v>
      </c>
      <c r="R602" s="45" t="s">
        <v>625</v>
      </c>
      <c r="S602" s="46" t="s">
        <v>627</v>
      </c>
      <c r="T602" s="206">
        <v>50.580851643727975</v>
      </c>
      <c r="U602" s="45" t="s">
        <v>632</v>
      </c>
      <c r="V602" s="44">
        <v>1050</v>
      </c>
      <c r="W602" s="45">
        <v>300</v>
      </c>
      <c r="X602" s="44">
        <v>2</v>
      </c>
      <c r="Y602" s="78">
        <v>525</v>
      </c>
      <c r="Z602" s="46" t="s">
        <v>629</v>
      </c>
      <c r="AA602" s="44" t="s">
        <v>630</v>
      </c>
      <c r="AB602" s="66" t="s">
        <v>632</v>
      </c>
      <c r="AC602" s="66" t="s">
        <v>632</v>
      </c>
      <c r="AD602" s="46" t="s">
        <v>656</v>
      </c>
      <c r="AE602" s="66" t="s">
        <v>634</v>
      </c>
      <c r="AF602" s="46" t="s">
        <v>631</v>
      </c>
      <c r="AG602" s="46" t="s">
        <v>635</v>
      </c>
      <c r="AH602" s="46"/>
    </row>
    <row r="603" spans="2:34">
      <c r="B603" s="45" t="s">
        <v>1489</v>
      </c>
      <c r="C603" s="199" t="s">
        <v>437</v>
      </c>
      <c r="D603" s="199" t="s">
        <v>144</v>
      </c>
      <c r="E603" s="200" t="s">
        <v>339</v>
      </c>
      <c r="F603" s="199" t="s">
        <v>620</v>
      </c>
      <c r="G603" s="44" t="s">
        <v>621</v>
      </c>
      <c r="H603" s="201" t="s">
        <v>1344</v>
      </c>
      <c r="I603" s="200">
        <v>12</v>
      </c>
      <c r="J603" s="44" t="s">
        <v>811</v>
      </c>
      <c r="K603" s="44" t="s">
        <v>15</v>
      </c>
      <c r="L603" s="202" t="s">
        <v>470</v>
      </c>
      <c r="M603" s="202" t="s">
        <v>623</v>
      </c>
      <c r="N603" s="202" t="s">
        <v>624</v>
      </c>
      <c r="O603" s="91">
        <v>18</v>
      </c>
      <c r="P603" s="44" t="s">
        <v>625</v>
      </c>
      <c r="Q603" s="45" t="s">
        <v>626</v>
      </c>
      <c r="R603" s="45" t="s">
        <v>625</v>
      </c>
      <c r="S603" s="46" t="s">
        <v>627</v>
      </c>
      <c r="T603" s="206">
        <v>64.839224239744041</v>
      </c>
      <c r="U603" s="45" t="s">
        <v>632</v>
      </c>
      <c r="V603" s="44">
        <v>1050</v>
      </c>
      <c r="W603" s="45">
        <v>300</v>
      </c>
      <c r="X603" s="44">
        <v>2</v>
      </c>
      <c r="Y603" s="78">
        <v>525</v>
      </c>
      <c r="Z603" s="46" t="s">
        <v>629</v>
      </c>
      <c r="AA603" s="44" t="s">
        <v>630</v>
      </c>
      <c r="AB603" s="66" t="s">
        <v>631</v>
      </c>
      <c r="AC603" s="66" t="s">
        <v>632</v>
      </c>
      <c r="AD603" s="46" t="s">
        <v>656</v>
      </c>
      <c r="AE603" s="66" t="s">
        <v>634</v>
      </c>
      <c r="AF603" s="46" t="s">
        <v>631</v>
      </c>
      <c r="AG603" s="46" t="s">
        <v>635</v>
      </c>
      <c r="AH603" s="46"/>
    </row>
    <row r="604" spans="2:34">
      <c r="B604" s="45" t="s">
        <v>1490</v>
      </c>
      <c r="C604" s="199" t="s">
        <v>437</v>
      </c>
      <c r="D604" s="199" t="s">
        <v>144</v>
      </c>
      <c r="E604" s="200" t="s">
        <v>339</v>
      </c>
      <c r="F604" s="199" t="s">
        <v>620</v>
      </c>
      <c r="G604" s="44" t="s">
        <v>621</v>
      </c>
      <c r="H604" s="201" t="s">
        <v>1312</v>
      </c>
      <c r="I604" s="200">
        <v>4</v>
      </c>
      <c r="J604" s="44" t="s">
        <v>811</v>
      </c>
      <c r="K604" s="44" t="s">
        <v>15</v>
      </c>
      <c r="L604" s="202" t="s">
        <v>470</v>
      </c>
      <c r="M604" s="202" t="s">
        <v>623</v>
      </c>
      <c r="N604" s="202" t="s">
        <v>624</v>
      </c>
      <c r="O604" s="91">
        <v>54</v>
      </c>
      <c r="P604" s="44" t="s">
        <v>625</v>
      </c>
      <c r="Q604" s="45" t="s">
        <v>626</v>
      </c>
      <c r="R604" s="45" t="s">
        <v>625</v>
      </c>
      <c r="S604" s="46" t="s">
        <v>627</v>
      </c>
      <c r="T604" s="206">
        <v>87.150194606738921</v>
      </c>
      <c r="U604" s="45" t="s">
        <v>632</v>
      </c>
      <c r="V604" s="44">
        <v>1050</v>
      </c>
      <c r="W604" s="45">
        <v>300</v>
      </c>
      <c r="X604" s="44">
        <v>2</v>
      </c>
      <c r="Y604" s="78">
        <v>525</v>
      </c>
      <c r="Z604" s="46" t="s">
        <v>629</v>
      </c>
      <c r="AA604" s="44" t="s">
        <v>630</v>
      </c>
      <c r="AB604" s="66" t="s">
        <v>640</v>
      </c>
      <c r="AC604" s="66" t="s">
        <v>632</v>
      </c>
      <c r="AD604" s="46" t="s">
        <v>656</v>
      </c>
      <c r="AE604" s="66" t="s">
        <v>634</v>
      </c>
      <c r="AF604" s="46" t="s">
        <v>631</v>
      </c>
      <c r="AG604" s="46" t="s">
        <v>635</v>
      </c>
      <c r="AH604" s="46"/>
    </row>
    <row r="605" spans="2:34">
      <c r="B605" s="45" t="s">
        <v>1491</v>
      </c>
      <c r="C605" s="199" t="s">
        <v>437</v>
      </c>
      <c r="D605" s="199" t="s">
        <v>144</v>
      </c>
      <c r="E605" s="200" t="s">
        <v>339</v>
      </c>
      <c r="F605" s="199" t="s">
        <v>620</v>
      </c>
      <c r="G605" s="44" t="s">
        <v>621</v>
      </c>
      <c r="H605" s="201" t="s">
        <v>1255</v>
      </c>
      <c r="I605" s="200">
        <v>3</v>
      </c>
      <c r="J605" s="44" t="s">
        <v>811</v>
      </c>
      <c r="K605" s="44" t="s">
        <v>15</v>
      </c>
      <c r="L605" s="202" t="s">
        <v>470</v>
      </c>
      <c r="M605" s="202" t="s">
        <v>623</v>
      </c>
      <c r="N605" s="202" t="s">
        <v>624</v>
      </c>
      <c r="O605" s="91">
        <v>72</v>
      </c>
      <c r="P605" s="44" t="s">
        <v>625</v>
      </c>
      <c r="Q605" s="45" t="s">
        <v>626</v>
      </c>
      <c r="R605" s="45" t="s">
        <v>625</v>
      </c>
      <c r="S605" s="46" t="s">
        <v>627</v>
      </c>
      <c r="T605" s="206">
        <v>126.77785141729233</v>
      </c>
      <c r="U605" s="45" t="s">
        <v>632</v>
      </c>
      <c r="V605" s="44">
        <v>1050</v>
      </c>
      <c r="W605" s="45">
        <v>300</v>
      </c>
      <c r="X605" s="44">
        <v>2</v>
      </c>
      <c r="Y605" s="78">
        <v>525</v>
      </c>
      <c r="Z605" s="46" t="s">
        <v>629</v>
      </c>
      <c r="AA605" s="44" t="s">
        <v>630</v>
      </c>
      <c r="AB605" s="66" t="s">
        <v>634</v>
      </c>
      <c r="AC605" s="66" t="s">
        <v>632</v>
      </c>
      <c r="AD605" s="46" t="s">
        <v>656</v>
      </c>
      <c r="AE605" s="66" t="s">
        <v>634</v>
      </c>
      <c r="AF605" s="46" t="s">
        <v>631</v>
      </c>
      <c r="AG605" s="46" t="s">
        <v>635</v>
      </c>
      <c r="AH605" s="46"/>
    </row>
    <row r="606" spans="2:34">
      <c r="B606" s="45" t="s">
        <v>1492</v>
      </c>
      <c r="C606" s="199" t="s">
        <v>437</v>
      </c>
      <c r="D606" s="199" t="s">
        <v>144</v>
      </c>
      <c r="E606" s="200" t="s">
        <v>339</v>
      </c>
      <c r="F606" s="199" t="s">
        <v>620</v>
      </c>
      <c r="G606" s="44" t="s">
        <v>621</v>
      </c>
      <c r="H606" s="201" t="s">
        <v>1370</v>
      </c>
      <c r="I606" s="200">
        <v>6</v>
      </c>
      <c r="J606" s="44" t="s">
        <v>816</v>
      </c>
      <c r="K606" s="44" t="s">
        <v>15</v>
      </c>
      <c r="L606" s="202" t="s">
        <v>470</v>
      </c>
      <c r="M606" s="202" t="s">
        <v>623</v>
      </c>
      <c r="N606" s="202" t="s">
        <v>624</v>
      </c>
      <c r="O606" s="91">
        <v>36</v>
      </c>
      <c r="P606" s="44" t="s">
        <v>625</v>
      </c>
      <c r="Q606" s="45" t="s">
        <v>626</v>
      </c>
      <c r="R606" s="45" t="s">
        <v>625</v>
      </c>
      <c r="S606" s="46" t="s">
        <v>627</v>
      </c>
      <c r="T606" s="206">
        <v>88.976893702799771</v>
      </c>
      <c r="U606" s="45" t="s">
        <v>632</v>
      </c>
      <c r="V606" s="44">
        <v>1050</v>
      </c>
      <c r="W606" s="45">
        <v>300</v>
      </c>
      <c r="X606" s="44">
        <v>2</v>
      </c>
      <c r="Y606" s="78">
        <v>525</v>
      </c>
      <c r="Z606" s="46" t="s">
        <v>629</v>
      </c>
      <c r="AA606" s="44" t="s">
        <v>630</v>
      </c>
      <c r="AB606" s="66" t="s">
        <v>632</v>
      </c>
      <c r="AC606" s="66" t="s">
        <v>632</v>
      </c>
      <c r="AD606" s="46" t="s">
        <v>656</v>
      </c>
      <c r="AE606" s="66" t="s">
        <v>634</v>
      </c>
      <c r="AF606" s="46" t="s">
        <v>631</v>
      </c>
      <c r="AG606" s="46" t="s">
        <v>635</v>
      </c>
      <c r="AH606" s="46"/>
    </row>
    <row r="607" spans="2:34">
      <c r="B607" s="45" t="s">
        <v>1493</v>
      </c>
      <c r="C607" s="199" t="s">
        <v>437</v>
      </c>
      <c r="D607" s="199" t="s">
        <v>144</v>
      </c>
      <c r="E607" s="200" t="s">
        <v>339</v>
      </c>
      <c r="F607" s="199" t="s">
        <v>620</v>
      </c>
      <c r="G607" s="44" t="s">
        <v>621</v>
      </c>
      <c r="H607" s="201" t="s">
        <v>1318</v>
      </c>
      <c r="I607" s="200">
        <v>4</v>
      </c>
      <c r="J607" s="44" t="s">
        <v>816</v>
      </c>
      <c r="K607" s="44" t="s">
        <v>15</v>
      </c>
      <c r="L607" s="202" t="s">
        <v>470</v>
      </c>
      <c r="M607" s="202" t="s">
        <v>623</v>
      </c>
      <c r="N607" s="202" t="s">
        <v>624</v>
      </c>
      <c r="O607" s="91">
        <v>27</v>
      </c>
      <c r="P607" s="44" t="s">
        <v>625</v>
      </c>
      <c r="Q607" s="45" t="s">
        <v>626</v>
      </c>
      <c r="R607" s="45" t="s">
        <v>625</v>
      </c>
      <c r="S607" s="46" t="s">
        <v>627</v>
      </c>
      <c r="T607" s="206">
        <v>82.683950226143082</v>
      </c>
      <c r="U607" s="45" t="s">
        <v>632</v>
      </c>
      <c r="V607" s="44">
        <v>1050</v>
      </c>
      <c r="W607" s="45">
        <v>300</v>
      </c>
      <c r="X607" s="44">
        <v>2</v>
      </c>
      <c r="Y607" s="78">
        <v>525</v>
      </c>
      <c r="Z607" s="46" t="s">
        <v>629</v>
      </c>
      <c r="AA607" s="44" t="s">
        <v>630</v>
      </c>
      <c r="AB607" s="66" t="s">
        <v>632</v>
      </c>
      <c r="AC607" s="66" t="s">
        <v>632</v>
      </c>
      <c r="AD607" s="46" t="s">
        <v>656</v>
      </c>
      <c r="AE607" s="66" t="s">
        <v>634</v>
      </c>
      <c r="AF607" s="46" t="s">
        <v>631</v>
      </c>
      <c r="AG607" s="46" t="s">
        <v>635</v>
      </c>
      <c r="AH607" s="46"/>
    </row>
    <row r="608" spans="2:34">
      <c r="B608" s="45" t="s">
        <v>1494</v>
      </c>
      <c r="C608" s="199" t="s">
        <v>437</v>
      </c>
      <c r="D608" s="199" t="s">
        <v>144</v>
      </c>
      <c r="E608" s="200" t="s">
        <v>339</v>
      </c>
      <c r="F608" s="199" t="s">
        <v>620</v>
      </c>
      <c r="G608" s="44" t="s">
        <v>621</v>
      </c>
      <c r="H608" s="201" t="s">
        <v>1495</v>
      </c>
      <c r="I608" s="200">
        <v>6</v>
      </c>
      <c r="J608" s="44" t="s">
        <v>816</v>
      </c>
      <c r="K608" s="44" t="s">
        <v>15</v>
      </c>
      <c r="L608" s="202" t="s">
        <v>470</v>
      </c>
      <c r="M608" s="202" t="s">
        <v>623</v>
      </c>
      <c r="N608" s="202" t="s">
        <v>624</v>
      </c>
      <c r="O608" s="91">
        <v>36</v>
      </c>
      <c r="P608" s="44" t="s">
        <v>625</v>
      </c>
      <c r="Q608" s="45" t="s">
        <v>626</v>
      </c>
      <c r="R608" s="45" t="s">
        <v>625</v>
      </c>
      <c r="S608" s="46" t="s">
        <v>627</v>
      </c>
      <c r="T608" s="206">
        <v>304.46206816559533</v>
      </c>
      <c r="U608" s="45" t="s">
        <v>632</v>
      </c>
      <c r="V608" s="44">
        <v>1050</v>
      </c>
      <c r="W608" s="45">
        <v>300</v>
      </c>
      <c r="X608" s="44">
        <v>2</v>
      </c>
      <c r="Y608" s="78">
        <v>525</v>
      </c>
      <c r="Z608" s="46" t="s">
        <v>629</v>
      </c>
      <c r="AA608" s="44" t="s">
        <v>630</v>
      </c>
      <c r="AB608" s="66" t="s">
        <v>632</v>
      </c>
      <c r="AC608" s="66" t="s">
        <v>632</v>
      </c>
      <c r="AD608" s="46" t="s">
        <v>656</v>
      </c>
      <c r="AE608" s="66" t="s">
        <v>634</v>
      </c>
      <c r="AF608" s="46" t="s">
        <v>631</v>
      </c>
      <c r="AG608" s="46" t="s">
        <v>635</v>
      </c>
      <c r="AH608" s="46"/>
    </row>
    <row r="609" spans="2:34">
      <c r="B609" s="45" t="s">
        <v>1496</v>
      </c>
      <c r="C609" s="199" t="s">
        <v>437</v>
      </c>
      <c r="D609" s="199" t="s">
        <v>144</v>
      </c>
      <c r="E609" s="200" t="s">
        <v>339</v>
      </c>
      <c r="F609" s="199" t="s">
        <v>620</v>
      </c>
      <c r="G609" s="44" t="s">
        <v>621</v>
      </c>
      <c r="H609" s="201" t="s">
        <v>1497</v>
      </c>
      <c r="I609" s="200">
        <v>4</v>
      </c>
      <c r="J609" s="44" t="s">
        <v>811</v>
      </c>
      <c r="K609" s="44" t="s">
        <v>15</v>
      </c>
      <c r="L609" s="202" t="s">
        <v>470</v>
      </c>
      <c r="M609" s="202" t="s">
        <v>623</v>
      </c>
      <c r="N609" s="202" t="s">
        <v>624</v>
      </c>
      <c r="O609" s="91">
        <v>54</v>
      </c>
      <c r="P609" s="44" t="s">
        <v>625</v>
      </c>
      <c r="Q609" s="45" t="s">
        <v>626</v>
      </c>
      <c r="R609" s="45" t="s">
        <v>625</v>
      </c>
      <c r="S609" s="46" t="s">
        <v>627</v>
      </c>
      <c r="T609" s="206">
        <v>139.80271535630746</v>
      </c>
      <c r="U609" s="45" t="s">
        <v>632</v>
      </c>
      <c r="V609" s="44">
        <v>1050</v>
      </c>
      <c r="W609" s="45">
        <v>300</v>
      </c>
      <c r="X609" s="44">
        <v>2</v>
      </c>
      <c r="Y609" s="78">
        <v>525</v>
      </c>
      <c r="Z609" s="46" t="s">
        <v>629</v>
      </c>
      <c r="AA609" s="44" t="s">
        <v>630</v>
      </c>
      <c r="AB609" s="66" t="s">
        <v>640</v>
      </c>
      <c r="AC609" s="66" t="s">
        <v>632</v>
      </c>
      <c r="AD609" s="46" t="s">
        <v>656</v>
      </c>
      <c r="AE609" s="66" t="s">
        <v>634</v>
      </c>
      <c r="AF609" s="46" t="s">
        <v>631</v>
      </c>
      <c r="AG609" s="46" t="s">
        <v>635</v>
      </c>
      <c r="AH609" s="46"/>
    </row>
    <row r="610" spans="2:34">
      <c r="B610" s="45" t="s">
        <v>1498</v>
      </c>
      <c r="C610" s="199" t="s">
        <v>437</v>
      </c>
      <c r="D610" s="199" t="s">
        <v>144</v>
      </c>
      <c r="E610" s="200" t="s">
        <v>339</v>
      </c>
      <c r="F610" s="199" t="s">
        <v>620</v>
      </c>
      <c r="G610" s="44" t="s">
        <v>621</v>
      </c>
      <c r="H610" s="201" t="s">
        <v>1499</v>
      </c>
      <c r="I610" s="200">
        <v>3</v>
      </c>
      <c r="J610" s="44" t="s">
        <v>811</v>
      </c>
      <c r="K610" s="44" t="s">
        <v>15</v>
      </c>
      <c r="L610" s="202" t="s">
        <v>470</v>
      </c>
      <c r="M610" s="202" t="s">
        <v>623</v>
      </c>
      <c r="N610" s="202" t="s">
        <v>624</v>
      </c>
      <c r="O610" s="91">
        <v>144</v>
      </c>
      <c r="P610" s="44" t="s">
        <v>625</v>
      </c>
      <c r="Q610" s="45" t="s">
        <v>626</v>
      </c>
      <c r="R610" s="45" t="s">
        <v>625</v>
      </c>
      <c r="S610" s="46" t="s">
        <v>627</v>
      </c>
      <c r="T610" s="206">
        <v>83.605865063335315</v>
      </c>
      <c r="U610" s="45" t="s">
        <v>632</v>
      </c>
      <c r="V610" s="44">
        <v>1050</v>
      </c>
      <c r="W610" s="45">
        <v>300</v>
      </c>
      <c r="X610" s="44">
        <v>2</v>
      </c>
      <c r="Y610" s="78">
        <v>525</v>
      </c>
      <c r="Z610" s="46" t="s">
        <v>629</v>
      </c>
      <c r="AA610" s="44" t="s">
        <v>630</v>
      </c>
      <c r="AB610" s="66" t="s">
        <v>634</v>
      </c>
      <c r="AC610" s="66" t="s">
        <v>632</v>
      </c>
      <c r="AD610" s="46" t="s">
        <v>656</v>
      </c>
      <c r="AE610" s="66" t="s">
        <v>634</v>
      </c>
      <c r="AF610" s="46" t="s">
        <v>631</v>
      </c>
      <c r="AG610" s="46" t="s">
        <v>635</v>
      </c>
      <c r="AH610" s="46"/>
    </row>
    <row r="611" spans="2:34">
      <c r="B611" s="45" t="s">
        <v>1500</v>
      </c>
      <c r="C611" s="199" t="s">
        <v>437</v>
      </c>
      <c r="D611" s="199" t="s">
        <v>144</v>
      </c>
      <c r="E611" s="200" t="s">
        <v>339</v>
      </c>
      <c r="F611" s="199" t="s">
        <v>620</v>
      </c>
      <c r="G611" s="44" t="s">
        <v>621</v>
      </c>
      <c r="H611" s="201" t="s">
        <v>1501</v>
      </c>
      <c r="I611" s="200">
        <v>6</v>
      </c>
      <c r="J611" s="44" t="s">
        <v>816</v>
      </c>
      <c r="K611" s="44" t="s">
        <v>15</v>
      </c>
      <c r="L611" s="202" t="s">
        <v>470</v>
      </c>
      <c r="M611" s="202" t="s">
        <v>623</v>
      </c>
      <c r="N611" s="202" t="s">
        <v>624</v>
      </c>
      <c r="O611" s="91">
        <v>18</v>
      </c>
      <c r="P611" s="44" t="s">
        <v>625</v>
      </c>
      <c r="Q611" s="45" t="s">
        <v>626</v>
      </c>
      <c r="R611" s="45" t="s">
        <v>625</v>
      </c>
      <c r="S611" s="46" t="s">
        <v>627</v>
      </c>
      <c r="T611" s="206">
        <v>81.014738115923478</v>
      </c>
      <c r="U611" s="45" t="s">
        <v>632</v>
      </c>
      <c r="V611" s="44">
        <v>1050</v>
      </c>
      <c r="W611" s="45">
        <v>300</v>
      </c>
      <c r="X611" s="44">
        <v>2</v>
      </c>
      <c r="Y611" s="78">
        <v>525</v>
      </c>
      <c r="Z611" s="46" t="s">
        <v>629</v>
      </c>
      <c r="AA611" s="44" t="s">
        <v>630</v>
      </c>
      <c r="AB611" s="66" t="s">
        <v>631</v>
      </c>
      <c r="AC611" s="66" t="s">
        <v>632</v>
      </c>
      <c r="AD611" s="46" t="s">
        <v>656</v>
      </c>
      <c r="AE611" s="66" t="s">
        <v>634</v>
      </c>
      <c r="AF611" s="46" t="s">
        <v>631</v>
      </c>
      <c r="AG611" s="46" t="s">
        <v>635</v>
      </c>
      <c r="AH611" s="46"/>
    </row>
    <row r="612" spans="2:34">
      <c r="B612" s="45" t="s">
        <v>1502</v>
      </c>
      <c r="C612" s="199" t="s">
        <v>437</v>
      </c>
      <c r="D612" s="199" t="s">
        <v>144</v>
      </c>
      <c r="E612" s="200" t="s">
        <v>339</v>
      </c>
      <c r="F612" s="199" t="s">
        <v>620</v>
      </c>
      <c r="G612" s="44" t="s">
        <v>621</v>
      </c>
      <c r="H612" s="201" t="s">
        <v>1418</v>
      </c>
      <c r="I612" s="200">
        <v>9</v>
      </c>
      <c r="J612" s="44" t="s">
        <v>816</v>
      </c>
      <c r="K612" s="44" t="s">
        <v>15</v>
      </c>
      <c r="L612" s="202" t="s">
        <v>470</v>
      </c>
      <c r="M612" s="202" t="s">
        <v>623</v>
      </c>
      <c r="N612" s="202" t="s">
        <v>624</v>
      </c>
      <c r="O612" s="91">
        <v>64</v>
      </c>
      <c r="P612" s="44" t="s">
        <v>625</v>
      </c>
      <c r="Q612" s="45" t="s">
        <v>626</v>
      </c>
      <c r="R612" s="45" t="s">
        <v>625</v>
      </c>
      <c r="S612" s="46" t="s">
        <v>627</v>
      </c>
      <c r="T612" s="206">
        <v>81.505318366249028</v>
      </c>
      <c r="U612" s="45" t="s">
        <v>632</v>
      </c>
      <c r="V612" s="44">
        <v>1050</v>
      </c>
      <c r="W612" s="45">
        <v>300</v>
      </c>
      <c r="X612" s="44">
        <v>2</v>
      </c>
      <c r="Y612" s="78">
        <v>525</v>
      </c>
      <c r="Z612" s="46" t="s">
        <v>629</v>
      </c>
      <c r="AA612" s="44" t="s">
        <v>630</v>
      </c>
      <c r="AB612" s="66" t="s">
        <v>634</v>
      </c>
      <c r="AC612" s="66" t="s">
        <v>632</v>
      </c>
      <c r="AD612" s="46" t="s">
        <v>656</v>
      </c>
      <c r="AE612" s="66" t="s">
        <v>634</v>
      </c>
      <c r="AF612" s="46" t="s">
        <v>631</v>
      </c>
      <c r="AG612" s="46" t="s">
        <v>635</v>
      </c>
      <c r="AH612" s="46"/>
    </row>
    <row r="613" spans="2:34">
      <c r="B613" s="45" t="s">
        <v>1503</v>
      </c>
      <c r="C613" s="199" t="s">
        <v>437</v>
      </c>
      <c r="D613" s="199" t="s">
        <v>144</v>
      </c>
      <c r="E613" s="200" t="s">
        <v>339</v>
      </c>
      <c r="F613" s="199" t="s">
        <v>620</v>
      </c>
      <c r="G613" s="44" t="s">
        <v>621</v>
      </c>
      <c r="H613" s="201" t="s">
        <v>1340</v>
      </c>
      <c r="I613" s="200">
        <v>5</v>
      </c>
      <c r="J613" s="44" t="s">
        <v>816</v>
      </c>
      <c r="K613" s="44" t="s">
        <v>15</v>
      </c>
      <c r="L613" s="202" t="s">
        <v>470</v>
      </c>
      <c r="M613" s="202" t="s">
        <v>623</v>
      </c>
      <c r="N613" s="202" t="s">
        <v>624</v>
      </c>
      <c r="O613" s="91">
        <v>86.40000000000002</v>
      </c>
      <c r="P613" s="44" t="s">
        <v>625</v>
      </c>
      <c r="Q613" s="45" t="s">
        <v>626</v>
      </c>
      <c r="R613" s="45" t="s">
        <v>625</v>
      </c>
      <c r="S613" s="46" t="s">
        <v>627</v>
      </c>
      <c r="T613" s="206">
        <v>105.46838702188795</v>
      </c>
      <c r="U613" s="45" t="s">
        <v>632</v>
      </c>
      <c r="V613" s="44">
        <v>1050</v>
      </c>
      <c r="W613" s="45">
        <v>300</v>
      </c>
      <c r="X613" s="44">
        <v>2</v>
      </c>
      <c r="Y613" s="78">
        <v>525</v>
      </c>
      <c r="Z613" s="46" t="s">
        <v>629</v>
      </c>
      <c r="AA613" s="44" t="s">
        <v>630</v>
      </c>
      <c r="AB613" s="66" t="s">
        <v>634</v>
      </c>
      <c r="AC613" s="66" t="s">
        <v>632</v>
      </c>
      <c r="AD613" s="46" t="s">
        <v>656</v>
      </c>
      <c r="AE613" s="66" t="s">
        <v>634</v>
      </c>
      <c r="AF613" s="46" t="s">
        <v>631</v>
      </c>
      <c r="AG613" s="46" t="s">
        <v>635</v>
      </c>
      <c r="AH613" s="46"/>
    </row>
    <row r="614" spans="2:34">
      <c r="B614" s="45" t="s">
        <v>1504</v>
      </c>
      <c r="C614" s="199" t="s">
        <v>437</v>
      </c>
      <c r="D614" s="199" t="s">
        <v>144</v>
      </c>
      <c r="E614" s="200" t="s">
        <v>339</v>
      </c>
      <c r="F614" s="199" t="s">
        <v>620</v>
      </c>
      <c r="G614" s="44" t="s">
        <v>621</v>
      </c>
      <c r="H614" s="201" t="s">
        <v>1292</v>
      </c>
      <c r="I614" s="200">
        <v>4</v>
      </c>
      <c r="J614" s="44" t="s">
        <v>816</v>
      </c>
      <c r="K614" s="44" t="s">
        <v>15</v>
      </c>
      <c r="L614" s="202" t="s">
        <v>470</v>
      </c>
      <c r="M614" s="202" t="s">
        <v>623</v>
      </c>
      <c r="N614" s="202" t="s">
        <v>624</v>
      </c>
      <c r="O614" s="91">
        <v>27</v>
      </c>
      <c r="P614" s="44" t="s">
        <v>625</v>
      </c>
      <c r="Q614" s="45" t="s">
        <v>626</v>
      </c>
      <c r="R614" s="45" t="s">
        <v>625</v>
      </c>
      <c r="S614" s="46" t="s">
        <v>627</v>
      </c>
      <c r="T614" s="206">
        <v>87.215983512179164</v>
      </c>
      <c r="U614" s="45" t="s">
        <v>632</v>
      </c>
      <c r="V614" s="44">
        <v>1050</v>
      </c>
      <c r="W614" s="45">
        <v>300</v>
      </c>
      <c r="X614" s="44">
        <v>2</v>
      </c>
      <c r="Y614" s="78">
        <v>525</v>
      </c>
      <c r="Z614" s="46" t="s">
        <v>629</v>
      </c>
      <c r="AA614" s="44" t="s">
        <v>630</v>
      </c>
      <c r="AB614" s="66" t="s">
        <v>632</v>
      </c>
      <c r="AC614" s="66" t="s">
        <v>632</v>
      </c>
      <c r="AD614" s="46" t="s">
        <v>656</v>
      </c>
      <c r="AE614" s="66" t="s">
        <v>634</v>
      </c>
      <c r="AF614" s="46" t="s">
        <v>631</v>
      </c>
      <c r="AG614" s="46" t="s">
        <v>635</v>
      </c>
      <c r="AH614" s="46"/>
    </row>
    <row r="615" spans="2:34">
      <c r="B615" s="45" t="s">
        <v>1505</v>
      </c>
      <c r="C615" s="199" t="s">
        <v>437</v>
      </c>
      <c r="D615" s="199" t="s">
        <v>144</v>
      </c>
      <c r="E615" s="200" t="s">
        <v>339</v>
      </c>
      <c r="F615" s="199" t="s">
        <v>620</v>
      </c>
      <c r="G615" s="44" t="s">
        <v>621</v>
      </c>
      <c r="H615" s="201" t="s">
        <v>1322</v>
      </c>
      <c r="I615" s="200">
        <v>3</v>
      </c>
      <c r="J615" s="44" t="s">
        <v>811</v>
      </c>
      <c r="K615" s="44" t="s">
        <v>15</v>
      </c>
      <c r="L615" s="202" t="s">
        <v>470</v>
      </c>
      <c r="M615" s="202" t="s">
        <v>623</v>
      </c>
      <c r="N615" s="202" t="s">
        <v>624</v>
      </c>
      <c r="O615" s="91">
        <v>27</v>
      </c>
      <c r="P615" s="44" t="s">
        <v>625</v>
      </c>
      <c r="Q615" s="45" t="s">
        <v>626</v>
      </c>
      <c r="R615" s="45" t="s">
        <v>625</v>
      </c>
      <c r="S615" s="46" t="s">
        <v>627</v>
      </c>
      <c r="T615" s="206">
        <v>50.580851643727975</v>
      </c>
      <c r="U615" s="45" t="s">
        <v>632</v>
      </c>
      <c r="V615" s="44">
        <v>1050</v>
      </c>
      <c r="W615" s="45">
        <v>300</v>
      </c>
      <c r="X615" s="44">
        <v>2</v>
      </c>
      <c r="Y615" s="78">
        <v>525</v>
      </c>
      <c r="Z615" s="46" t="s">
        <v>629</v>
      </c>
      <c r="AA615" s="44" t="s">
        <v>630</v>
      </c>
      <c r="AB615" s="66" t="s">
        <v>632</v>
      </c>
      <c r="AC615" s="66" t="s">
        <v>632</v>
      </c>
      <c r="AD615" s="46" t="s">
        <v>656</v>
      </c>
      <c r="AE615" s="66" t="s">
        <v>634</v>
      </c>
      <c r="AF615" s="46" t="s">
        <v>631</v>
      </c>
      <c r="AG615" s="46" t="s">
        <v>635</v>
      </c>
      <c r="AH615" s="46"/>
    </row>
    <row r="616" spans="2:34">
      <c r="B616" s="45" t="s">
        <v>1506</v>
      </c>
      <c r="C616" s="199" t="s">
        <v>437</v>
      </c>
      <c r="D616" s="199" t="s">
        <v>144</v>
      </c>
      <c r="E616" s="200" t="s">
        <v>339</v>
      </c>
      <c r="F616" s="199" t="s">
        <v>620</v>
      </c>
      <c r="G616" s="44" t="s">
        <v>621</v>
      </c>
      <c r="H616" s="201" t="s">
        <v>1290</v>
      </c>
      <c r="I616" s="200">
        <v>3</v>
      </c>
      <c r="J616" s="44" t="s">
        <v>811</v>
      </c>
      <c r="K616" s="44" t="s">
        <v>15</v>
      </c>
      <c r="L616" s="202" t="s">
        <v>470</v>
      </c>
      <c r="M616" s="202" t="s">
        <v>623</v>
      </c>
      <c r="N616" s="202" t="s">
        <v>624</v>
      </c>
      <c r="O616" s="91">
        <v>54</v>
      </c>
      <c r="P616" s="44" t="s">
        <v>625</v>
      </c>
      <c r="Q616" s="45" t="s">
        <v>626</v>
      </c>
      <c r="R616" s="45" t="s">
        <v>625</v>
      </c>
      <c r="S616" s="46" t="s">
        <v>627</v>
      </c>
      <c r="T616" s="206">
        <v>33.431916546965844</v>
      </c>
      <c r="U616" s="45" t="s">
        <v>632</v>
      </c>
      <c r="V616" s="44">
        <v>1050</v>
      </c>
      <c r="W616" s="45">
        <v>300</v>
      </c>
      <c r="X616" s="44">
        <v>2</v>
      </c>
      <c r="Y616" s="78">
        <v>525</v>
      </c>
      <c r="Z616" s="46" t="s">
        <v>629</v>
      </c>
      <c r="AA616" s="44" t="s">
        <v>630</v>
      </c>
      <c r="AB616" s="66" t="s">
        <v>640</v>
      </c>
      <c r="AC616" s="66" t="s">
        <v>632</v>
      </c>
      <c r="AD616" s="46" t="s">
        <v>656</v>
      </c>
      <c r="AE616" s="66" t="s">
        <v>634</v>
      </c>
      <c r="AF616" s="46" t="s">
        <v>631</v>
      </c>
      <c r="AG616" s="46" t="s">
        <v>635</v>
      </c>
      <c r="AH616" s="46"/>
    </row>
    <row r="617" spans="2:34">
      <c r="B617" s="45" t="s">
        <v>1507</v>
      </c>
      <c r="C617" s="199" t="s">
        <v>437</v>
      </c>
      <c r="D617" s="199" t="s">
        <v>144</v>
      </c>
      <c r="E617" s="200" t="s">
        <v>339</v>
      </c>
      <c r="F617" s="199" t="s">
        <v>620</v>
      </c>
      <c r="G617" s="44" t="s">
        <v>621</v>
      </c>
      <c r="H617" s="201" t="s">
        <v>1324</v>
      </c>
      <c r="I617" s="200">
        <v>3</v>
      </c>
      <c r="J617" s="44" t="s">
        <v>811</v>
      </c>
      <c r="K617" s="44" t="s">
        <v>15</v>
      </c>
      <c r="L617" s="202" t="s">
        <v>470</v>
      </c>
      <c r="M617" s="202" t="s">
        <v>623</v>
      </c>
      <c r="N617" s="202" t="s">
        <v>624</v>
      </c>
      <c r="O617" s="91">
        <v>36</v>
      </c>
      <c r="P617" s="44" t="s">
        <v>625</v>
      </c>
      <c r="Q617" s="45" t="s">
        <v>626</v>
      </c>
      <c r="R617" s="45" t="s">
        <v>625</v>
      </c>
      <c r="S617" s="46" t="s">
        <v>627</v>
      </c>
      <c r="T617" s="206">
        <v>32.132876264078845</v>
      </c>
      <c r="U617" s="45" t="s">
        <v>632</v>
      </c>
      <c r="V617" s="44">
        <v>1050</v>
      </c>
      <c r="W617" s="45">
        <v>300</v>
      </c>
      <c r="X617" s="44">
        <v>2</v>
      </c>
      <c r="Y617" s="78">
        <v>525</v>
      </c>
      <c r="Z617" s="46" t="s">
        <v>629</v>
      </c>
      <c r="AA617" s="44" t="s">
        <v>630</v>
      </c>
      <c r="AB617" s="66" t="s">
        <v>632</v>
      </c>
      <c r="AC617" s="66" t="s">
        <v>632</v>
      </c>
      <c r="AD617" s="46" t="s">
        <v>656</v>
      </c>
      <c r="AE617" s="66" t="s">
        <v>634</v>
      </c>
      <c r="AF617" s="46" t="s">
        <v>631</v>
      </c>
      <c r="AG617" s="46" t="s">
        <v>635</v>
      </c>
      <c r="AH617" s="46"/>
    </row>
    <row r="618" spans="2:34">
      <c r="B618" s="45" t="s">
        <v>1508</v>
      </c>
      <c r="C618" s="199" t="s">
        <v>437</v>
      </c>
      <c r="D618" s="199" t="s">
        <v>144</v>
      </c>
      <c r="E618" s="200" t="s">
        <v>339</v>
      </c>
      <c r="F618" s="199" t="s">
        <v>620</v>
      </c>
      <c r="G618" s="44" t="s">
        <v>621</v>
      </c>
      <c r="H618" s="201" t="s">
        <v>1320</v>
      </c>
      <c r="I618" s="200">
        <v>5</v>
      </c>
      <c r="J618" s="44" t="s">
        <v>811</v>
      </c>
      <c r="K618" s="44" t="s">
        <v>15</v>
      </c>
      <c r="L618" s="202" t="s">
        <v>470</v>
      </c>
      <c r="M618" s="202" t="s">
        <v>623</v>
      </c>
      <c r="N618" s="202" t="s">
        <v>624</v>
      </c>
      <c r="O618" s="91">
        <v>28.8</v>
      </c>
      <c r="P618" s="44" t="s">
        <v>625</v>
      </c>
      <c r="Q618" s="45" t="s">
        <v>626</v>
      </c>
      <c r="R618" s="45" t="s">
        <v>625</v>
      </c>
      <c r="S618" s="46" t="s">
        <v>627</v>
      </c>
      <c r="T618" s="206">
        <v>18.1706471265686</v>
      </c>
      <c r="U618" s="45" t="s">
        <v>632</v>
      </c>
      <c r="V618" s="44">
        <v>1050</v>
      </c>
      <c r="W618" s="45">
        <v>300</v>
      </c>
      <c r="X618" s="44">
        <v>2</v>
      </c>
      <c r="Y618" s="78">
        <v>525</v>
      </c>
      <c r="Z618" s="46" t="s">
        <v>629</v>
      </c>
      <c r="AA618" s="44" t="s">
        <v>630</v>
      </c>
      <c r="AB618" s="66" t="s">
        <v>632</v>
      </c>
      <c r="AC618" s="66" t="s">
        <v>632</v>
      </c>
      <c r="AD618" s="46" t="s">
        <v>656</v>
      </c>
      <c r="AE618" s="66" t="s">
        <v>634</v>
      </c>
      <c r="AF618" s="46" t="s">
        <v>631</v>
      </c>
      <c r="AG618" s="46" t="s">
        <v>635</v>
      </c>
      <c r="AH618" s="46"/>
    </row>
    <row r="619" spans="2:34">
      <c r="B619" s="45" t="s">
        <v>1509</v>
      </c>
      <c r="C619" s="199" t="s">
        <v>437</v>
      </c>
      <c r="D619" s="199" t="s">
        <v>144</v>
      </c>
      <c r="E619" s="200" t="s">
        <v>339</v>
      </c>
      <c r="F619" s="199" t="s">
        <v>620</v>
      </c>
      <c r="G619" s="44" t="s">
        <v>621</v>
      </c>
      <c r="H619" s="201" t="s">
        <v>1316</v>
      </c>
      <c r="I619" s="200">
        <v>3</v>
      </c>
      <c r="J619" s="44" t="s">
        <v>811</v>
      </c>
      <c r="K619" s="44" t="s">
        <v>15</v>
      </c>
      <c r="L619" s="202" t="s">
        <v>470</v>
      </c>
      <c r="M619" s="202" t="s">
        <v>623</v>
      </c>
      <c r="N619" s="202" t="s">
        <v>624</v>
      </c>
      <c r="O619" s="91">
        <v>20</v>
      </c>
      <c r="P619" s="44" t="s">
        <v>625</v>
      </c>
      <c r="Q619" s="45" t="s">
        <v>626</v>
      </c>
      <c r="R619" s="45" t="s">
        <v>625</v>
      </c>
      <c r="S619" s="46" t="s">
        <v>627</v>
      </c>
      <c r="T619" s="206">
        <v>46.637437976316569</v>
      </c>
      <c r="U619" s="45" t="s">
        <v>632</v>
      </c>
      <c r="V619" s="44">
        <v>1050</v>
      </c>
      <c r="W619" s="45">
        <v>300</v>
      </c>
      <c r="X619" s="44">
        <v>2</v>
      </c>
      <c r="Y619" s="78">
        <v>525</v>
      </c>
      <c r="Z619" s="46" t="s">
        <v>629</v>
      </c>
      <c r="AA619" s="44" t="s">
        <v>630</v>
      </c>
      <c r="AB619" s="66" t="s">
        <v>632</v>
      </c>
      <c r="AC619" s="66" t="s">
        <v>632</v>
      </c>
      <c r="AD619" s="46" t="s">
        <v>656</v>
      </c>
      <c r="AE619" s="66" t="s">
        <v>634</v>
      </c>
      <c r="AF619" s="46" t="s">
        <v>631</v>
      </c>
      <c r="AG619" s="46" t="s">
        <v>635</v>
      </c>
      <c r="AH619" s="46"/>
    </row>
    <row r="620" spans="2:34">
      <c r="B620" s="45" t="s">
        <v>1510</v>
      </c>
      <c r="C620" s="199" t="s">
        <v>437</v>
      </c>
      <c r="D620" s="199" t="s">
        <v>144</v>
      </c>
      <c r="E620" s="200" t="s">
        <v>339</v>
      </c>
      <c r="F620" s="199" t="s">
        <v>620</v>
      </c>
      <c r="G620" s="44" t="s">
        <v>621</v>
      </c>
      <c r="H620" s="201" t="s">
        <v>1437</v>
      </c>
      <c r="I620" s="200">
        <v>4</v>
      </c>
      <c r="J620" s="44" t="s">
        <v>811</v>
      </c>
      <c r="K620" s="44" t="s">
        <v>15</v>
      </c>
      <c r="L620" s="202" t="s">
        <v>470</v>
      </c>
      <c r="M620" s="202" t="s">
        <v>623</v>
      </c>
      <c r="N620" s="202" t="s">
        <v>624</v>
      </c>
      <c r="O620" s="91">
        <v>54</v>
      </c>
      <c r="P620" s="44" t="s">
        <v>625</v>
      </c>
      <c r="Q620" s="45" t="s">
        <v>626</v>
      </c>
      <c r="R620" s="45" t="s">
        <v>625</v>
      </c>
      <c r="S620" s="46" t="s">
        <v>627</v>
      </c>
      <c r="T620" s="206">
        <v>87.150194606738921</v>
      </c>
      <c r="U620" s="45" t="s">
        <v>632</v>
      </c>
      <c r="V620" s="44">
        <v>1050</v>
      </c>
      <c r="W620" s="45">
        <v>300</v>
      </c>
      <c r="X620" s="44">
        <v>2</v>
      </c>
      <c r="Y620" s="78">
        <v>525</v>
      </c>
      <c r="Z620" s="46" t="s">
        <v>629</v>
      </c>
      <c r="AA620" s="44" t="s">
        <v>630</v>
      </c>
      <c r="AB620" s="66" t="s">
        <v>640</v>
      </c>
      <c r="AC620" s="66" t="s">
        <v>632</v>
      </c>
      <c r="AD620" s="46" t="s">
        <v>656</v>
      </c>
      <c r="AE620" s="66" t="s">
        <v>634</v>
      </c>
      <c r="AF620" s="46" t="s">
        <v>631</v>
      </c>
      <c r="AG620" s="46" t="s">
        <v>635</v>
      </c>
      <c r="AH620" s="46"/>
    </row>
    <row r="621" spans="2:34">
      <c r="B621" s="45" t="s">
        <v>1511</v>
      </c>
      <c r="C621" s="199" t="s">
        <v>437</v>
      </c>
      <c r="D621" s="199" t="s">
        <v>144</v>
      </c>
      <c r="E621" s="200" t="s">
        <v>339</v>
      </c>
      <c r="F621" s="199" t="s">
        <v>620</v>
      </c>
      <c r="G621" s="44" t="s">
        <v>621</v>
      </c>
      <c r="H621" s="201" t="s">
        <v>1298</v>
      </c>
      <c r="I621" s="200">
        <v>7</v>
      </c>
      <c r="J621" s="44" t="s">
        <v>811</v>
      </c>
      <c r="K621" s="44" t="s">
        <v>15</v>
      </c>
      <c r="L621" s="202" t="s">
        <v>470</v>
      </c>
      <c r="M621" s="202" t="s">
        <v>623</v>
      </c>
      <c r="N621" s="202" t="s">
        <v>624</v>
      </c>
      <c r="O621" s="91">
        <v>92.571428571428569</v>
      </c>
      <c r="P621" s="44" t="s">
        <v>625</v>
      </c>
      <c r="Q621" s="45" t="s">
        <v>626</v>
      </c>
      <c r="R621" s="45" t="s">
        <v>625</v>
      </c>
      <c r="S621" s="46" t="s">
        <v>627</v>
      </c>
      <c r="T621" s="206">
        <v>13.697749632747394</v>
      </c>
      <c r="U621" s="45" t="s">
        <v>632</v>
      </c>
      <c r="V621" s="44">
        <v>1050</v>
      </c>
      <c r="W621" s="45">
        <v>300</v>
      </c>
      <c r="X621" s="44">
        <v>2</v>
      </c>
      <c r="Y621" s="78">
        <v>525</v>
      </c>
      <c r="Z621" s="46" t="s">
        <v>629</v>
      </c>
      <c r="AA621" s="44" t="s">
        <v>630</v>
      </c>
      <c r="AB621" s="66" t="s">
        <v>634</v>
      </c>
      <c r="AC621" s="66" t="s">
        <v>632</v>
      </c>
      <c r="AD621" s="46" t="s">
        <v>656</v>
      </c>
      <c r="AE621" s="66" t="s">
        <v>634</v>
      </c>
      <c r="AF621" s="46" t="s">
        <v>631</v>
      </c>
      <c r="AG621" s="46" t="s">
        <v>635</v>
      </c>
      <c r="AH621" s="46"/>
    </row>
    <row r="622" spans="2:34">
      <c r="B622" s="45" t="s">
        <v>1512</v>
      </c>
      <c r="C622" s="199" t="s">
        <v>437</v>
      </c>
      <c r="D622" s="199" t="s">
        <v>144</v>
      </c>
      <c r="E622" s="200" t="s">
        <v>339</v>
      </c>
      <c r="F622" s="199" t="s">
        <v>620</v>
      </c>
      <c r="G622" s="44" t="s">
        <v>621</v>
      </c>
      <c r="H622" s="201" t="s">
        <v>1296</v>
      </c>
      <c r="I622" s="200">
        <v>3</v>
      </c>
      <c r="J622" s="44" t="s">
        <v>811</v>
      </c>
      <c r="K622" s="44" t="s">
        <v>15</v>
      </c>
      <c r="L622" s="202" t="s">
        <v>470</v>
      </c>
      <c r="M622" s="202" t="s">
        <v>623</v>
      </c>
      <c r="N622" s="202" t="s">
        <v>624</v>
      </c>
      <c r="O622" s="91">
        <v>36</v>
      </c>
      <c r="P622" s="44" t="s">
        <v>625</v>
      </c>
      <c r="Q622" s="45" t="s">
        <v>626</v>
      </c>
      <c r="R622" s="45" t="s">
        <v>625</v>
      </c>
      <c r="S622" s="46" t="s">
        <v>627</v>
      </c>
      <c r="T622" s="206">
        <v>89.423356507080868</v>
      </c>
      <c r="U622" s="45" t="s">
        <v>632</v>
      </c>
      <c r="V622" s="44">
        <v>1050</v>
      </c>
      <c r="W622" s="45">
        <v>300</v>
      </c>
      <c r="X622" s="44">
        <v>2</v>
      </c>
      <c r="Y622" s="78">
        <v>525</v>
      </c>
      <c r="Z622" s="46" t="s">
        <v>629</v>
      </c>
      <c r="AA622" s="44" t="s">
        <v>630</v>
      </c>
      <c r="AB622" s="66" t="s">
        <v>632</v>
      </c>
      <c r="AC622" s="66" t="s">
        <v>632</v>
      </c>
      <c r="AD622" s="46" t="s">
        <v>656</v>
      </c>
      <c r="AE622" s="66" t="s">
        <v>634</v>
      </c>
      <c r="AF622" s="46" t="s">
        <v>631</v>
      </c>
      <c r="AG622" s="46" t="s">
        <v>635</v>
      </c>
      <c r="AH622" s="46"/>
    </row>
    <row r="623" spans="2:34">
      <c r="B623" s="45" t="s">
        <v>1513</v>
      </c>
      <c r="C623" s="199" t="s">
        <v>437</v>
      </c>
      <c r="D623" s="199" t="s">
        <v>144</v>
      </c>
      <c r="E623" s="200" t="s">
        <v>339</v>
      </c>
      <c r="F623" s="199" t="s">
        <v>620</v>
      </c>
      <c r="G623" s="44" t="s">
        <v>621</v>
      </c>
      <c r="H623" s="201" t="s">
        <v>1346</v>
      </c>
      <c r="I623" s="200">
        <v>10</v>
      </c>
      <c r="J623" s="44" t="s">
        <v>816</v>
      </c>
      <c r="K623" s="44" t="s">
        <v>15</v>
      </c>
      <c r="L623" s="202" t="s">
        <v>470</v>
      </c>
      <c r="M623" s="202" t="s">
        <v>623</v>
      </c>
      <c r="N623" s="202" t="s">
        <v>624</v>
      </c>
      <c r="O623" s="91">
        <v>21.600000000000005</v>
      </c>
      <c r="P623" s="44" t="s">
        <v>625</v>
      </c>
      <c r="Q623" s="45" t="s">
        <v>626</v>
      </c>
      <c r="R623" s="45" t="s">
        <v>625</v>
      </c>
      <c r="S623" s="46" t="s">
        <v>627</v>
      </c>
      <c r="T623" s="206">
        <v>85.682401647038176</v>
      </c>
      <c r="U623" s="45" t="s">
        <v>632</v>
      </c>
      <c r="V623" s="44">
        <v>1050</v>
      </c>
      <c r="W623" s="45">
        <v>300</v>
      </c>
      <c r="X623" s="44">
        <v>2</v>
      </c>
      <c r="Y623" s="78">
        <v>525</v>
      </c>
      <c r="Z623" s="46" t="s">
        <v>629</v>
      </c>
      <c r="AA623" s="44" t="s">
        <v>630</v>
      </c>
      <c r="AB623" s="66" t="s">
        <v>632</v>
      </c>
      <c r="AC623" s="66" t="s">
        <v>632</v>
      </c>
      <c r="AD623" s="46" t="s">
        <v>656</v>
      </c>
      <c r="AE623" s="66" t="s">
        <v>634</v>
      </c>
      <c r="AF623" s="46" t="s">
        <v>631</v>
      </c>
      <c r="AG623" s="46" t="s">
        <v>635</v>
      </c>
      <c r="AH623" s="46"/>
    </row>
    <row r="624" spans="2:34">
      <c r="B624" s="45" t="s">
        <v>1514</v>
      </c>
      <c r="C624" s="199" t="s">
        <v>437</v>
      </c>
      <c r="D624" s="199" t="s">
        <v>144</v>
      </c>
      <c r="E624" s="200" t="s">
        <v>339</v>
      </c>
      <c r="F624" s="199" t="s">
        <v>620</v>
      </c>
      <c r="G624" s="44" t="s">
        <v>621</v>
      </c>
      <c r="H624" s="201" t="s">
        <v>1310</v>
      </c>
      <c r="I624" s="200">
        <v>3</v>
      </c>
      <c r="J624" s="44" t="s">
        <v>816</v>
      </c>
      <c r="K624" s="44" t="s">
        <v>15</v>
      </c>
      <c r="L624" s="202" t="s">
        <v>470</v>
      </c>
      <c r="M624" s="202" t="s">
        <v>623</v>
      </c>
      <c r="N624" s="202" t="s">
        <v>624</v>
      </c>
      <c r="O624" s="91">
        <v>12</v>
      </c>
      <c r="P624" s="44" t="s">
        <v>625</v>
      </c>
      <c r="Q624" s="45" t="s">
        <v>626</v>
      </c>
      <c r="R624" s="45" t="s">
        <v>625</v>
      </c>
      <c r="S624" s="46" t="s">
        <v>627</v>
      </c>
      <c r="T624" s="206">
        <v>62.683092178145671</v>
      </c>
      <c r="U624" s="45" t="s">
        <v>632</v>
      </c>
      <c r="V624" s="44">
        <v>1050</v>
      </c>
      <c r="W624" s="45">
        <v>300</v>
      </c>
      <c r="X624" s="44">
        <v>2</v>
      </c>
      <c r="Y624" s="78">
        <v>525</v>
      </c>
      <c r="Z624" s="46" t="s">
        <v>629</v>
      </c>
      <c r="AA624" s="44" t="s">
        <v>630</v>
      </c>
      <c r="AB624" s="66" t="s">
        <v>631</v>
      </c>
      <c r="AC624" s="66" t="s">
        <v>632</v>
      </c>
      <c r="AD624" s="46" t="s">
        <v>656</v>
      </c>
      <c r="AE624" s="66" t="s">
        <v>634</v>
      </c>
      <c r="AF624" s="46" t="s">
        <v>631</v>
      </c>
      <c r="AG624" s="46" t="s">
        <v>635</v>
      </c>
      <c r="AH624" s="46"/>
    </row>
    <row r="625" spans="2:34">
      <c r="B625" s="45" t="s">
        <v>1515</v>
      </c>
      <c r="C625" s="199" t="s">
        <v>437</v>
      </c>
      <c r="D625" s="199" t="s">
        <v>144</v>
      </c>
      <c r="E625" s="200" t="s">
        <v>339</v>
      </c>
      <c r="F625" s="199" t="s">
        <v>620</v>
      </c>
      <c r="G625" s="44" t="s">
        <v>621</v>
      </c>
      <c r="H625" s="201" t="s">
        <v>1392</v>
      </c>
      <c r="I625" s="200">
        <v>12</v>
      </c>
      <c r="J625" s="44" t="s">
        <v>811</v>
      </c>
      <c r="K625" s="44" t="s">
        <v>15</v>
      </c>
      <c r="L625" s="202" t="s">
        <v>470</v>
      </c>
      <c r="M625" s="202" t="s">
        <v>623</v>
      </c>
      <c r="N625" s="202" t="s">
        <v>624</v>
      </c>
      <c r="O625" s="91">
        <v>36</v>
      </c>
      <c r="P625" s="44" t="s">
        <v>625</v>
      </c>
      <c r="Q625" s="45" t="s">
        <v>626</v>
      </c>
      <c r="R625" s="45" t="s">
        <v>625</v>
      </c>
      <c r="S625" s="46" t="s">
        <v>627</v>
      </c>
      <c r="T625" s="206">
        <v>37.295758807168433</v>
      </c>
      <c r="U625" s="45" t="s">
        <v>632</v>
      </c>
      <c r="V625" s="44">
        <v>1050</v>
      </c>
      <c r="W625" s="45">
        <v>300</v>
      </c>
      <c r="X625" s="44">
        <v>2</v>
      </c>
      <c r="Y625" s="78">
        <v>525</v>
      </c>
      <c r="Z625" s="46" t="s">
        <v>629</v>
      </c>
      <c r="AA625" s="44" t="s">
        <v>630</v>
      </c>
      <c r="AB625" s="66" t="s">
        <v>632</v>
      </c>
      <c r="AC625" s="66" t="s">
        <v>632</v>
      </c>
      <c r="AD625" s="46" t="s">
        <v>656</v>
      </c>
      <c r="AE625" s="66" t="s">
        <v>634</v>
      </c>
      <c r="AF625" s="46" t="s">
        <v>631</v>
      </c>
      <c r="AG625" s="46" t="s">
        <v>635</v>
      </c>
      <c r="AH625" s="46"/>
    </row>
    <row r="626" spans="2:34">
      <c r="B626" s="45" t="s">
        <v>1516</v>
      </c>
      <c r="C626" s="199" t="s">
        <v>437</v>
      </c>
      <c r="D626" s="199" t="s">
        <v>144</v>
      </c>
      <c r="E626" s="200" t="s">
        <v>339</v>
      </c>
      <c r="F626" s="199" t="s">
        <v>620</v>
      </c>
      <c r="G626" s="44" t="s">
        <v>621</v>
      </c>
      <c r="H626" s="201" t="s">
        <v>1409</v>
      </c>
      <c r="I626" s="200">
        <v>2</v>
      </c>
      <c r="J626" s="44" t="s">
        <v>811</v>
      </c>
      <c r="K626" s="44" t="s">
        <v>15</v>
      </c>
      <c r="L626" s="202" t="s">
        <v>470</v>
      </c>
      <c r="M626" s="202" t="s">
        <v>623</v>
      </c>
      <c r="N626" s="202" t="s">
        <v>624</v>
      </c>
      <c r="O626" s="91">
        <v>54</v>
      </c>
      <c r="P626" s="44" t="s">
        <v>625</v>
      </c>
      <c r="Q626" s="45" t="s">
        <v>626</v>
      </c>
      <c r="R626" s="45" t="s">
        <v>625</v>
      </c>
      <c r="S626" s="46" t="s">
        <v>627</v>
      </c>
      <c r="T626" s="206">
        <v>33.072060746259048</v>
      </c>
      <c r="U626" s="45" t="s">
        <v>632</v>
      </c>
      <c r="V626" s="44">
        <v>1050</v>
      </c>
      <c r="W626" s="45">
        <v>300</v>
      </c>
      <c r="X626" s="44">
        <v>2</v>
      </c>
      <c r="Y626" s="78">
        <v>525</v>
      </c>
      <c r="Z626" s="46" t="s">
        <v>629</v>
      </c>
      <c r="AA626" s="44" t="s">
        <v>630</v>
      </c>
      <c r="AB626" s="66" t="s">
        <v>640</v>
      </c>
      <c r="AC626" s="66" t="s">
        <v>632</v>
      </c>
      <c r="AD626" s="46" t="s">
        <v>656</v>
      </c>
      <c r="AE626" s="66" t="s">
        <v>634</v>
      </c>
      <c r="AF626" s="46" t="s">
        <v>631</v>
      </c>
      <c r="AG626" s="46" t="s">
        <v>635</v>
      </c>
      <c r="AH626" s="46"/>
    </row>
    <row r="627" spans="2:34">
      <c r="B627" s="45" t="s">
        <v>1517</v>
      </c>
      <c r="C627" s="199" t="s">
        <v>437</v>
      </c>
      <c r="D627" s="199" t="s">
        <v>144</v>
      </c>
      <c r="E627" s="200" t="s">
        <v>339</v>
      </c>
      <c r="F627" s="199" t="s">
        <v>620</v>
      </c>
      <c r="G627" s="44" t="s">
        <v>621</v>
      </c>
      <c r="H627" s="201" t="s">
        <v>1252</v>
      </c>
      <c r="I627" s="200">
        <v>5</v>
      </c>
      <c r="J627" s="44" t="s">
        <v>811</v>
      </c>
      <c r="K627" s="44" t="s">
        <v>15</v>
      </c>
      <c r="L627" s="202" t="s">
        <v>470</v>
      </c>
      <c r="M627" s="202" t="s">
        <v>623</v>
      </c>
      <c r="N627" s="202" t="s">
        <v>624</v>
      </c>
      <c r="O627" s="91">
        <v>21.600000000000005</v>
      </c>
      <c r="P627" s="44" t="s">
        <v>625</v>
      </c>
      <c r="Q627" s="45" t="s">
        <v>626</v>
      </c>
      <c r="R627" s="45" t="s">
        <v>625</v>
      </c>
      <c r="S627" s="46" t="s">
        <v>627</v>
      </c>
      <c r="T627" s="206">
        <v>23.139425273768701</v>
      </c>
      <c r="U627" s="45" t="s">
        <v>632</v>
      </c>
      <c r="V627" s="44">
        <v>1050</v>
      </c>
      <c r="W627" s="45">
        <v>300</v>
      </c>
      <c r="X627" s="44">
        <v>2</v>
      </c>
      <c r="Y627" s="78">
        <v>525</v>
      </c>
      <c r="Z627" s="46" t="s">
        <v>629</v>
      </c>
      <c r="AA627" s="44" t="s">
        <v>630</v>
      </c>
      <c r="AB627" s="66" t="s">
        <v>632</v>
      </c>
      <c r="AC627" s="66" t="s">
        <v>632</v>
      </c>
      <c r="AD627" s="46" t="s">
        <v>656</v>
      </c>
      <c r="AE627" s="66" t="s">
        <v>634</v>
      </c>
      <c r="AF627" s="46" t="s">
        <v>631</v>
      </c>
      <c r="AG627" s="46" t="s">
        <v>635</v>
      </c>
      <c r="AH627" s="46"/>
    </row>
    <row r="628" spans="2:34">
      <c r="B628" s="45" t="s">
        <v>1518</v>
      </c>
      <c r="C628" s="199" t="s">
        <v>437</v>
      </c>
      <c r="D628" s="199" t="s">
        <v>144</v>
      </c>
      <c r="E628" s="200" t="s">
        <v>339</v>
      </c>
      <c r="F628" s="199" t="s">
        <v>620</v>
      </c>
      <c r="G628" s="44" t="s">
        <v>621</v>
      </c>
      <c r="H628" s="201" t="s">
        <v>1519</v>
      </c>
      <c r="I628" s="200">
        <v>5</v>
      </c>
      <c r="J628" s="44" t="s">
        <v>811</v>
      </c>
      <c r="K628" s="44" t="s">
        <v>15</v>
      </c>
      <c r="L628" s="202" t="s">
        <v>470</v>
      </c>
      <c r="M628" s="202" t="s">
        <v>623</v>
      </c>
      <c r="N628" s="202" t="s">
        <v>624</v>
      </c>
      <c r="O628" s="91">
        <v>21.600000000000005</v>
      </c>
      <c r="P628" s="44" t="s">
        <v>625</v>
      </c>
      <c r="Q628" s="45" t="s">
        <v>626</v>
      </c>
      <c r="R628" s="45" t="s">
        <v>625</v>
      </c>
      <c r="S628" s="46" t="s">
        <v>627</v>
      </c>
      <c r="T628" s="206">
        <v>26.60602159290487</v>
      </c>
      <c r="U628" s="45" t="s">
        <v>632</v>
      </c>
      <c r="V628" s="44">
        <v>1050</v>
      </c>
      <c r="W628" s="45">
        <v>300</v>
      </c>
      <c r="X628" s="44">
        <v>2</v>
      </c>
      <c r="Y628" s="78">
        <v>525</v>
      </c>
      <c r="Z628" s="46" t="s">
        <v>629</v>
      </c>
      <c r="AA628" s="44" t="s">
        <v>630</v>
      </c>
      <c r="AB628" s="66" t="s">
        <v>632</v>
      </c>
      <c r="AC628" s="66" t="s">
        <v>632</v>
      </c>
      <c r="AD628" s="46" t="s">
        <v>656</v>
      </c>
      <c r="AE628" s="66" t="s">
        <v>634</v>
      </c>
      <c r="AF628" s="46" t="s">
        <v>631</v>
      </c>
      <c r="AG628" s="46" t="s">
        <v>635</v>
      </c>
      <c r="AH628" s="46"/>
    </row>
    <row r="629" spans="2:34">
      <c r="B629" s="45" t="s">
        <v>1520</v>
      </c>
      <c r="C629" s="199" t="s">
        <v>437</v>
      </c>
      <c r="D629" s="199" t="s">
        <v>144</v>
      </c>
      <c r="E629" s="200" t="s">
        <v>339</v>
      </c>
      <c r="F629" s="199" t="s">
        <v>620</v>
      </c>
      <c r="G629" s="44" t="s">
        <v>621</v>
      </c>
      <c r="H629" s="201" t="s">
        <v>1521</v>
      </c>
      <c r="I629" s="200">
        <v>8</v>
      </c>
      <c r="J629" s="44" t="s">
        <v>811</v>
      </c>
      <c r="K629" s="44" t="s">
        <v>15</v>
      </c>
      <c r="L629" s="202" t="s">
        <v>470</v>
      </c>
      <c r="M629" s="202" t="s">
        <v>623</v>
      </c>
      <c r="N629" s="202" t="s">
        <v>624</v>
      </c>
      <c r="O629" s="91">
        <v>54</v>
      </c>
      <c r="P629" s="44" t="s">
        <v>625</v>
      </c>
      <c r="Q629" s="45" t="s">
        <v>626</v>
      </c>
      <c r="R629" s="45" t="s">
        <v>625</v>
      </c>
      <c r="S629" s="46" t="s">
        <v>627</v>
      </c>
      <c r="T629" s="206">
        <v>7.0677575651517675</v>
      </c>
      <c r="U629" s="45" t="s">
        <v>632</v>
      </c>
      <c r="V629" s="44">
        <v>1050</v>
      </c>
      <c r="W629" s="45">
        <v>300</v>
      </c>
      <c r="X629" s="44">
        <v>2</v>
      </c>
      <c r="Y629" s="78">
        <v>525</v>
      </c>
      <c r="Z629" s="46" t="s">
        <v>629</v>
      </c>
      <c r="AA629" s="44" t="s">
        <v>630</v>
      </c>
      <c r="AB629" s="66" t="s">
        <v>640</v>
      </c>
      <c r="AC629" s="66" t="s">
        <v>632</v>
      </c>
      <c r="AD629" s="46" t="s">
        <v>656</v>
      </c>
      <c r="AE629" s="66" t="s">
        <v>634</v>
      </c>
      <c r="AF629" s="46" t="s">
        <v>631</v>
      </c>
      <c r="AG629" s="46" t="s">
        <v>635</v>
      </c>
      <c r="AH629" s="46"/>
    </row>
    <row r="630" spans="2:34">
      <c r="B630" s="45" t="s">
        <v>1522</v>
      </c>
      <c r="C630" s="199" t="s">
        <v>437</v>
      </c>
      <c r="D630" s="199" t="s">
        <v>144</v>
      </c>
      <c r="E630" s="200" t="s">
        <v>339</v>
      </c>
      <c r="F630" s="199" t="s">
        <v>620</v>
      </c>
      <c r="G630" s="44" t="s">
        <v>621</v>
      </c>
      <c r="H630" s="201" t="s">
        <v>1523</v>
      </c>
      <c r="I630" s="200">
        <v>10</v>
      </c>
      <c r="J630" s="44" t="s">
        <v>816</v>
      </c>
      <c r="K630" s="44" t="s">
        <v>15</v>
      </c>
      <c r="L630" s="202" t="s">
        <v>470</v>
      </c>
      <c r="M630" s="202" t="s">
        <v>623</v>
      </c>
      <c r="N630" s="202" t="s">
        <v>624</v>
      </c>
      <c r="O630" s="91">
        <v>54</v>
      </c>
      <c r="P630" s="44" t="s">
        <v>625</v>
      </c>
      <c r="Q630" s="45" t="s">
        <v>626</v>
      </c>
      <c r="R630" s="45" t="s">
        <v>625</v>
      </c>
      <c r="S630" s="46" t="s">
        <v>627</v>
      </c>
      <c r="T630" s="206">
        <v>46.616424455311581</v>
      </c>
      <c r="U630" s="45" t="s">
        <v>632</v>
      </c>
      <c r="V630" s="44">
        <v>1050</v>
      </c>
      <c r="W630" s="45">
        <v>300</v>
      </c>
      <c r="X630" s="44">
        <v>2</v>
      </c>
      <c r="Y630" s="78">
        <v>525</v>
      </c>
      <c r="Z630" s="46" t="s">
        <v>629</v>
      </c>
      <c r="AA630" s="44" t="s">
        <v>630</v>
      </c>
      <c r="AB630" s="66" t="s">
        <v>640</v>
      </c>
      <c r="AC630" s="66" t="s">
        <v>632</v>
      </c>
      <c r="AD630" s="46" t="s">
        <v>656</v>
      </c>
      <c r="AE630" s="66" t="s">
        <v>634</v>
      </c>
      <c r="AF630" s="46" t="s">
        <v>631</v>
      </c>
      <c r="AG630" s="46" t="s">
        <v>635</v>
      </c>
      <c r="AH630" s="46"/>
    </row>
    <row r="631" spans="2:34">
      <c r="B631" s="45" t="s">
        <v>1524</v>
      </c>
      <c r="C631" s="199" t="s">
        <v>437</v>
      </c>
      <c r="D631" s="199" t="s">
        <v>144</v>
      </c>
      <c r="E631" s="200" t="s">
        <v>339</v>
      </c>
      <c r="F631" s="199" t="s">
        <v>620</v>
      </c>
      <c r="G631" s="44" t="s">
        <v>621</v>
      </c>
      <c r="H631" s="201" t="s">
        <v>1265</v>
      </c>
      <c r="I631" s="200">
        <v>3</v>
      </c>
      <c r="J631" s="44" t="s">
        <v>811</v>
      </c>
      <c r="K631" s="44" t="s">
        <v>15</v>
      </c>
      <c r="L631" s="202" t="s">
        <v>470</v>
      </c>
      <c r="M631" s="202" t="s">
        <v>623</v>
      </c>
      <c r="N631" s="202" t="s">
        <v>624</v>
      </c>
      <c r="O631" s="91">
        <v>36</v>
      </c>
      <c r="P631" s="44" t="s">
        <v>625</v>
      </c>
      <c r="Q631" s="45" t="s">
        <v>626</v>
      </c>
      <c r="R631" s="45" t="s">
        <v>625</v>
      </c>
      <c r="S631" s="46" t="s">
        <v>627</v>
      </c>
      <c r="T631" s="206">
        <v>49.465687471234283</v>
      </c>
      <c r="U631" s="45" t="s">
        <v>632</v>
      </c>
      <c r="V631" s="44">
        <v>1050</v>
      </c>
      <c r="W631" s="45">
        <v>300</v>
      </c>
      <c r="X631" s="44">
        <v>2</v>
      </c>
      <c r="Y631" s="78">
        <v>525</v>
      </c>
      <c r="Z631" s="46" t="s">
        <v>629</v>
      </c>
      <c r="AA631" s="44" t="s">
        <v>630</v>
      </c>
      <c r="AB631" s="66" t="s">
        <v>632</v>
      </c>
      <c r="AC631" s="66" t="s">
        <v>632</v>
      </c>
      <c r="AD631" s="46" t="s">
        <v>656</v>
      </c>
      <c r="AE631" s="66" t="s">
        <v>634</v>
      </c>
      <c r="AF631" s="46" t="s">
        <v>631</v>
      </c>
      <c r="AG631" s="46" t="s">
        <v>635</v>
      </c>
      <c r="AH631" s="46"/>
    </row>
    <row r="632" spans="2:34">
      <c r="B632" s="45" t="s">
        <v>1525</v>
      </c>
      <c r="C632" s="199" t="s">
        <v>437</v>
      </c>
      <c r="D632" s="199" t="s">
        <v>144</v>
      </c>
      <c r="E632" s="200" t="s">
        <v>339</v>
      </c>
      <c r="F632" s="199" t="s">
        <v>620</v>
      </c>
      <c r="G632" s="44" t="s">
        <v>621</v>
      </c>
      <c r="H632" s="201" t="s">
        <v>1526</v>
      </c>
      <c r="I632" s="200">
        <v>4</v>
      </c>
      <c r="J632" s="44" t="s">
        <v>811</v>
      </c>
      <c r="K632" s="44" t="s">
        <v>15</v>
      </c>
      <c r="L632" s="202" t="s">
        <v>470</v>
      </c>
      <c r="M632" s="202" t="s">
        <v>623</v>
      </c>
      <c r="N632" s="202" t="s">
        <v>624</v>
      </c>
      <c r="O632" s="91">
        <v>54</v>
      </c>
      <c r="P632" s="44" t="s">
        <v>625</v>
      </c>
      <c r="Q632" s="45" t="s">
        <v>626</v>
      </c>
      <c r="R632" s="45" t="s">
        <v>625</v>
      </c>
      <c r="S632" s="46" t="s">
        <v>627</v>
      </c>
      <c r="T632" s="206">
        <v>49.465687471234283</v>
      </c>
      <c r="U632" s="45" t="s">
        <v>632</v>
      </c>
      <c r="V632" s="44">
        <v>1050</v>
      </c>
      <c r="W632" s="45">
        <v>300</v>
      </c>
      <c r="X632" s="44">
        <v>2</v>
      </c>
      <c r="Y632" s="78">
        <v>525</v>
      </c>
      <c r="Z632" s="46" t="s">
        <v>629</v>
      </c>
      <c r="AA632" s="44" t="s">
        <v>630</v>
      </c>
      <c r="AB632" s="66" t="s">
        <v>640</v>
      </c>
      <c r="AC632" s="66" t="s">
        <v>632</v>
      </c>
      <c r="AD632" s="46" t="s">
        <v>656</v>
      </c>
      <c r="AE632" s="66" t="s">
        <v>634</v>
      </c>
      <c r="AF632" s="46" t="s">
        <v>631</v>
      </c>
      <c r="AG632" s="46" t="s">
        <v>635</v>
      </c>
      <c r="AH632" s="46"/>
    </row>
    <row r="633" spans="2:34">
      <c r="B633" s="45" t="s">
        <v>1527</v>
      </c>
      <c r="C633" s="199" t="s">
        <v>437</v>
      </c>
      <c r="D633" s="199" t="s">
        <v>144</v>
      </c>
      <c r="E633" s="200" t="s">
        <v>339</v>
      </c>
      <c r="F633" s="199" t="s">
        <v>620</v>
      </c>
      <c r="G633" s="44" t="s">
        <v>621</v>
      </c>
      <c r="H633" s="201" t="s">
        <v>1528</v>
      </c>
      <c r="I633" s="200">
        <v>8</v>
      </c>
      <c r="J633" s="44" t="s">
        <v>811</v>
      </c>
      <c r="K633" s="44" t="s">
        <v>15</v>
      </c>
      <c r="L633" s="202" t="s">
        <v>470</v>
      </c>
      <c r="M633" s="202" t="s">
        <v>623</v>
      </c>
      <c r="N633" s="202" t="s">
        <v>624</v>
      </c>
      <c r="O633" s="91">
        <v>27</v>
      </c>
      <c r="P633" s="44" t="s">
        <v>625</v>
      </c>
      <c r="Q633" s="45" t="s">
        <v>626</v>
      </c>
      <c r="R633" s="45" t="s">
        <v>625</v>
      </c>
      <c r="S633" s="46" t="s">
        <v>627</v>
      </c>
      <c r="T633" s="206">
        <v>49.465687471234283</v>
      </c>
      <c r="U633" s="45" t="s">
        <v>632</v>
      </c>
      <c r="V633" s="44">
        <v>1050</v>
      </c>
      <c r="W633" s="45">
        <v>300</v>
      </c>
      <c r="X633" s="44">
        <v>2</v>
      </c>
      <c r="Y633" s="78">
        <v>525</v>
      </c>
      <c r="Z633" s="46" t="s">
        <v>629</v>
      </c>
      <c r="AA633" s="44" t="s">
        <v>630</v>
      </c>
      <c r="AB633" s="66" t="s">
        <v>632</v>
      </c>
      <c r="AC633" s="66" t="s">
        <v>632</v>
      </c>
      <c r="AD633" s="46" t="s">
        <v>656</v>
      </c>
      <c r="AE633" s="66" t="s">
        <v>634</v>
      </c>
      <c r="AF633" s="46" t="s">
        <v>631</v>
      </c>
      <c r="AG633" s="46" t="s">
        <v>635</v>
      </c>
      <c r="AH633" s="46"/>
    </row>
    <row r="634" spans="2:34">
      <c r="B634" s="45" t="s">
        <v>1529</v>
      </c>
      <c r="C634" s="199" t="s">
        <v>437</v>
      </c>
      <c r="D634" s="199" t="s">
        <v>144</v>
      </c>
      <c r="E634" s="200" t="s">
        <v>339</v>
      </c>
      <c r="F634" s="199" t="s">
        <v>620</v>
      </c>
      <c r="G634" s="44" t="s">
        <v>621</v>
      </c>
      <c r="H634" s="201" t="s">
        <v>1388</v>
      </c>
      <c r="I634" s="200">
        <v>4</v>
      </c>
      <c r="J634" s="44" t="s">
        <v>811</v>
      </c>
      <c r="K634" s="44" t="s">
        <v>15</v>
      </c>
      <c r="L634" s="202" t="s">
        <v>470</v>
      </c>
      <c r="M634" s="202" t="s">
        <v>623</v>
      </c>
      <c r="N634" s="202" t="s">
        <v>624</v>
      </c>
      <c r="O634" s="91">
        <v>27</v>
      </c>
      <c r="P634" s="44" t="s">
        <v>625</v>
      </c>
      <c r="Q634" s="45" t="s">
        <v>626</v>
      </c>
      <c r="R634" s="45" t="s">
        <v>625</v>
      </c>
      <c r="S634" s="46" t="s">
        <v>627</v>
      </c>
      <c r="T634" s="206">
        <v>121.7212864292953</v>
      </c>
      <c r="U634" s="45" t="s">
        <v>632</v>
      </c>
      <c r="V634" s="44">
        <v>1050</v>
      </c>
      <c r="W634" s="45">
        <v>300</v>
      </c>
      <c r="X634" s="44">
        <v>2</v>
      </c>
      <c r="Y634" s="78">
        <v>525</v>
      </c>
      <c r="Z634" s="46" t="s">
        <v>629</v>
      </c>
      <c r="AA634" s="44" t="s">
        <v>630</v>
      </c>
      <c r="AB634" s="66" t="s">
        <v>632</v>
      </c>
      <c r="AC634" s="66" t="s">
        <v>632</v>
      </c>
      <c r="AD634" s="46" t="s">
        <v>656</v>
      </c>
      <c r="AE634" s="66" t="s">
        <v>634</v>
      </c>
      <c r="AF634" s="46" t="s">
        <v>631</v>
      </c>
      <c r="AG634" s="46" t="s">
        <v>635</v>
      </c>
      <c r="AH634" s="46"/>
    </row>
    <row r="635" spans="2:34">
      <c r="B635" s="45" t="s">
        <v>1530</v>
      </c>
      <c r="C635" s="199" t="s">
        <v>437</v>
      </c>
      <c r="D635" s="199" t="s">
        <v>144</v>
      </c>
      <c r="E635" s="200" t="s">
        <v>339</v>
      </c>
      <c r="F635" s="199" t="s">
        <v>620</v>
      </c>
      <c r="G635" s="44" t="s">
        <v>621</v>
      </c>
      <c r="H635" s="201" t="s">
        <v>1326</v>
      </c>
      <c r="I635" s="200">
        <v>4</v>
      </c>
      <c r="J635" s="44" t="s">
        <v>811</v>
      </c>
      <c r="K635" s="44" t="s">
        <v>15</v>
      </c>
      <c r="L635" s="202" t="s">
        <v>470</v>
      </c>
      <c r="M635" s="202" t="s">
        <v>623</v>
      </c>
      <c r="N635" s="202" t="s">
        <v>624</v>
      </c>
      <c r="O635" s="91">
        <v>42.75</v>
      </c>
      <c r="P635" s="44" t="s">
        <v>625</v>
      </c>
      <c r="Q635" s="45" t="s">
        <v>626</v>
      </c>
      <c r="R635" s="45" t="s">
        <v>625</v>
      </c>
      <c r="S635" s="46" t="s">
        <v>627</v>
      </c>
      <c r="T635" s="206">
        <v>69.819183664856538</v>
      </c>
      <c r="U635" s="45" t="s">
        <v>632</v>
      </c>
      <c r="V635" s="44">
        <v>1050</v>
      </c>
      <c r="W635" s="45">
        <v>300</v>
      </c>
      <c r="X635" s="44">
        <v>2</v>
      </c>
      <c r="Y635" s="78">
        <v>525</v>
      </c>
      <c r="Z635" s="46" t="s">
        <v>629</v>
      </c>
      <c r="AA635" s="44" t="s">
        <v>630</v>
      </c>
      <c r="AB635" s="66" t="s">
        <v>640</v>
      </c>
      <c r="AC635" s="66" t="s">
        <v>632</v>
      </c>
      <c r="AD635" s="46" t="s">
        <v>656</v>
      </c>
      <c r="AE635" s="66" t="s">
        <v>634</v>
      </c>
      <c r="AF635" s="46" t="s">
        <v>631</v>
      </c>
      <c r="AG635" s="46" t="s">
        <v>635</v>
      </c>
      <c r="AH635" s="46"/>
    </row>
    <row r="636" spans="2:34">
      <c r="B636" s="45" t="s">
        <v>1531</v>
      </c>
      <c r="C636" s="199" t="s">
        <v>437</v>
      </c>
      <c r="D636" s="199" t="s">
        <v>144</v>
      </c>
      <c r="E636" s="200" t="s">
        <v>339</v>
      </c>
      <c r="F636" s="199" t="s">
        <v>620</v>
      </c>
      <c r="G636" s="44" t="s">
        <v>621</v>
      </c>
      <c r="H636" s="201" t="s">
        <v>1532</v>
      </c>
      <c r="I636" s="200">
        <v>3</v>
      </c>
      <c r="J636" s="44" t="s">
        <v>816</v>
      </c>
      <c r="K636" s="44" t="s">
        <v>15</v>
      </c>
      <c r="L636" s="202" t="s">
        <v>470</v>
      </c>
      <c r="M636" s="202" t="s">
        <v>623</v>
      </c>
      <c r="N636" s="202" t="s">
        <v>624</v>
      </c>
      <c r="O636" s="91">
        <v>36</v>
      </c>
      <c r="P636" s="44" t="s">
        <v>625</v>
      </c>
      <c r="Q636" s="45" t="s">
        <v>626</v>
      </c>
      <c r="R636" s="45" t="s">
        <v>625</v>
      </c>
      <c r="S636" s="46" t="s">
        <v>627</v>
      </c>
      <c r="T636" s="206">
        <v>105.46838702188795</v>
      </c>
      <c r="U636" s="45" t="s">
        <v>632</v>
      </c>
      <c r="V636" s="44">
        <v>1050</v>
      </c>
      <c r="W636" s="45">
        <v>300</v>
      </c>
      <c r="X636" s="44">
        <v>2</v>
      </c>
      <c r="Y636" s="78">
        <v>525</v>
      </c>
      <c r="Z636" s="46" t="s">
        <v>629</v>
      </c>
      <c r="AA636" s="44" t="s">
        <v>630</v>
      </c>
      <c r="AB636" s="66" t="s">
        <v>632</v>
      </c>
      <c r="AC636" s="66" t="s">
        <v>632</v>
      </c>
      <c r="AD636" s="46" t="s">
        <v>656</v>
      </c>
      <c r="AE636" s="66" t="s">
        <v>634</v>
      </c>
      <c r="AF636" s="46" t="s">
        <v>631</v>
      </c>
      <c r="AG636" s="46" t="s">
        <v>635</v>
      </c>
      <c r="AH636" s="46"/>
    </row>
    <row r="637" spans="2:34">
      <c r="B637" s="45" t="s">
        <v>1533</v>
      </c>
      <c r="C637" s="199" t="s">
        <v>437</v>
      </c>
      <c r="D637" s="199" t="s">
        <v>144</v>
      </c>
      <c r="E637" s="200" t="s">
        <v>339</v>
      </c>
      <c r="F637" s="199" t="s">
        <v>620</v>
      </c>
      <c r="G637" s="44" t="s">
        <v>621</v>
      </c>
      <c r="H637" s="201" t="s">
        <v>1382</v>
      </c>
      <c r="I637" s="200">
        <v>4</v>
      </c>
      <c r="J637" s="44" t="s">
        <v>811</v>
      </c>
      <c r="K637" s="44" t="s">
        <v>15</v>
      </c>
      <c r="L637" s="202" t="s">
        <v>470</v>
      </c>
      <c r="M637" s="202" t="s">
        <v>623</v>
      </c>
      <c r="N637" s="202" t="s">
        <v>624</v>
      </c>
      <c r="O637" s="91">
        <v>0</v>
      </c>
      <c r="P637" s="44" t="s">
        <v>621</v>
      </c>
      <c r="Q637" s="45" t="s">
        <v>771</v>
      </c>
      <c r="R637" s="45" t="s">
        <v>621</v>
      </c>
      <c r="S637" s="46" t="s">
        <v>621</v>
      </c>
      <c r="T637" s="206">
        <v>83.169954316390715</v>
      </c>
      <c r="U637" s="45" t="s">
        <v>621</v>
      </c>
      <c r="V637" s="44">
        <v>1050</v>
      </c>
      <c r="W637" s="45">
        <v>300</v>
      </c>
      <c r="X637" s="44">
        <v>2</v>
      </c>
      <c r="Y637" s="78">
        <v>525</v>
      </c>
      <c r="Z637" s="46" t="s">
        <v>629</v>
      </c>
      <c r="AA637" s="44" t="s">
        <v>630</v>
      </c>
      <c r="AB637" s="66" t="s">
        <v>628</v>
      </c>
      <c r="AC637" s="66" t="s">
        <v>628</v>
      </c>
      <c r="AD637" s="46" t="s">
        <v>621</v>
      </c>
      <c r="AE637" s="66" t="s">
        <v>634</v>
      </c>
      <c r="AF637" s="46" t="s">
        <v>633</v>
      </c>
      <c r="AG637" s="46" t="s">
        <v>725</v>
      </c>
      <c r="AH637" s="46"/>
    </row>
    <row r="638" spans="2:34">
      <c r="B638" s="45" t="s">
        <v>1534</v>
      </c>
      <c r="C638" s="199" t="s">
        <v>437</v>
      </c>
      <c r="D638" s="199" t="s">
        <v>144</v>
      </c>
      <c r="E638" s="200" t="s">
        <v>339</v>
      </c>
      <c r="F638" s="199" t="s">
        <v>620</v>
      </c>
      <c r="G638" s="44" t="s">
        <v>621</v>
      </c>
      <c r="H638" s="201" t="s">
        <v>1442</v>
      </c>
      <c r="I638" s="200">
        <v>5</v>
      </c>
      <c r="J638" s="44" t="s">
        <v>811</v>
      </c>
      <c r="K638" s="44" t="s">
        <v>15</v>
      </c>
      <c r="L638" s="202" t="s">
        <v>470</v>
      </c>
      <c r="M638" s="202" t="s">
        <v>623</v>
      </c>
      <c r="N638" s="202" t="s">
        <v>624</v>
      </c>
      <c r="O638" s="91">
        <v>0</v>
      </c>
      <c r="P638" s="44" t="s">
        <v>621</v>
      </c>
      <c r="Q638" s="45" t="s">
        <v>771</v>
      </c>
      <c r="R638" s="45" t="s">
        <v>621</v>
      </c>
      <c r="S638" s="46" t="s">
        <v>621</v>
      </c>
      <c r="T638" s="206">
        <v>76.709062515417997</v>
      </c>
      <c r="U638" s="45" t="s">
        <v>621</v>
      </c>
      <c r="V638" s="44">
        <v>1050</v>
      </c>
      <c r="W638" s="45">
        <v>300</v>
      </c>
      <c r="X638" s="44">
        <v>2</v>
      </c>
      <c r="Y638" s="78">
        <v>525</v>
      </c>
      <c r="Z638" s="46" t="s">
        <v>629</v>
      </c>
      <c r="AA638" s="44" t="s">
        <v>630</v>
      </c>
      <c r="AB638" s="66" t="s">
        <v>628</v>
      </c>
      <c r="AC638" s="66" t="s">
        <v>628</v>
      </c>
      <c r="AD638" s="46" t="s">
        <v>621</v>
      </c>
      <c r="AE638" s="66" t="s">
        <v>634</v>
      </c>
      <c r="AF638" s="46" t="s">
        <v>633</v>
      </c>
      <c r="AG638" s="46" t="s">
        <v>725</v>
      </c>
      <c r="AH638" s="46"/>
    </row>
    <row r="639" spans="2:34">
      <c r="B639" s="45" t="s">
        <v>1535</v>
      </c>
      <c r="C639" s="199" t="s">
        <v>437</v>
      </c>
      <c r="D639" s="199" t="s">
        <v>144</v>
      </c>
      <c r="E639" s="200" t="s">
        <v>339</v>
      </c>
      <c r="F639" s="199" t="s">
        <v>620</v>
      </c>
      <c r="G639" s="44" t="s">
        <v>621</v>
      </c>
      <c r="H639" s="201" t="s">
        <v>1358</v>
      </c>
      <c r="I639" s="200">
        <v>6</v>
      </c>
      <c r="J639" s="44" t="s">
        <v>811</v>
      </c>
      <c r="K639" s="44" t="s">
        <v>15</v>
      </c>
      <c r="L639" s="202" t="s">
        <v>470</v>
      </c>
      <c r="M639" s="202" t="s">
        <v>623</v>
      </c>
      <c r="N639" s="202" t="s">
        <v>624</v>
      </c>
      <c r="O639" s="91">
        <v>36</v>
      </c>
      <c r="P639" s="44" t="s">
        <v>625</v>
      </c>
      <c r="Q639" s="45" t="s">
        <v>626</v>
      </c>
      <c r="R639" s="45" t="s">
        <v>625</v>
      </c>
      <c r="S639" s="46" t="s">
        <v>627</v>
      </c>
      <c r="T639" s="206">
        <v>152.60513424201113</v>
      </c>
      <c r="U639" s="45" t="s">
        <v>632</v>
      </c>
      <c r="V639" s="44">
        <v>1050</v>
      </c>
      <c r="W639" s="45">
        <v>300</v>
      </c>
      <c r="X639" s="44">
        <v>2</v>
      </c>
      <c r="Y639" s="78">
        <v>525</v>
      </c>
      <c r="Z639" s="46" t="s">
        <v>629</v>
      </c>
      <c r="AA639" s="44" t="s">
        <v>630</v>
      </c>
      <c r="AB639" s="66" t="s">
        <v>632</v>
      </c>
      <c r="AC639" s="66" t="s">
        <v>632</v>
      </c>
      <c r="AD639" s="46" t="s">
        <v>656</v>
      </c>
      <c r="AE639" s="66" t="s">
        <v>634</v>
      </c>
      <c r="AF639" s="46" t="s">
        <v>631</v>
      </c>
      <c r="AG639" s="46" t="s">
        <v>635</v>
      </c>
      <c r="AH639" s="46"/>
    </row>
    <row r="640" spans="2:34">
      <c r="B640" s="45" t="s">
        <v>1536</v>
      </c>
      <c r="C640" s="199" t="s">
        <v>437</v>
      </c>
      <c r="D640" s="199" t="s">
        <v>144</v>
      </c>
      <c r="E640" s="200" t="s">
        <v>339</v>
      </c>
      <c r="F640" s="199" t="s">
        <v>620</v>
      </c>
      <c r="G640" s="44" t="s">
        <v>621</v>
      </c>
      <c r="H640" s="201" t="s">
        <v>1360</v>
      </c>
      <c r="I640" s="200">
        <v>8</v>
      </c>
      <c r="J640" s="44" t="s">
        <v>816</v>
      </c>
      <c r="K640" s="44" t="s">
        <v>15</v>
      </c>
      <c r="L640" s="202" t="s">
        <v>470</v>
      </c>
      <c r="M640" s="202" t="s">
        <v>623</v>
      </c>
      <c r="N640" s="202" t="s">
        <v>624</v>
      </c>
      <c r="O640" s="91">
        <v>27</v>
      </c>
      <c r="P640" s="44" t="s">
        <v>798</v>
      </c>
      <c r="Q640" s="45" t="s">
        <v>626</v>
      </c>
      <c r="R640" s="45" t="s">
        <v>625</v>
      </c>
      <c r="S640" s="46" t="s">
        <v>627</v>
      </c>
      <c r="T640" s="206">
        <v>128.98086952249676</v>
      </c>
      <c r="U640" s="45" t="s">
        <v>632</v>
      </c>
      <c r="V640" s="44">
        <v>1050</v>
      </c>
      <c r="W640" s="45">
        <v>300</v>
      </c>
      <c r="X640" s="44">
        <v>2</v>
      </c>
      <c r="Y640" s="78">
        <v>525</v>
      </c>
      <c r="Z640" s="46" t="s">
        <v>629</v>
      </c>
      <c r="AA640" s="44" t="s">
        <v>630</v>
      </c>
      <c r="AB640" s="66" t="s">
        <v>632</v>
      </c>
      <c r="AC640" s="66" t="s">
        <v>799</v>
      </c>
      <c r="AD640" s="46" t="s">
        <v>656</v>
      </c>
      <c r="AE640" s="66" t="s">
        <v>634</v>
      </c>
      <c r="AF640" s="46" t="s">
        <v>631</v>
      </c>
      <c r="AG640" s="46" t="s">
        <v>725</v>
      </c>
      <c r="AH640" s="46"/>
    </row>
    <row r="641" spans="2:34">
      <c r="B641" s="45" t="s">
        <v>1537</v>
      </c>
      <c r="C641" s="199" t="s">
        <v>437</v>
      </c>
      <c r="D641" s="199" t="s">
        <v>144</v>
      </c>
      <c r="E641" s="200" t="s">
        <v>339</v>
      </c>
      <c r="F641" s="199" t="s">
        <v>620</v>
      </c>
      <c r="G641" s="44" t="s">
        <v>621</v>
      </c>
      <c r="H641" s="201" t="s">
        <v>1538</v>
      </c>
      <c r="I641" s="200">
        <v>2</v>
      </c>
      <c r="J641" s="44" t="s">
        <v>811</v>
      </c>
      <c r="K641" s="44" t="s">
        <v>15</v>
      </c>
      <c r="L641" s="202" t="s">
        <v>470</v>
      </c>
      <c r="M641" s="202" t="s">
        <v>623</v>
      </c>
      <c r="N641" s="202" t="s">
        <v>624</v>
      </c>
      <c r="O641" s="91">
        <v>54</v>
      </c>
      <c r="P641" s="44" t="s">
        <v>625</v>
      </c>
      <c r="Q641" s="45" t="s">
        <v>626</v>
      </c>
      <c r="R641" s="45" t="s">
        <v>625</v>
      </c>
      <c r="S641" s="46" t="s">
        <v>627</v>
      </c>
      <c r="T641" s="206">
        <v>99.435036278818458</v>
      </c>
      <c r="U641" s="45" t="s">
        <v>632</v>
      </c>
      <c r="V641" s="44">
        <v>1050</v>
      </c>
      <c r="W641" s="45">
        <v>300</v>
      </c>
      <c r="X641" s="44">
        <v>2</v>
      </c>
      <c r="Y641" s="78">
        <v>525</v>
      </c>
      <c r="Z641" s="46" t="s">
        <v>629</v>
      </c>
      <c r="AA641" s="44" t="s">
        <v>630</v>
      </c>
      <c r="AB641" s="66" t="s">
        <v>640</v>
      </c>
      <c r="AC641" s="66" t="s">
        <v>632</v>
      </c>
      <c r="AD641" s="46" t="s">
        <v>656</v>
      </c>
      <c r="AE641" s="66" t="s">
        <v>634</v>
      </c>
      <c r="AF641" s="46" t="s">
        <v>631</v>
      </c>
      <c r="AG641" s="46" t="s">
        <v>635</v>
      </c>
      <c r="AH641" s="46"/>
    </row>
    <row r="642" spans="2:34">
      <c r="B642" s="45" t="s">
        <v>1539</v>
      </c>
      <c r="C642" s="199" t="s">
        <v>437</v>
      </c>
      <c r="D642" s="199" t="s">
        <v>144</v>
      </c>
      <c r="E642" s="200" t="s">
        <v>339</v>
      </c>
      <c r="F642" s="199" t="s">
        <v>620</v>
      </c>
      <c r="G642" s="44" t="s">
        <v>621</v>
      </c>
      <c r="H642" s="201" t="s">
        <v>1396</v>
      </c>
      <c r="I642" s="200">
        <v>4</v>
      </c>
      <c r="J642" s="44" t="s">
        <v>811</v>
      </c>
      <c r="K642" s="44" t="s">
        <v>15</v>
      </c>
      <c r="L642" s="202" t="s">
        <v>470</v>
      </c>
      <c r="M642" s="202" t="s">
        <v>623</v>
      </c>
      <c r="N642" s="202" t="s">
        <v>624</v>
      </c>
      <c r="O642" s="91">
        <v>27</v>
      </c>
      <c r="P642" s="44" t="s">
        <v>625</v>
      </c>
      <c r="Q642" s="45" t="s">
        <v>626</v>
      </c>
      <c r="R642" s="45" t="s">
        <v>625</v>
      </c>
      <c r="S642" s="46" t="s">
        <v>627</v>
      </c>
      <c r="T642" s="206">
        <v>89.166364134714641</v>
      </c>
      <c r="U642" s="45" t="s">
        <v>632</v>
      </c>
      <c r="V642" s="44">
        <v>1050</v>
      </c>
      <c r="W642" s="45">
        <v>300</v>
      </c>
      <c r="X642" s="44">
        <v>2</v>
      </c>
      <c r="Y642" s="78">
        <v>525</v>
      </c>
      <c r="Z642" s="46" t="s">
        <v>629</v>
      </c>
      <c r="AA642" s="44" t="s">
        <v>630</v>
      </c>
      <c r="AB642" s="66" t="s">
        <v>632</v>
      </c>
      <c r="AC642" s="66" t="s">
        <v>632</v>
      </c>
      <c r="AD642" s="46" t="s">
        <v>656</v>
      </c>
      <c r="AE642" s="66" t="s">
        <v>634</v>
      </c>
      <c r="AF642" s="46" t="s">
        <v>631</v>
      </c>
      <c r="AG642" s="46" t="s">
        <v>635</v>
      </c>
      <c r="AH642" s="46"/>
    </row>
    <row r="643" spans="2:34">
      <c r="B643" s="45" t="s">
        <v>1540</v>
      </c>
      <c r="C643" s="199" t="s">
        <v>437</v>
      </c>
      <c r="D643" s="199" t="s">
        <v>144</v>
      </c>
      <c r="E643" s="200" t="s">
        <v>339</v>
      </c>
      <c r="F643" s="199" t="s">
        <v>620</v>
      </c>
      <c r="G643" s="44" t="s">
        <v>621</v>
      </c>
      <c r="H643" s="201" t="s">
        <v>1342</v>
      </c>
      <c r="I643" s="200">
        <v>2</v>
      </c>
      <c r="J643" s="44" t="s">
        <v>811</v>
      </c>
      <c r="K643" s="44" t="s">
        <v>15</v>
      </c>
      <c r="L643" s="202" t="s">
        <v>470</v>
      </c>
      <c r="M643" s="202" t="s">
        <v>623</v>
      </c>
      <c r="N643" s="202" t="s">
        <v>624</v>
      </c>
      <c r="O643" s="91">
        <v>108</v>
      </c>
      <c r="P643" s="44" t="s">
        <v>625</v>
      </c>
      <c r="Q643" s="45" t="s">
        <v>626</v>
      </c>
      <c r="R643" s="45" t="s">
        <v>625</v>
      </c>
      <c r="S643" s="46" t="s">
        <v>627</v>
      </c>
      <c r="T643" s="206">
        <v>133.30937332980241</v>
      </c>
      <c r="U643" s="45" t="s">
        <v>632</v>
      </c>
      <c r="V643" s="44">
        <v>1050</v>
      </c>
      <c r="W643" s="45">
        <v>300</v>
      </c>
      <c r="X643" s="44">
        <v>2</v>
      </c>
      <c r="Y643" s="78">
        <v>525</v>
      </c>
      <c r="Z643" s="46" t="s">
        <v>629</v>
      </c>
      <c r="AA643" s="44" t="s">
        <v>630</v>
      </c>
      <c r="AB643" s="66" t="s">
        <v>634</v>
      </c>
      <c r="AC643" s="66" t="s">
        <v>632</v>
      </c>
      <c r="AD643" s="46" t="s">
        <v>656</v>
      </c>
      <c r="AE643" s="66" t="s">
        <v>634</v>
      </c>
      <c r="AF643" s="46" t="s">
        <v>631</v>
      </c>
      <c r="AG643" s="46" t="s">
        <v>635</v>
      </c>
      <c r="AH643" s="46"/>
    </row>
    <row r="644" spans="2:34">
      <c r="B644" s="45" t="s">
        <v>1541</v>
      </c>
      <c r="C644" s="199" t="s">
        <v>437</v>
      </c>
      <c r="D644" s="199" t="s">
        <v>144</v>
      </c>
      <c r="E644" s="200" t="s">
        <v>339</v>
      </c>
      <c r="F644" s="199" t="s">
        <v>620</v>
      </c>
      <c r="G644" s="44" t="s">
        <v>621</v>
      </c>
      <c r="H644" s="201" t="s">
        <v>1398</v>
      </c>
      <c r="I644" s="200">
        <v>6</v>
      </c>
      <c r="J644" s="44" t="s">
        <v>816</v>
      </c>
      <c r="K644" s="44" t="s">
        <v>15</v>
      </c>
      <c r="L644" s="202" t="s">
        <v>470</v>
      </c>
      <c r="M644" s="202" t="s">
        <v>623</v>
      </c>
      <c r="N644" s="202" t="s">
        <v>624</v>
      </c>
      <c r="O644" s="91">
        <v>72</v>
      </c>
      <c r="P644" s="44" t="s">
        <v>625</v>
      </c>
      <c r="Q644" s="45" t="s">
        <v>626</v>
      </c>
      <c r="R644" s="45" t="s">
        <v>625</v>
      </c>
      <c r="S644" s="46" t="s">
        <v>627</v>
      </c>
      <c r="T644" s="206">
        <v>57.994010121771382</v>
      </c>
      <c r="U644" s="45" t="s">
        <v>632</v>
      </c>
      <c r="V644" s="44">
        <v>1050</v>
      </c>
      <c r="W644" s="45">
        <v>300</v>
      </c>
      <c r="X644" s="44">
        <v>2</v>
      </c>
      <c r="Y644" s="78">
        <v>525</v>
      </c>
      <c r="Z644" s="46" t="s">
        <v>629</v>
      </c>
      <c r="AA644" s="44" t="s">
        <v>630</v>
      </c>
      <c r="AB644" s="66" t="s">
        <v>634</v>
      </c>
      <c r="AC644" s="66" t="s">
        <v>632</v>
      </c>
      <c r="AD644" s="46" t="s">
        <v>656</v>
      </c>
      <c r="AE644" s="66" t="s">
        <v>634</v>
      </c>
      <c r="AF644" s="46" t="s">
        <v>631</v>
      </c>
      <c r="AG644" s="46" t="s">
        <v>635</v>
      </c>
      <c r="AH644" s="46"/>
    </row>
    <row r="645" spans="2:34">
      <c r="B645" s="45" t="s">
        <v>1542</v>
      </c>
      <c r="C645" s="199" t="s">
        <v>437</v>
      </c>
      <c r="D645" s="199" t="s">
        <v>144</v>
      </c>
      <c r="E645" s="200" t="s">
        <v>339</v>
      </c>
      <c r="F645" s="199" t="s">
        <v>620</v>
      </c>
      <c r="G645" s="44" t="s">
        <v>621</v>
      </c>
      <c r="H645" s="201" t="s">
        <v>1368</v>
      </c>
      <c r="I645" s="200">
        <v>3</v>
      </c>
      <c r="J645" s="44" t="s">
        <v>811</v>
      </c>
      <c r="K645" s="44" t="s">
        <v>15</v>
      </c>
      <c r="L645" s="202" t="s">
        <v>470</v>
      </c>
      <c r="M645" s="202" t="s">
        <v>623</v>
      </c>
      <c r="N645" s="202" t="s">
        <v>624</v>
      </c>
      <c r="O645" s="91">
        <v>24</v>
      </c>
      <c r="P645" s="44" t="s">
        <v>625</v>
      </c>
      <c r="Q645" s="45" t="s">
        <v>626</v>
      </c>
      <c r="R645" s="45" t="s">
        <v>625</v>
      </c>
      <c r="S645" s="46" t="s">
        <v>627</v>
      </c>
      <c r="T645" s="206">
        <v>149.92270024914325</v>
      </c>
      <c r="U645" s="45" t="s">
        <v>632</v>
      </c>
      <c r="V645" s="44">
        <v>1050</v>
      </c>
      <c r="W645" s="45">
        <v>300</v>
      </c>
      <c r="X645" s="44">
        <v>2</v>
      </c>
      <c r="Y645" s="78">
        <v>525</v>
      </c>
      <c r="Z645" s="46" t="s">
        <v>629</v>
      </c>
      <c r="AA645" s="44" t="s">
        <v>630</v>
      </c>
      <c r="AB645" s="66" t="s">
        <v>632</v>
      </c>
      <c r="AC645" s="66" t="s">
        <v>632</v>
      </c>
      <c r="AD645" s="46" t="s">
        <v>656</v>
      </c>
      <c r="AE645" s="66" t="s">
        <v>634</v>
      </c>
      <c r="AF645" s="46" t="s">
        <v>631</v>
      </c>
      <c r="AG645" s="46" t="s">
        <v>635</v>
      </c>
      <c r="AH645" s="46"/>
    </row>
    <row r="646" spans="2:34">
      <c r="B646" s="45" t="s">
        <v>1543</v>
      </c>
      <c r="C646" s="199" t="s">
        <v>1544</v>
      </c>
      <c r="D646" s="199" t="s">
        <v>1545</v>
      </c>
      <c r="E646" s="200" t="s">
        <v>621</v>
      </c>
      <c r="F646" s="199" t="s">
        <v>620</v>
      </c>
      <c r="G646" s="44" t="s">
        <v>621</v>
      </c>
      <c r="H646" s="201" t="s">
        <v>1499</v>
      </c>
      <c r="I646" s="200">
        <v>5</v>
      </c>
      <c r="J646" s="44" t="s">
        <v>816</v>
      </c>
      <c r="K646" s="44" t="s">
        <v>15</v>
      </c>
      <c r="L646" s="202" t="s">
        <v>1031</v>
      </c>
      <c r="M646" s="202"/>
      <c r="N646" s="202" t="s">
        <v>1338</v>
      </c>
      <c r="O646" s="91">
        <v>0</v>
      </c>
      <c r="P646" s="44" t="s">
        <v>621</v>
      </c>
      <c r="Q646" s="45" t="s">
        <v>771</v>
      </c>
      <c r="R646" s="45" t="s">
        <v>621</v>
      </c>
      <c r="S646" s="46" t="s">
        <v>621</v>
      </c>
      <c r="T646" s="206" t="s">
        <v>621</v>
      </c>
      <c r="U646" s="45" t="s">
        <v>621</v>
      </c>
      <c r="V646" s="44">
        <v>707</v>
      </c>
      <c r="W646" s="45">
        <v>300</v>
      </c>
      <c r="X646" s="44">
        <v>1</v>
      </c>
      <c r="Y646" s="78">
        <v>707</v>
      </c>
      <c r="Z646" s="46" t="s">
        <v>629</v>
      </c>
      <c r="AA646" s="44" t="s">
        <v>630</v>
      </c>
      <c r="AB646" s="66" t="s">
        <v>628</v>
      </c>
      <c r="AC646" s="66" t="s">
        <v>628</v>
      </c>
      <c r="AD646" s="46" t="s">
        <v>621</v>
      </c>
      <c r="AE646" s="66" t="s">
        <v>634</v>
      </c>
      <c r="AF646" s="46" t="s">
        <v>633</v>
      </c>
      <c r="AG646" s="46" t="s">
        <v>725</v>
      </c>
      <c r="AH646" s="46"/>
    </row>
    <row r="647" spans="2:34">
      <c r="B647" s="45" t="s">
        <v>1546</v>
      </c>
      <c r="C647" s="199" t="s">
        <v>1544</v>
      </c>
      <c r="D647" s="199" t="s">
        <v>1545</v>
      </c>
      <c r="E647" s="200" t="s">
        <v>621</v>
      </c>
      <c r="F647" s="199" t="s">
        <v>620</v>
      </c>
      <c r="G647" s="44" t="s">
        <v>621</v>
      </c>
      <c r="H647" s="201" t="s">
        <v>1501</v>
      </c>
      <c r="I647" s="200">
        <v>6</v>
      </c>
      <c r="J647" s="44" t="s">
        <v>811</v>
      </c>
      <c r="K647" s="44" t="s">
        <v>15</v>
      </c>
      <c r="L647" s="202" t="s">
        <v>1031</v>
      </c>
      <c r="M647" s="202"/>
      <c r="N647" s="202" t="s">
        <v>1266</v>
      </c>
      <c r="O647" s="91">
        <v>0</v>
      </c>
      <c r="P647" s="44" t="s">
        <v>621</v>
      </c>
      <c r="Q647" s="45" t="s">
        <v>771</v>
      </c>
      <c r="R647" s="45" t="s">
        <v>621</v>
      </c>
      <c r="S647" s="46" t="s">
        <v>621</v>
      </c>
      <c r="T647" s="206" t="s">
        <v>621</v>
      </c>
      <c r="U647" s="45" t="s">
        <v>621</v>
      </c>
      <c r="V647" s="44">
        <v>707</v>
      </c>
      <c r="W647" s="45">
        <v>300</v>
      </c>
      <c r="X647" s="44">
        <v>1</v>
      </c>
      <c r="Y647" s="78">
        <v>707</v>
      </c>
      <c r="Z647" s="46" t="s">
        <v>629</v>
      </c>
      <c r="AA647" s="44" t="s">
        <v>630</v>
      </c>
      <c r="AB647" s="66" t="s">
        <v>628</v>
      </c>
      <c r="AC647" s="66" t="s">
        <v>628</v>
      </c>
      <c r="AD647" s="46" t="s">
        <v>621</v>
      </c>
      <c r="AE647" s="66" t="s">
        <v>634</v>
      </c>
      <c r="AF647" s="46" t="s">
        <v>633</v>
      </c>
      <c r="AG647" s="46" t="s">
        <v>725</v>
      </c>
      <c r="AH647" s="46"/>
    </row>
    <row r="648" spans="2:34">
      <c r="B648" s="45" t="s">
        <v>1547</v>
      </c>
      <c r="C648" s="199" t="s">
        <v>1544</v>
      </c>
      <c r="D648" s="199" t="s">
        <v>1545</v>
      </c>
      <c r="E648" s="200" t="s">
        <v>621</v>
      </c>
      <c r="F648" s="199" t="s">
        <v>620</v>
      </c>
      <c r="G648" s="44" t="s">
        <v>621</v>
      </c>
      <c r="H648" s="201" t="s">
        <v>1473</v>
      </c>
      <c r="I648" s="200">
        <v>6</v>
      </c>
      <c r="J648" s="44" t="s">
        <v>811</v>
      </c>
      <c r="K648" s="44" t="s">
        <v>15</v>
      </c>
      <c r="L648" s="202" t="s">
        <v>1031</v>
      </c>
      <c r="M648" s="202"/>
      <c r="N648" s="202" t="s">
        <v>1266</v>
      </c>
      <c r="O648" s="91">
        <v>0</v>
      </c>
      <c r="P648" s="44" t="s">
        <v>621</v>
      </c>
      <c r="Q648" s="45" t="s">
        <v>771</v>
      </c>
      <c r="R648" s="45" t="s">
        <v>621</v>
      </c>
      <c r="S648" s="46" t="s">
        <v>621</v>
      </c>
      <c r="T648" s="206" t="s">
        <v>621</v>
      </c>
      <c r="U648" s="45" t="s">
        <v>621</v>
      </c>
      <c r="V648" s="44">
        <v>707</v>
      </c>
      <c r="W648" s="45">
        <v>300</v>
      </c>
      <c r="X648" s="44">
        <v>1</v>
      </c>
      <c r="Y648" s="78">
        <v>707</v>
      </c>
      <c r="Z648" s="46" t="s">
        <v>629</v>
      </c>
      <c r="AA648" s="44" t="s">
        <v>630</v>
      </c>
      <c r="AB648" s="66" t="s">
        <v>628</v>
      </c>
      <c r="AC648" s="66" t="s">
        <v>628</v>
      </c>
      <c r="AD648" s="46" t="s">
        <v>621</v>
      </c>
      <c r="AE648" s="66" t="s">
        <v>634</v>
      </c>
      <c r="AF648" s="46" t="s">
        <v>633</v>
      </c>
      <c r="AG648" s="46" t="s">
        <v>725</v>
      </c>
      <c r="AH648" s="46"/>
    </row>
    <row r="649" spans="2:34">
      <c r="B649" s="45" t="s">
        <v>1548</v>
      </c>
      <c r="C649" s="199" t="s">
        <v>1544</v>
      </c>
      <c r="D649" s="199" t="s">
        <v>1545</v>
      </c>
      <c r="E649" s="200" t="s">
        <v>621</v>
      </c>
      <c r="F649" s="199" t="s">
        <v>620</v>
      </c>
      <c r="G649" s="44" t="s">
        <v>621</v>
      </c>
      <c r="H649" s="201" t="s">
        <v>1549</v>
      </c>
      <c r="I649" s="200">
        <v>5</v>
      </c>
      <c r="J649" s="44" t="s">
        <v>811</v>
      </c>
      <c r="K649" s="44" t="s">
        <v>15</v>
      </c>
      <c r="L649" s="202" t="s">
        <v>1031</v>
      </c>
      <c r="M649" s="202"/>
      <c r="N649" s="202" t="s">
        <v>1266</v>
      </c>
      <c r="O649" s="91">
        <v>0</v>
      </c>
      <c r="P649" s="44" t="s">
        <v>621</v>
      </c>
      <c r="Q649" s="45" t="s">
        <v>771</v>
      </c>
      <c r="R649" s="45" t="s">
        <v>621</v>
      </c>
      <c r="S649" s="46" t="s">
        <v>621</v>
      </c>
      <c r="T649" s="206" t="s">
        <v>621</v>
      </c>
      <c r="U649" s="45" t="s">
        <v>621</v>
      </c>
      <c r="V649" s="44">
        <v>707</v>
      </c>
      <c r="W649" s="45">
        <v>300</v>
      </c>
      <c r="X649" s="44">
        <v>1</v>
      </c>
      <c r="Y649" s="78">
        <v>707</v>
      </c>
      <c r="Z649" s="46" t="s">
        <v>629</v>
      </c>
      <c r="AA649" s="44" t="s">
        <v>630</v>
      </c>
      <c r="AB649" s="66" t="s">
        <v>628</v>
      </c>
      <c r="AC649" s="66" t="s">
        <v>628</v>
      </c>
      <c r="AD649" s="46" t="s">
        <v>621</v>
      </c>
      <c r="AE649" s="66" t="s">
        <v>634</v>
      </c>
      <c r="AF649" s="46" t="s">
        <v>633</v>
      </c>
      <c r="AG649" s="46" t="s">
        <v>725</v>
      </c>
      <c r="AH649" s="46"/>
    </row>
    <row r="650" spans="2:34">
      <c r="B650" s="45" t="s">
        <v>1550</v>
      </c>
      <c r="C650" s="199" t="s">
        <v>1544</v>
      </c>
      <c r="D650" s="199" t="s">
        <v>1545</v>
      </c>
      <c r="E650" s="200" t="s">
        <v>621</v>
      </c>
      <c r="F650" s="199" t="s">
        <v>620</v>
      </c>
      <c r="G650" s="44" t="s">
        <v>621</v>
      </c>
      <c r="H650" s="201" t="s">
        <v>1466</v>
      </c>
      <c r="I650" s="200">
        <v>6</v>
      </c>
      <c r="J650" s="44" t="s">
        <v>811</v>
      </c>
      <c r="K650" s="44" t="s">
        <v>15</v>
      </c>
      <c r="L650" s="202" t="s">
        <v>1031</v>
      </c>
      <c r="M650" s="202"/>
      <c r="N650" s="202" t="s">
        <v>1551</v>
      </c>
      <c r="O650" s="91">
        <v>0</v>
      </c>
      <c r="P650" s="44" t="s">
        <v>621</v>
      </c>
      <c r="Q650" s="45" t="s">
        <v>771</v>
      </c>
      <c r="R650" s="45" t="s">
        <v>621</v>
      </c>
      <c r="S650" s="46" t="s">
        <v>621</v>
      </c>
      <c r="T650" s="206" t="s">
        <v>621</v>
      </c>
      <c r="U650" s="45" t="s">
        <v>621</v>
      </c>
      <c r="V650" s="44">
        <v>707</v>
      </c>
      <c r="W650" s="45">
        <v>300</v>
      </c>
      <c r="X650" s="44">
        <v>1</v>
      </c>
      <c r="Y650" s="78">
        <v>707</v>
      </c>
      <c r="Z650" s="46" t="s">
        <v>629</v>
      </c>
      <c r="AA650" s="44" t="s">
        <v>630</v>
      </c>
      <c r="AB650" s="66" t="s">
        <v>628</v>
      </c>
      <c r="AC650" s="66" t="s">
        <v>628</v>
      </c>
      <c r="AD650" s="46" t="s">
        <v>621</v>
      </c>
      <c r="AE650" s="66" t="s">
        <v>634</v>
      </c>
      <c r="AF650" s="46" t="s">
        <v>633</v>
      </c>
      <c r="AG650" s="46" t="s">
        <v>725</v>
      </c>
      <c r="AH650" s="46"/>
    </row>
    <row r="651" spans="2:34">
      <c r="B651" s="45" t="s">
        <v>1552</v>
      </c>
      <c r="C651" s="199" t="s">
        <v>1544</v>
      </c>
      <c r="D651" s="199" t="s">
        <v>1545</v>
      </c>
      <c r="E651" s="200" t="s">
        <v>621</v>
      </c>
      <c r="F651" s="199" t="s">
        <v>620</v>
      </c>
      <c r="G651" s="44" t="s">
        <v>621</v>
      </c>
      <c r="H651" s="201" t="s">
        <v>1439</v>
      </c>
      <c r="I651" s="200">
        <v>6</v>
      </c>
      <c r="J651" s="44" t="s">
        <v>811</v>
      </c>
      <c r="K651" s="44" t="s">
        <v>15</v>
      </c>
      <c r="L651" s="202" t="s">
        <v>1031</v>
      </c>
      <c r="M651" s="202"/>
      <c r="N651" s="202" t="s">
        <v>1266</v>
      </c>
      <c r="O651" s="91">
        <v>0</v>
      </c>
      <c r="P651" s="44" t="s">
        <v>621</v>
      </c>
      <c r="Q651" s="45" t="s">
        <v>771</v>
      </c>
      <c r="R651" s="45" t="s">
        <v>621</v>
      </c>
      <c r="S651" s="46" t="s">
        <v>621</v>
      </c>
      <c r="T651" s="206" t="s">
        <v>621</v>
      </c>
      <c r="U651" s="45" t="s">
        <v>621</v>
      </c>
      <c r="V651" s="44">
        <v>707</v>
      </c>
      <c r="W651" s="45">
        <v>300</v>
      </c>
      <c r="X651" s="44">
        <v>1</v>
      </c>
      <c r="Y651" s="78">
        <v>707</v>
      </c>
      <c r="Z651" s="46" t="s">
        <v>629</v>
      </c>
      <c r="AA651" s="44" t="s">
        <v>630</v>
      </c>
      <c r="AB651" s="66" t="s">
        <v>628</v>
      </c>
      <c r="AC651" s="66" t="s">
        <v>628</v>
      </c>
      <c r="AD651" s="46" t="s">
        <v>621</v>
      </c>
      <c r="AE651" s="66" t="s">
        <v>634</v>
      </c>
      <c r="AF651" s="46" t="s">
        <v>633</v>
      </c>
      <c r="AG651" s="46" t="s">
        <v>725</v>
      </c>
      <c r="AH651" s="46"/>
    </row>
    <row r="652" spans="2:34">
      <c r="B652" s="45" t="s">
        <v>1553</v>
      </c>
      <c r="C652" s="199" t="s">
        <v>1544</v>
      </c>
      <c r="D652" s="199" t="s">
        <v>1545</v>
      </c>
      <c r="E652" s="200" t="s">
        <v>621</v>
      </c>
      <c r="F652" s="199" t="s">
        <v>620</v>
      </c>
      <c r="G652" s="44" t="s">
        <v>621</v>
      </c>
      <c r="H652" s="201" t="s">
        <v>1382</v>
      </c>
      <c r="I652" s="200">
        <v>4</v>
      </c>
      <c r="J652" s="44" t="s">
        <v>811</v>
      </c>
      <c r="K652" s="44" t="s">
        <v>15</v>
      </c>
      <c r="L652" s="202" t="s">
        <v>1031</v>
      </c>
      <c r="M652" s="202"/>
      <c r="N652" s="202" t="s">
        <v>1266</v>
      </c>
      <c r="O652" s="91">
        <v>0</v>
      </c>
      <c r="P652" s="44" t="s">
        <v>621</v>
      </c>
      <c r="Q652" s="45" t="s">
        <v>771</v>
      </c>
      <c r="R652" s="45" t="s">
        <v>621</v>
      </c>
      <c r="S652" s="46" t="s">
        <v>621</v>
      </c>
      <c r="T652" s="206" t="s">
        <v>621</v>
      </c>
      <c r="U652" s="45" t="s">
        <v>621</v>
      </c>
      <c r="V652" s="44">
        <v>707</v>
      </c>
      <c r="W652" s="45">
        <v>300</v>
      </c>
      <c r="X652" s="44">
        <v>1</v>
      </c>
      <c r="Y652" s="78">
        <v>707</v>
      </c>
      <c r="Z652" s="46" t="s">
        <v>629</v>
      </c>
      <c r="AA652" s="44" t="s">
        <v>630</v>
      </c>
      <c r="AB652" s="66" t="s">
        <v>628</v>
      </c>
      <c r="AC652" s="66" t="s">
        <v>628</v>
      </c>
      <c r="AD652" s="46" t="s">
        <v>621</v>
      </c>
      <c r="AE652" s="66" t="s">
        <v>634</v>
      </c>
      <c r="AF652" s="46" t="s">
        <v>633</v>
      </c>
      <c r="AG652" s="46" t="s">
        <v>725</v>
      </c>
      <c r="AH652" s="46"/>
    </row>
    <row r="653" spans="2:34">
      <c r="B653" s="45" t="s">
        <v>1554</v>
      </c>
      <c r="C653" s="199" t="s">
        <v>1544</v>
      </c>
      <c r="D653" s="199" t="s">
        <v>1545</v>
      </c>
      <c r="E653" s="200" t="s">
        <v>621</v>
      </c>
      <c r="F653" s="199" t="s">
        <v>620</v>
      </c>
      <c r="G653" s="44" t="s">
        <v>621</v>
      </c>
      <c r="H653" s="201" t="s">
        <v>1442</v>
      </c>
      <c r="I653" s="200">
        <v>5</v>
      </c>
      <c r="J653" s="44" t="s">
        <v>811</v>
      </c>
      <c r="K653" s="44" t="s">
        <v>15</v>
      </c>
      <c r="L653" s="202" t="s">
        <v>1031</v>
      </c>
      <c r="M653" s="202"/>
      <c r="N653" s="202" t="s">
        <v>1266</v>
      </c>
      <c r="O653" s="91">
        <v>0</v>
      </c>
      <c r="P653" s="44" t="s">
        <v>621</v>
      </c>
      <c r="Q653" s="45" t="s">
        <v>771</v>
      </c>
      <c r="R653" s="45" t="s">
        <v>621</v>
      </c>
      <c r="S653" s="46" t="s">
        <v>621</v>
      </c>
      <c r="T653" s="206" t="s">
        <v>621</v>
      </c>
      <c r="U653" s="45" t="s">
        <v>621</v>
      </c>
      <c r="V653" s="44">
        <v>707</v>
      </c>
      <c r="W653" s="45">
        <v>300</v>
      </c>
      <c r="X653" s="44">
        <v>1</v>
      </c>
      <c r="Y653" s="78">
        <v>707</v>
      </c>
      <c r="Z653" s="46" t="s">
        <v>629</v>
      </c>
      <c r="AA653" s="44" t="s">
        <v>630</v>
      </c>
      <c r="AB653" s="66" t="s">
        <v>628</v>
      </c>
      <c r="AC653" s="66" t="s">
        <v>628</v>
      </c>
      <c r="AD653" s="46" t="s">
        <v>621</v>
      </c>
      <c r="AE653" s="66" t="s">
        <v>634</v>
      </c>
      <c r="AF653" s="46" t="s">
        <v>633</v>
      </c>
      <c r="AG653" s="46" t="s">
        <v>725</v>
      </c>
      <c r="AH653" s="46"/>
    </row>
    <row r="654" spans="2:34">
      <c r="B654" s="45" t="s">
        <v>1555</v>
      </c>
      <c r="C654" s="199" t="s">
        <v>1544</v>
      </c>
      <c r="D654" s="199" t="s">
        <v>1545</v>
      </c>
      <c r="E654" s="200" t="s">
        <v>621</v>
      </c>
      <c r="F654" s="199" t="s">
        <v>620</v>
      </c>
      <c r="G654" s="44" t="s">
        <v>621</v>
      </c>
      <c r="H654" s="201" t="s">
        <v>1348</v>
      </c>
      <c r="I654" s="200">
        <v>6</v>
      </c>
      <c r="J654" s="44" t="s">
        <v>816</v>
      </c>
      <c r="K654" s="44" t="s">
        <v>15</v>
      </c>
      <c r="L654" s="202" t="s">
        <v>1031</v>
      </c>
      <c r="M654" s="202"/>
      <c r="N654" s="202" t="s">
        <v>1266</v>
      </c>
      <c r="O654" s="91">
        <v>0</v>
      </c>
      <c r="P654" s="44" t="s">
        <v>621</v>
      </c>
      <c r="Q654" s="45" t="s">
        <v>771</v>
      </c>
      <c r="R654" s="45" t="s">
        <v>621</v>
      </c>
      <c r="S654" s="46" t="s">
        <v>621</v>
      </c>
      <c r="T654" s="206" t="s">
        <v>621</v>
      </c>
      <c r="U654" s="45" t="s">
        <v>621</v>
      </c>
      <c r="V654" s="44">
        <v>707</v>
      </c>
      <c r="W654" s="45">
        <v>300</v>
      </c>
      <c r="X654" s="44">
        <v>1</v>
      </c>
      <c r="Y654" s="78">
        <v>707</v>
      </c>
      <c r="Z654" s="46" t="s">
        <v>629</v>
      </c>
      <c r="AA654" s="44" t="s">
        <v>630</v>
      </c>
      <c r="AB654" s="66" t="s">
        <v>628</v>
      </c>
      <c r="AC654" s="66" t="s">
        <v>628</v>
      </c>
      <c r="AD654" s="46" t="s">
        <v>621</v>
      </c>
      <c r="AE654" s="66" t="s">
        <v>634</v>
      </c>
      <c r="AF654" s="46" t="s">
        <v>633</v>
      </c>
      <c r="AG654" s="46" t="s">
        <v>725</v>
      </c>
      <c r="AH654" s="46"/>
    </row>
    <row r="655" spans="2:34">
      <c r="B655" s="45" t="s">
        <v>1556</v>
      </c>
      <c r="C655" s="199" t="s">
        <v>1544</v>
      </c>
      <c r="D655" s="199" t="s">
        <v>1545</v>
      </c>
      <c r="E655" s="200" t="s">
        <v>621</v>
      </c>
      <c r="F655" s="199" t="s">
        <v>620</v>
      </c>
      <c r="G655" s="44" t="s">
        <v>621</v>
      </c>
      <c r="H655" s="201" t="s">
        <v>1497</v>
      </c>
      <c r="I655" s="200">
        <v>13</v>
      </c>
      <c r="J655" s="44" t="s">
        <v>811</v>
      </c>
      <c r="K655" s="44" t="s">
        <v>15</v>
      </c>
      <c r="L655" s="202" t="s">
        <v>1031</v>
      </c>
      <c r="M655" s="202"/>
      <c r="N655" s="202" t="s">
        <v>468</v>
      </c>
      <c r="O655" s="91">
        <v>0</v>
      </c>
      <c r="P655" s="44" t="s">
        <v>621</v>
      </c>
      <c r="Q655" s="45" t="s">
        <v>771</v>
      </c>
      <c r="R655" s="45" t="s">
        <v>621</v>
      </c>
      <c r="S655" s="46" t="s">
        <v>621</v>
      </c>
      <c r="T655" s="206" t="s">
        <v>621</v>
      </c>
      <c r="U655" s="45" t="s">
        <v>621</v>
      </c>
      <c r="V655" s="44">
        <v>707</v>
      </c>
      <c r="W655" s="45">
        <v>300</v>
      </c>
      <c r="X655" s="44">
        <v>1</v>
      </c>
      <c r="Y655" s="78">
        <v>707</v>
      </c>
      <c r="Z655" s="46" t="s">
        <v>629</v>
      </c>
      <c r="AA655" s="44" t="s">
        <v>630</v>
      </c>
      <c r="AB655" s="66" t="s">
        <v>628</v>
      </c>
      <c r="AC655" s="66" t="s">
        <v>628</v>
      </c>
      <c r="AD655" s="46" t="s">
        <v>621</v>
      </c>
      <c r="AE655" s="66" t="s">
        <v>634</v>
      </c>
      <c r="AF655" s="46" t="s">
        <v>633</v>
      </c>
      <c r="AG655" s="46" t="s">
        <v>725</v>
      </c>
      <c r="AH655" s="46"/>
    </row>
    <row r="656" spans="2:34">
      <c r="B656" s="45" t="s">
        <v>1557</v>
      </c>
      <c r="C656" s="199" t="s">
        <v>1544</v>
      </c>
      <c r="D656" s="199" t="s">
        <v>1545</v>
      </c>
      <c r="E656" s="200" t="s">
        <v>621</v>
      </c>
      <c r="F656" s="199" t="s">
        <v>620</v>
      </c>
      <c r="G656" s="44" t="s">
        <v>621</v>
      </c>
      <c r="H656" s="201" t="s">
        <v>1558</v>
      </c>
      <c r="I656" s="200">
        <v>4</v>
      </c>
      <c r="J656" s="44" t="s">
        <v>811</v>
      </c>
      <c r="K656" s="44" t="s">
        <v>15</v>
      </c>
      <c r="L656" s="202" t="s">
        <v>1031</v>
      </c>
      <c r="M656" s="202"/>
      <c r="N656" s="202" t="s">
        <v>1266</v>
      </c>
      <c r="O656" s="91">
        <v>0</v>
      </c>
      <c r="P656" s="44" t="s">
        <v>621</v>
      </c>
      <c r="Q656" s="45" t="s">
        <v>771</v>
      </c>
      <c r="R656" s="45" t="s">
        <v>621</v>
      </c>
      <c r="S656" s="46" t="s">
        <v>621</v>
      </c>
      <c r="T656" s="206" t="s">
        <v>621</v>
      </c>
      <c r="U656" s="45" t="s">
        <v>621</v>
      </c>
      <c r="V656" s="44">
        <v>707</v>
      </c>
      <c r="W656" s="45">
        <v>300</v>
      </c>
      <c r="X656" s="44">
        <v>1</v>
      </c>
      <c r="Y656" s="78">
        <v>707</v>
      </c>
      <c r="Z656" s="46" t="s">
        <v>629</v>
      </c>
      <c r="AA656" s="44" t="s">
        <v>630</v>
      </c>
      <c r="AB656" s="66" t="s">
        <v>628</v>
      </c>
      <c r="AC656" s="66" t="s">
        <v>628</v>
      </c>
      <c r="AD656" s="46" t="s">
        <v>621</v>
      </c>
      <c r="AE656" s="66" t="s">
        <v>634</v>
      </c>
      <c r="AF656" s="46" t="s">
        <v>633</v>
      </c>
      <c r="AG656" s="46" t="s">
        <v>725</v>
      </c>
      <c r="AH656" s="46"/>
    </row>
    <row r="657" spans="2:34">
      <c r="B657" s="45" t="s">
        <v>1559</v>
      </c>
      <c r="C657" s="199" t="s">
        <v>1544</v>
      </c>
      <c r="D657" s="199" t="s">
        <v>1545</v>
      </c>
      <c r="E657" s="200" t="s">
        <v>621</v>
      </c>
      <c r="F657" s="199" t="s">
        <v>620</v>
      </c>
      <c r="G657" s="44" t="s">
        <v>621</v>
      </c>
      <c r="H657" s="201" t="s">
        <v>1462</v>
      </c>
      <c r="I657" s="200">
        <v>6</v>
      </c>
      <c r="J657" s="44" t="s">
        <v>816</v>
      </c>
      <c r="K657" s="44" t="s">
        <v>15</v>
      </c>
      <c r="L657" s="202" t="s">
        <v>1031</v>
      </c>
      <c r="M657" s="202"/>
      <c r="N657" s="202" t="s">
        <v>1266</v>
      </c>
      <c r="O657" s="91">
        <v>0</v>
      </c>
      <c r="P657" s="44" t="s">
        <v>621</v>
      </c>
      <c r="Q657" s="45" t="s">
        <v>771</v>
      </c>
      <c r="R657" s="45" t="s">
        <v>621</v>
      </c>
      <c r="S657" s="46" t="s">
        <v>621</v>
      </c>
      <c r="T657" s="206" t="s">
        <v>621</v>
      </c>
      <c r="U657" s="45" t="s">
        <v>621</v>
      </c>
      <c r="V657" s="44">
        <v>707</v>
      </c>
      <c r="W657" s="45">
        <v>300</v>
      </c>
      <c r="X657" s="44">
        <v>1</v>
      </c>
      <c r="Y657" s="78">
        <v>707</v>
      </c>
      <c r="Z657" s="46" t="s">
        <v>629</v>
      </c>
      <c r="AA657" s="44" t="s">
        <v>630</v>
      </c>
      <c r="AB657" s="66" t="s">
        <v>628</v>
      </c>
      <c r="AC657" s="66" t="s">
        <v>628</v>
      </c>
      <c r="AD657" s="46" t="s">
        <v>621</v>
      </c>
      <c r="AE657" s="66" t="s">
        <v>634</v>
      </c>
      <c r="AF657" s="46" t="s">
        <v>633</v>
      </c>
      <c r="AG657" s="46" t="s">
        <v>725</v>
      </c>
      <c r="AH657" s="46"/>
    </row>
    <row r="658" spans="2:34">
      <c r="B658" s="45" t="s">
        <v>1560</v>
      </c>
      <c r="C658" s="199" t="s">
        <v>1544</v>
      </c>
      <c r="D658" s="199" t="s">
        <v>1545</v>
      </c>
      <c r="E658" s="200" t="s">
        <v>621</v>
      </c>
      <c r="F658" s="199" t="s">
        <v>620</v>
      </c>
      <c r="G658" s="44" t="s">
        <v>621</v>
      </c>
      <c r="H658" s="201" t="s">
        <v>1460</v>
      </c>
      <c r="I658" s="200">
        <v>3</v>
      </c>
      <c r="J658" s="44" t="s">
        <v>816</v>
      </c>
      <c r="K658" s="44" t="s">
        <v>15</v>
      </c>
      <c r="L658" s="202" t="s">
        <v>1031</v>
      </c>
      <c r="M658" s="202"/>
      <c r="N658" s="202" t="s">
        <v>1266</v>
      </c>
      <c r="O658" s="91">
        <v>0</v>
      </c>
      <c r="P658" s="44" t="s">
        <v>621</v>
      </c>
      <c r="Q658" s="45" t="s">
        <v>771</v>
      </c>
      <c r="R658" s="45" t="s">
        <v>621</v>
      </c>
      <c r="S658" s="46" t="s">
        <v>621</v>
      </c>
      <c r="T658" s="206" t="s">
        <v>621</v>
      </c>
      <c r="U658" s="45" t="s">
        <v>621</v>
      </c>
      <c r="V658" s="44">
        <v>707</v>
      </c>
      <c r="W658" s="45">
        <v>300</v>
      </c>
      <c r="X658" s="44">
        <v>1</v>
      </c>
      <c r="Y658" s="78">
        <v>707</v>
      </c>
      <c r="Z658" s="46" t="s">
        <v>629</v>
      </c>
      <c r="AA658" s="44" t="s">
        <v>630</v>
      </c>
      <c r="AB658" s="66" t="s">
        <v>628</v>
      </c>
      <c r="AC658" s="66" t="s">
        <v>628</v>
      </c>
      <c r="AD658" s="46" t="s">
        <v>621</v>
      </c>
      <c r="AE658" s="66" t="s">
        <v>634</v>
      </c>
      <c r="AF658" s="46" t="s">
        <v>633</v>
      </c>
      <c r="AG658" s="46" t="s">
        <v>725</v>
      </c>
      <c r="AH658" s="46"/>
    </row>
    <row r="659" spans="2:34">
      <c r="B659" s="45" t="s">
        <v>1561</v>
      </c>
      <c r="C659" s="199" t="s">
        <v>1544</v>
      </c>
      <c r="D659" s="199" t="s">
        <v>1545</v>
      </c>
      <c r="E659" s="200" t="s">
        <v>621</v>
      </c>
      <c r="F659" s="199" t="s">
        <v>620</v>
      </c>
      <c r="G659" s="44" t="s">
        <v>621</v>
      </c>
      <c r="H659" s="201" t="s">
        <v>1464</v>
      </c>
      <c r="I659" s="200">
        <v>6</v>
      </c>
      <c r="J659" s="44" t="s">
        <v>816</v>
      </c>
      <c r="K659" s="44" t="s">
        <v>15</v>
      </c>
      <c r="L659" s="202" t="s">
        <v>1031</v>
      </c>
      <c r="M659" s="202"/>
      <c r="N659" s="202" t="s">
        <v>1266</v>
      </c>
      <c r="O659" s="91">
        <v>0</v>
      </c>
      <c r="P659" s="44" t="s">
        <v>621</v>
      </c>
      <c r="Q659" s="45" t="s">
        <v>771</v>
      </c>
      <c r="R659" s="45" t="s">
        <v>621</v>
      </c>
      <c r="S659" s="46" t="s">
        <v>621</v>
      </c>
      <c r="T659" s="206" t="s">
        <v>621</v>
      </c>
      <c r="U659" s="45" t="s">
        <v>621</v>
      </c>
      <c r="V659" s="44">
        <v>707</v>
      </c>
      <c r="W659" s="45">
        <v>300</v>
      </c>
      <c r="X659" s="44">
        <v>1</v>
      </c>
      <c r="Y659" s="78">
        <v>707</v>
      </c>
      <c r="Z659" s="46" t="s">
        <v>629</v>
      </c>
      <c r="AA659" s="44" t="s">
        <v>630</v>
      </c>
      <c r="AB659" s="66" t="s">
        <v>628</v>
      </c>
      <c r="AC659" s="66" t="s">
        <v>628</v>
      </c>
      <c r="AD659" s="46" t="s">
        <v>621</v>
      </c>
      <c r="AE659" s="66" t="s">
        <v>634</v>
      </c>
      <c r="AF659" s="46" t="s">
        <v>633</v>
      </c>
      <c r="AG659" s="46" t="s">
        <v>725</v>
      </c>
      <c r="AH659" s="46"/>
    </row>
    <row r="660" spans="2:34">
      <c r="B660" s="45" t="s">
        <v>1562</v>
      </c>
      <c r="C660" s="199" t="s">
        <v>1544</v>
      </c>
      <c r="D660" s="199" t="s">
        <v>1545</v>
      </c>
      <c r="E660" s="200" t="s">
        <v>621</v>
      </c>
      <c r="F660" s="199" t="s">
        <v>620</v>
      </c>
      <c r="G660" s="44" t="s">
        <v>621</v>
      </c>
      <c r="H660" s="201" t="s">
        <v>1358</v>
      </c>
      <c r="I660" s="200">
        <v>2</v>
      </c>
      <c r="J660" s="44" t="s">
        <v>811</v>
      </c>
      <c r="K660" s="44" t="s">
        <v>15</v>
      </c>
      <c r="L660" s="202" t="s">
        <v>1031</v>
      </c>
      <c r="M660" s="202"/>
      <c r="N660" s="202" t="s">
        <v>1266</v>
      </c>
      <c r="O660" s="91">
        <v>0</v>
      </c>
      <c r="P660" s="44" t="s">
        <v>621</v>
      </c>
      <c r="Q660" s="45" t="s">
        <v>771</v>
      </c>
      <c r="R660" s="45" t="s">
        <v>621</v>
      </c>
      <c r="S660" s="46" t="s">
        <v>621</v>
      </c>
      <c r="T660" s="206" t="s">
        <v>621</v>
      </c>
      <c r="U660" s="45" t="s">
        <v>621</v>
      </c>
      <c r="V660" s="44">
        <v>707</v>
      </c>
      <c r="W660" s="45">
        <v>300</v>
      </c>
      <c r="X660" s="44">
        <v>1</v>
      </c>
      <c r="Y660" s="78">
        <v>707</v>
      </c>
      <c r="Z660" s="46" t="s">
        <v>629</v>
      </c>
      <c r="AA660" s="44" t="s">
        <v>630</v>
      </c>
      <c r="AB660" s="66" t="s">
        <v>628</v>
      </c>
      <c r="AC660" s="66" t="s">
        <v>628</v>
      </c>
      <c r="AD660" s="46" t="s">
        <v>621</v>
      </c>
      <c r="AE660" s="66" t="s">
        <v>634</v>
      </c>
      <c r="AF660" s="46" t="s">
        <v>633</v>
      </c>
      <c r="AG660" s="46" t="s">
        <v>725</v>
      </c>
      <c r="AH660" s="46"/>
    </row>
    <row r="661" spans="2:34">
      <c r="B661" s="45" t="s">
        <v>1563</v>
      </c>
      <c r="C661" s="199" t="s">
        <v>1544</v>
      </c>
      <c r="D661" s="199" t="s">
        <v>1545</v>
      </c>
      <c r="E661" s="200" t="s">
        <v>621</v>
      </c>
      <c r="F661" s="199" t="s">
        <v>620</v>
      </c>
      <c r="G661" s="44" t="s">
        <v>621</v>
      </c>
      <c r="H661" s="201" t="s">
        <v>1495</v>
      </c>
      <c r="I661" s="200">
        <v>5</v>
      </c>
      <c r="J661" s="44" t="s">
        <v>811</v>
      </c>
      <c r="K661" s="44" t="s">
        <v>15</v>
      </c>
      <c r="L661" s="202" t="s">
        <v>1031</v>
      </c>
      <c r="M661" s="202"/>
      <c r="N661" s="202" t="s">
        <v>1266</v>
      </c>
      <c r="O661" s="91">
        <v>0</v>
      </c>
      <c r="P661" s="44" t="s">
        <v>621</v>
      </c>
      <c r="Q661" s="45" t="s">
        <v>771</v>
      </c>
      <c r="R661" s="45" t="s">
        <v>621</v>
      </c>
      <c r="S661" s="46" t="s">
        <v>621</v>
      </c>
      <c r="T661" s="206" t="s">
        <v>621</v>
      </c>
      <c r="U661" s="45" t="s">
        <v>621</v>
      </c>
      <c r="V661" s="44">
        <v>707</v>
      </c>
      <c r="W661" s="45">
        <v>300</v>
      </c>
      <c r="X661" s="44">
        <v>1</v>
      </c>
      <c r="Y661" s="78">
        <v>707</v>
      </c>
      <c r="Z661" s="46" t="s">
        <v>629</v>
      </c>
      <c r="AA661" s="44" t="s">
        <v>630</v>
      </c>
      <c r="AB661" s="66" t="s">
        <v>628</v>
      </c>
      <c r="AC661" s="66" t="s">
        <v>628</v>
      </c>
      <c r="AD661" s="46" t="s">
        <v>621</v>
      </c>
      <c r="AE661" s="66" t="s">
        <v>634</v>
      </c>
      <c r="AF661" s="46" t="s">
        <v>633</v>
      </c>
      <c r="AG661" s="46" t="s">
        <v>725</v>
      </c>
      <c r="AH661" s="46"/>
    </row>
    <row r="662" spans="2:34">
      <c r="B662" s="45" t="s">
        <v>1564</v>
      </c>
      <c r="C662" s="199" t="s">
        <v>1544</v>
      </c>
      <c r="D662" s="199" t="s">
        <v>1545</v>
      </c>
      <c r="E662" s="200" t="s">
        <v>621</v>
      </c>
      <c r="F662" s="199" t="s">
        <v>620</v>
      </c>
      <c r="G662" s="44" t="s">
        <v>621</v>
      </c>
      <c r="H662" s="201" t="s">
        <v>1420</v>
      </c>
      <c r="I662" s="200">
        <v>6</v>
      </c>
      <c r="J662" s="44" t="s">
        <v>816</v>
      </c>
      <c r="K662" s="44" t="s">
        <v>15</v>
      </c>
      <c r="L662" s="202" t="s">
        <v>1031</v>
      </c>
      <c r="M662" s="202"/>
      <c r="N662" s="202" t="s">
        <v>1266</v>
      </c>
      <c r="O662" s="91">
        <v>0</v>
      </c>
      <c r="P662" s="44" t="s">
        <v>621</v>
      </c>
      <c r="Q662" s="45" t="s">
        <v>771</v>
      </c>
      <c r="R662" s="45" t="s">
        <v>621</v>
      </c>
      <c r="S662" s="46" t="s">
        <v>621</v>
      </c>
      <c r="T662" s="206" t="s">
        <v>621</v>
      </c>
      <c r="U662" s="45" t="s">
        <v>621</v>
      </c>
      <c r="V662" s="44">
        <v>707</v>
      </c>
      <c r="W662" s="45">
        <v>300</v>
      </c>
      <c r="X662" s="44">
        <v>1</v>
      </c>
      <c r="Y662" s="78">
        <v>707</v>
      </c>
      <c r="Z662" s="46" t="s">
        <v>629</v>
      </c>
      <c r="AA662" s="44" t="s">
        <v>630</v>
      </c>
      <c r="AB662" s="66" t="s">
        <v>628</v>
      </c>
      <c r="AC662" s="66" t="s">
        <v>628</v>
      </c>
      <c r="AD662" s="46" t="s">
        <v>621</v>
      </c>
      <c r="AE662" s="66" t="s">
        <v>634</v>
      </c>
      <c r="AF662" s="46" t="s">
        <v>633</v>
      </c>
      <c r="AG662" s="46" t="s">
        <v>725</v>
      </c>
      <c r="AH662" s="46"/>
    </row>
    <row r="663" spans="2:34">
      <c r="B663" s="45" t="s">
        <v>1565</v>
      </c>
      <c r="C663" s="199" t="s">
        <v>1544</v>
      </c>
      <c r="D663" s="199" t="s">
        <v>1545</v>
      </c>
      <c r="E663" s="200" t="s">
        <v>621</v>
      </c>
      <c r="F663" s="199" t="s">
        <v>620</v>
      </c>
      <c r="G663" s="44" t="s">
        <v>621</v>
      </c>
      <c r="H663" s="201" t="s">
        <v>1416</v>
      </c>
      <c r="I663" s="200">
        <v>1</v>
      </c>
      <c r="J663" s="44" t="s">
        <v>811</v>
      </c>
      <c r="K663" s="44" t="s">
        <v>15</v>
      </c>
      <c r="L663" s="202" t="s">
        <v>1031</v>
      </c>
      <c r="M663" s="202"/>
      <c r="N663" s="202" t="s">
        <v>1338</v>
      </c>
      <c r="O663" s="91">
        <v>0</v>
      </c>
      <c r="P663" s="44" t="s">
        <v>621</v>
      </c>
      <c r="Q663" s="45" t="s">
        <v>771</v>
      </c>
      <c r="R663" s="45" t="s">
        <v>621</v>
      </c>
      <c r="S663" s="46" t="s">
        <v>621</v>
      </c>
      <c r="T663" s="206" t="s">
        <v>621</v>
      </c>
      <c r="U663" s="45" t="s">
        <v>621</v>
      </c>
      <c r="V663" s="44">
        <v>707</v>
      </c>
      <c r="W663" s="45">
        <v>300</v>
      </c>
      <c r="X663" s="44">
        <v>1</v>
      </c>
      <c r="Y663" s="78">
        <v>707</v>
      </c>
      <c r="Z663" s="46" t="s">
        <v>629</v>
      </c>
      <c r="AA663" s="44" t="s">
        <v>630</v>
      </c>
      <c r="AB663" s="66" t="s">
        <v>628</v>
      </c>
      <c r="AC663" s="66" t="s">
        <v>628</v>
      </c>
      <c r="AD663" s="46" t="s">
        <v>621</v>
      </c>
      <c r="AE663" s="66" t="s">
        <v>634</v>
      </c>
      <c r="AF663" s="46" t="s">
        <v>633</v>
      </c>
      <c r="AG663" s="46" t="s">
        <v>725</v>
      </c>
      <c r="AH663" s="46"/>
    </row>
    <row r="664" spans="2:34">
      <c r="B664" s="45" t="s">
        <v>1566</v>
      </c>
      <c r="C664" s="199" t="s">
        <v>1544</v>
      </c>
      <c r="D664" s="199" t="s">
        <v>1545</v>
      </c>
      <c r="E664" s="200" t="s">
        <v>621</v>
      </c>
      <c r="F664" s="199" t="s">
        <v>620</v>
      </c>
      <c r="G664" s="44" t="s">
        <v>621</v>
      </c>
      <c r="H664" s="201" t="s">
        <v>1384</v>
      </c>
      <c r="I664" s="200">
        <v>10</v>
      </c>
      <c r="J664" s="44" t="s">
        <v>811</v>
      </c>
      <c r="K664" s="44" t="s">
        <v>15</v>
      </c>
      <c r="L664" s="202" t="s">
        <v>1031</v>
      </c>
      <c r="M664" s="202"/>
      <c r="N664" s="202" t="s">
        <v>1266</v>
      </c>
      <c r="O664" s="91">
        <v>0</v>
      </c>
      <c r="P664" s="44" t="s">
        <v>621</v>
      </c>
      <c r="Q664" s="45" t="s">
        <v>771</v>
      </c>
      <c r="R664" s="45" t="s">
        <v>621</v>
      </c>
      <c r="S664" s="46" t="s">
        <v>621</v>
      </c>
      <c r="T664" s="206" t="s">
        <v>621</v>
      </c>
      <c r="U664" s="45" t="s">
        <v>621</v>
      </c>
      <c r="V664" s="44">
        <v>707</v>
      </c>
      <c r="W664" s="45">
        <v>300</v>
      </c>
      <c r="X664" s="44">
        <v>1</v>
      </c>
      <c r="Y664" s="78">
        <v>707</v>
      </c>
      <c r="Z664" s="46" t="s">
        <v>629</v>
      </c>
      <c r="AA664" s="44" t="s">
        <v>630</v>
      </c>
      <c r="AB664" s="66" t="s">
        <v>628</v>
      </c>
      <c r="AC664" s="66" t="s">
        <v>628</v>
      </c>
      <c r="AD664" s="46" t="s">
        <v>621</v>
      </c>
      <c r="AE664" s="66" t="s">
        <v>634</v>
      </c>
      <c r="AF664" s="46" t="s">
        <v>633</v>
      </c>
      <c r="AG664" s="46" t="s">
        <v>725</v>
      </c>
      <c r="AH664" s="46"/>
    </row>
    <row r="665" spans="2:34">
      <c r="B665" s="45" t="s">
        <v>1567</v>
      </c>
      <c r="C665" s="199" t="s">
        <v>1544</v>
      </c>
      <c r="D665" s="199" t="s">
        <v>1545</v>
      </c>
      <c r="E665" s="200" t="s">
        <v>621</v>
      </c>
      <c r="F665" s="199" t="s">
        <v>620</v>
      </c>
      <c r="G665" s="44" t="s">
        <v>621</v>
      </c>
      <c r="H665" s="201" t="s">
        <v>1568</v>
      </c>
      <c r="I665" s="200">
        <v>2</v>
      </c>
      <c r="J665" s="44" t="s">
        <v>811</v>
      </c>
      <c r="K665" s="44" t="s">
        <v>15</v>
      </c>
      <c r="L665" s="202" t="s">
        <v>1031</v>
      </c>
      <c r="M665" s="202"/>
      <c r="N665" s="202" t="s">
        <v>1266</v>
      </c>
      <c r="O665" s="91">
        <v>0</v>
      </c>
      <c r="P665" s="44" t="s">
        <v>621</v>
      </c>
      <c r="Q665" s="45" t="s">
        <v>771</v>
      </c>
      <c r="R665" s="45" t="s">
        <v>621</v>
      </c>
      <c r="S665" s="46" t="s">
        <v>621</v>
      </c>
      <c r="T665" s="206" t="s">
        <v>621</v>
      </c>
      <c r="U665" s="45" t="s">
        <v>621</v>
      </c>
      <c r="V665" s="44">
        <v>707</v>
      </c>
      <c r="W665" s="45">
        <v>300</v>
      </c>
      <c r="X665" s="44">
        <v>1</v>
      </c>
      <c r="Y665" s="78">
        <v>707</v>
      </c>
      <c r="Z665" s="46" t="s">
        <v>629</v>
      </c>
      <c r="AA665" s="44" t="s">
        <v>630</v>
      </c>
      <c r="AB665" s="66" t="s">
        <v>628</v>
      </c>
      <c r="AC665" s="66" t="s">
        <v>628</v>
      </c>
      <c r="AD665" s="46" t="s">
        <v>621</v>
      </c>
      <c r="AE665" s="66" t="s">
        <v>634</v>
      </c>
      <c r="AF665" s="46" t="s">
        <v>633</v>
      </c>
      <c r="AG665" s="46" t="s">
        <v>725</v>
      </c>
      <c r="AH665" s="46"/>
    </row>
    <row r="666" spans="2:34">
      <c r="B666" s="45" t="s">
        <v>1569</v>
      </c>
      <c r="C666" s="199" t="s">
        <v>1544</v>
      </c>
      <c r="D666" s="199" t="s">
        <v>1545</v>
      </c>
      <c r="E666" s="200" t="s">
        <v>621</v>
      </c>
      <c r="F666" s="199" t="s">
        <v>620</v>
      </c>
      <c r="G666" s="44" t="s">
        <v>621</v>
      </c>
      <c r="H666" s="201" t="s">
        <v>1413</v>
      </c>
      <c r="I666" s="200">
        <v>5</v>
      </c>
      <c r="J666" s="44" t="s">
        <v>811</v>
      </c>
      <c r="K666" s="44" t="s">
        <v>15</v>
      </c>
      <c r="L666" s="202" t="s">
        <v>1031</v>
      </c>
      <c r="M666" s="202"/>
      <c r="N666" s="202" t="s">
        <v>1338</v>
      </c>
      <c r="O666" s="91">
        <v>0</v>
      </c>
      <c r="P666" s="44" t="s">
        <v>621</v>
      </c>
      <c r="Q666" s="45" t="s">
        <v>771</v>
      </c>
      <c r="R666" s="45" t="s">
        <v>621</v>
      </c>
      <c r="S666" s="46" t="s">
        <v>621</v>
      </c>
      <c r="T666" s="206" t="s">
        <v>621</v>
      </c>
      <c r="U666" s="45" t="s">
        <v>621</v>
      </c>
      <c r="V666" s="44">
        <v>707</v>
      </c>
      <c r="W666" s="45">
        <v>300</v>
      </c>
      <c r="X666" s="44">
        <v>1</v>
      </c>
      <c r="Y666" s="78">
        <v>707</v>
      </c>
      <c r="Z666" s="46" t="s">
        <v>629</v>
      </c>
      <c r="AA666" s="44" t="s">
        <v>630</v>
      </c>
      <c r="AB666" s="66" t="s">
        <v>628</v>
      </c>
      <c r="AC666" s="66" t="s">
        <v>628</v>
      </c>
      <c r="AD666" s="46" t="s">
        <v>621</v>
      </c>
      <c r="AE666" s="66" t="s">
        <v>634</v>
      </c>
      <c r="AF666" s="46" t="s">
        <v>633</v>
      </c>
      <c r="AG666" s="46" t="s">
        <v>725</v>
      </c>
      <c r="AH666" s="46"/>
    </row>
    <row r="667" spans="2:34">
      <c r="B667" s="45" t="s">
        <v>1570</v>
      </c>
      <c r="C667" s="199" t="s">
        <v>1544</v>
      </c>
      <c r="D667" s="199" t="s">
        <v>1545</v>
      </c>
      <c r="E667" s="200" t="s">
        <v>621</v>
      </c>
      <c r="F667" s="199" t="s">
        <v>620</v>
      </c>
      <c r="G667" s="44" t="s">
        <v>621</v>
      </c>
      <c r="H667" s="201" t="s">
        <v>1422</v>
      </c>
      <c r="I667" s="200">
        <v>4</v>
      </c>
      <c r="J667" s="44" t="s">
        <v>811</v>
      </c>
      <c r="K667" s="44" t="s">
        <v>15</v>
      </c>
      <c r="L667" s="202" t="s">
        <v>1031</v>
      </c>
      <c r="M667" s="202"/>
      <c r="N667" s="202" t="s">
        <v>1266</v>
      </c>
      <c r="O667" s="91">
        <v>0</v>
      </c>
      <c r="P667" s="44" t="s">
        <v>621</v>
      </c>
      <c r="Q667" s="45" t="s">
        <v>771</v>
      </c>
      <c r="R667" s="45" t="s">
        <v>621</v>
      </c>
      <c r="S667" s="46" t="s">
        <v>621</v>
      </c>
      <c r="T667" s="206" t="s">
        <v>621</v>
      </c>
      <c r="U667" s="45" t="s">
        <v>621</v>
      </c>
      <c r="V667" s="44">
        <v>707</v>
      </c>
      <c r="W667" s="45">
        <v>300</v>
      </c>
      <c r="X667" s="44">
        <v>1</v>
      </c>
      <c r="Y667" s="78">
        <v>707</v>
      </c>
      <c r="Z667" s="46" t="s">
        <v>629</v>
      </c>
      <c r="AA667" s="44" t="s">
        <v>630</v>
      </c>
      <c r="AB667" s="66" t="s">
        <v>628</v>
      </c>
      <c r="AC667" s="66" t="s">
        <v>628</v>
      </c>
      <c r="AD667" s="46" t="s">
        <v>621</v>
      </c>
      <c r="AE667" s="66" t="s">
        <v>634</v>
      </c>
      <c r="AF667" s="46" t="s">
        <v>633</v>
      </c>
      <c r="AG667" s="46" t="s">
        <v>725</v>
      </c>
      <c r="AH667" s="46"/>
    </row>
    <row r="668" spans="2:34">
      <c r="B668" s="45" t="s">
        <v>1571</v>
      </c>
      <c r="C668" s="199" t="s">
        <v>1544</v>
      </c>
      <c r="D668" s="199" t="s">
        <v>1545</v>
      </c>
      <c r="E668" s="200" t="s">
        <v>621</v>
      </c>
      <c r="F668" s="199" t="s">
        <v>620</v>
      </c>
      <c r="G668" s="44" t="s">
        <v>621</v>
      </c>
      <c r="H668" s="201" t="s">
        <v>1418</v>
      </c>
      <c r="I668" s="200">
        <v>6</v>
      </c>
      <c r="J668" s="44" t="s">
        <v>811</v>
      </c>
      <c r="K668" s="44" t="s">
        <v>15</v>
      </c>
      <c r="L668" s="202" t="s">
        <v>1031</v>
      </c>
      <c r="M668" s="202"/>
      <c r="N668" s="202" t="s">
        <v>1266</v>
      </c>
      <c r="O668" s="91">
        <v>0</v>
      </c>
      <c r="P668" s="44" t="s">
        <v>621</v>
      </c>
      <c r="Q668" s="45" t="s">
        <v>771</v>
      </c>
      <c r="R668" s="45" t="s">
        <v>621</v>
      </c>
      <c r="S668" s="46" t="s">
        <v>621</v>
      </c>
      <c r="T668" s="206" t="s">
        <v>621</v>
      </c>
      <c r="U668" s="45" t="s">
        <v>621</v>
      </c>
      <c r="V668" s="44">
        <v>707</v>
      </c>
      <c r="W668" s="45">
        <v>300</v>
      </c>
      <c r="X668" s="44">
        <v>1</v>
      </c>
      <c r="Y668" s="78">
        <v>707</v>
      </c>
      <c r="Z668" s="46" t="s">
        <v>629</v>
      </c>
      <c r="AA668" s="44" t="s">
        <v>630</v>
      </c>
      <c r="AB668" s="66" t="s">
        <v>628</v>
      </c>
      <c r="AC668" s="66" t="s">
        <v>628</v>
      </c>
      <c r="AD668" s="46" t="s">
        <v>621</v>
      </c>
      <c r="AE668" s="66" t="s">
        <v>634</v>
      </c>
      <c r="AF668" s="46" t="s">
        <v>633</v>
      </c>
      <c r="AG668" s="46" t="s">
        <v>725</v>
      </c>
      <c r="AH668" s="46"/>
    </row>
    <row r="669" spans="2:34">
      <c r="B669" s="45" t="s">
        <v>1572</v>
      </c>
      <c r="C669" s="199" t="s">
        <v>1544</v>
      </c>
      <c r="D669" s="199" t="s">
        <v>1545</v>
      </c>
      <c r="E669" s="200" t="s">
        <v>621</v>
      </c>
      <c r="F669" s="199" t="s">
        <v>620</v>
      </c>
      <c r="G669" s="44" t="s">
        <v>621</v>
      </c>
      <c r="H669" s="201" t="s">
        <v>1573</v>
      </c>
      <c r="I669" s="200">
        <v>5</v>
      </c>
      <c r="J669" s="44" t="s">
        <v>816</v>
      </c>
      <c r="K669" s="44" t="s">
        <v>15</v>
      </c>
      <c r="L669" s="202" t="s">
        <v>1031</v>
      </c>
      <c r="M669" s="202"/>
      <c r="N669" s="202" t="s">
        <v>1266</v>
      </c>
      <c r="O669" s="91">
        <v>0</v>
      </c>
      <c r="P669" s="44" t="s">
        <v>621</v>
      </c>
      <c r="Q669" s="45" t="s">
        <v>771</v>
      </c>
      <c r="R669" s="45" t="s">
        <v>621</v>
      </c>
      <c r="S669" s="46" t="s">
        <v>621</v>
      </c>
      <c r="T669" s="206" t="s">
        <v>621</v>
      </c>
      <c r="U669" s="45" t="s">
        <v>621</v>
      </c>
      <c r="V669" s="44">
        <v>707</v>
      </c>
      <c r="W669" s="45">
        <v>300</v>
      </c>
      <c r="X669" s="44">
        <v>1</v>
      </c>
      <c r="Y669" s="78">
        <v>707</v>
      </c>
      <c r="Z669" s="46" t="s">
        <v>629</v>
      </c>
      <c r="AA669" s="44" t="s">
        <v>630</v>
      </c>
      <c r="AB669" s="66" t="s">
        <v>628</v>
      </c>
      <c r="AC669" s="66" t="s">
        <v>628</v>
      </c>
      <c r="AD669" s="46" t="s">
        <v>621</v>
      </c>
      <c r="AE669" s="66" t="s">
        <v>634</v>
      </c>
      <c r="AF669" s="46" t="s">
        <v>633</v>
      </c>
      <c r="AG669" s="46" t="s">
        <v>725</v>
      </c>
      <c r="AH669" s="46"/>
    </row>
    <row r="670" spans="2:34">
      <c r="B670" s="45" t="s">
        <v>1574</v>
      </c>
      <c r="C670" s="199" t="s">
        <v>1544</v>
      </c>
      <c r="D670" s="199" t="s">
        <v>1545</v>
      </c>
      <c r="E670" s="200" t="s">
        <v>621</v>
      </c>
      <c r="F670" s="199" t="s">
        <v>620</v>
      </c>
      <c r="G670" s="44" t="s">
        <v>621</v>
      </c>
      <c r="H670" s="201" t="s">
        <v>1356</v>
      </c>
      <c r="I670" s="200">
        <v>8</v>
      </c>
      <c r="J670" s="44" t="s">
        <v>816</v>
      </c>
      <c r="K670" s="44" t="s">
        <v>15</v>
      </c>
      <c r="L670" s="202" t="s">
        <v>1031</v>
      </c>
      <c r="M670" s="202"/>
      <c r="N670" s="202" t="s">
        <v>1266</v>
      </c>
      <c r="O670" s="91">
        <v>0</v>
      </c>
      <c r="P670" s="44" t="s">
        <v>621</v>
      </c>
      <c r="Q670" s="45" t="s">
        <v>771</v>
      </c>
      <c r="R670" s="45" t="s">
        <v>621</v>
      </c>
      <c r="S670" s="46" t="s">
        <v>621</v>
      </c>
      <c r="T670" s="206" t="s">
        <v>621</v>
      </c>
      <c r="U670" s="45" t="s">
        <v>621</v>
      </c>
      <c r="V670" s="44">
        <v>707</v>
      </c>
      <c r="W670" s="45">
        <v>300</v>
      </c>
      <c r="X670" s="44">
        <v>1</v>
      </c>
      <c r="Y670" s="78">
        <v>707</v>
      </c>
      <c r="Z670" s="46" t="s">
        <v>629</v>
      </c>
      <c r="AA670" s="44" t="s">
        <v>630</v>
      </c>
      <c r="AB670" s="66" t="s">
        <v>628</v>
      </c>
      <c r="AC670" s="66" t="s">
        <v>628</v>
      </c>
      <c r="AD670" s="46" t="s">
        <v>621</v>
      </c>
      <c r="AE670" s="66" t="s">
        <v>634</v>
      </c>
      <c r="AF670" s="46" t="s">
        <v>633</v>
      </c>
      <c r="AG670" s="46" t="s">
        <v>725</v>
      </c>
      <c r="AH670" s="46"/>
    </row>
    <row r="671" spans="2:34">
      <c r="B671" s="45" t="s">
        <v>1575</v>
      </c>
      <c r="C671" s="199" t="s">
        <v>1544</v>
      </c>
      <c r="D671" s="199" t="s">
        <v>1545</v>
      </c>
      <c r="E671" s="200" t="s">
        <v>621</v>
      </c>
      <c r="F671" s="199" t="s">
        <v>620</v>
      </c>
      <c r="G671" s="44" t="s">
        <v>621</v>
      </c>
      <c r="H671" s="201" t="s">
        <v>1354</v>
      </c>
      <c r="I671" s="200">
        <v>4</v>
      </c>
      <c r="J671" s="44" t="s">
        <v>811</v>
      </c>
      <c r="K671" s="44" t="s">
        <v>15</v>
      </c>
      <c r="L671" s="202" t="s">
        <v>1031</v>
      </c>
      <c r="M671" s="202"/>
      <c r="N671" s="202" t="s">
        <v>1266</v>
      </c>
      <c r="O671" s="91">
        <v>0</v>
      </c>
      <c r="P671" s="44" t="s">
        <v>621</v>
      </c>
      <c r="Q671" s="45" t="s">
        <v>771</v>
      </c>
      <c r="R671" s="45" t="s">
        <v>621</v>
      </c>
      <c r="S671" s="46" t="s">
        <v>621</v>
      </c>
      <c r="T671" s="206" t="s">
        <v>621</v>
      </c>
      <c r="U671" s="45" t="s">
        <v>621</v>
      </c>
      <c r="V671" s="44">
        <v>707</v>
      </c>
      <c r="W671" s="45">
        <v>300</v>
      </c>
      <c r="X671" s="44">
        <v>1</v>
      </c>
      <c r="Y671" s="78">
        <v>707</v>
      </c>
      <c r="Z671" s="46" t="s">
        <v>629</v>
      </c>
      <c r="AA671" s="44" t="s">
        <v>630</v>
      </c>
      <c r="AB671" s="66" t="s">
        <v>628</v>
      </c>
      <c r="AC671" s="66" t="s">
        <v>628</v>
      </c>
      <c r="AD671" s="46" t="s">
        <v>621</v>
      </c>
      <c r="AE671" s="66" t="s">
        <v>634</v>
      </c>
      <c r="AF671" s="46" t="s">
        <v>633</v>
      </c>
      <c r="AG671" s="46" t="s">
        <v>725</v>
      </c>
      <c r="AH671" s="46"/>
    </row>
    <row r="672" spans="2:34">
      <c r="B672" s="45" t="s">
        <v>1576</v>
      </c>
      <c r="C672" s="199" t="s">
        <v>1544</v>
      </c>
      <c r="D672" s="199" t="s">
        <v>1545</v>
      </c>
      <c r="E672" s="200" t="s">
        <v>621</v>
      </c>
      <c r="F672" s="199" t="s">
        <v>620</v>
      </c>
      <c r="G672" s="44" t="s">
        <v>621</v>
      </c>
      <c r="H672" s="201" t="s">
        <v>1352</v>
      </c>
      <c r="I672" s="200">
        <v>5</v>
      </c>
      <c r="J672" s="44" t="s">
        <v>811</v>
      </c>
      <c r="K672" s="44" t="s">
        <v>15</v>
      </c>
      <c r="L672" s="202" t="s">
        <v>1031</v>
      </c>
      <c r="M672" s="202"/>
      <c r="N672" s="202" t="s">
        <v>1266</v>
      </c>
      <c r="O672" s="91">
        <v>0</v>
      </c>
      <c r="P672" s="44" t="s">
        <v>621</v>
      </c>
      <c r="Q672" s="45" t="s">
        <v>771</v>
      </c>
      <c r="R672" s="45" t="s">
        <v>621</v>
      </c>
      <c r="S672" s="46" t="s">
        <v>621</v>
      </c>
      <c r="T672" s="206" t="s">
        <v>621</v>
      </c>
      <c r="U672" s="45" t="s">
        <v>621</v>
      </c>
      <c r="V672" s="44">
        <v>707</v>
      </c>
      <c r="W672" s="45">
        <v>300</v>
      </c>
      <c r="X672" s="44">
        <v>1</v>
      </c>
      <c r="Y672" s="78">
        <v>707</v>
      </c>
      <c r="Z672" s="46" t="s">
        <v>629</v>
      </c>
      <c r="AA672" s="44" t="s">
        <v>630</v>
      </c>
      <c r="AB672" s="66" t="s">
        <v>628</v>
      </c>
      <c r="AC672" s="66" t="s">
        <v>628</v>
      </c>
      <c r="AD672" s="46" t="s">
        <v>621</v>
      </c>
      <c r="AE672" s="66" t="s">
        <v>634</v>
      </c>
      <c r="AF672" s="46" t="s">
        <v>633</v>
      </c>
      <c r="AG672" s="46" t="s">
        <v>725</v>
      </c>
      <c r="AH672" s="46"/>
    </row>
    <row r="673" spans="2:34">
      <c r="B673" s="45" t="s">
        <v>1577</v>
      </c>
      <c r="C673" s="199" t="s">
        <v>1544</v>
      </c>
      <c r="D673" s="199" t="s">
        <v>1545</v>
      </c>
      <c r="E673" s="200" t="s">
        <v>621</v>
      </c>
      <c r="F673" s="199" t="s">
        <v>620</v>
      </c>
      <c r="G673" s="44" t="s">
        <v>621</v>
      </c>
      <c r="H673" s="201" t="s">
        <v>1350</v>
      </c>
      <c r="I673" s="200">
        <v>5</v>
      </c>
      <c r="J673" s="44" t="s">
        <v>811</v>
      </c>
      <c r="K673" s="44" t="s">
        <v>15</v>
      </c>
      <c r="L673" s="202" t="s">
        <v>1031</v>
      </c>
      <c r="M673" s="202"/>
      <c r="N673" s="202" t="s">
        <v>1266</v>
      </c>
      <c r="O673" s="91">
        <v>0</v>
      </c>
      <c r="P673" s="44" t="s">
        <v>621</v>
      </c>
      <c r="Q673" s="45" t="s">
        <v>771</v>
      </c>
      <c r="R673" s="45" t="s">
        <v>621</v>
      </c>
      <c r="S673" s="46" t="s">
        <v>621</v>
      </c>
      <c r="T673" s="206" t="s">
        <v>621</v>
      </c>
      <c r="U673" s="45" t="s">
        <v>621</v>
      </c>
      <c r="V673" s="44">
        <v>707</v>
      </c>
      <c r="W673" s="45">
        <v>300</v>
      </c>
      <c r="X673" s="44">
        <v>1</v>
      </c>
      <c r="Y673" s="78">
        <v>707</v>
      </c>
      <c r="Z673" s="46" t="s">
        <v>629</v>
      </c>
      <c r="AA673" s="44" t="s">
        <v>630</v>
      </c>
      <c r="AB673" s="66" t="s">
        <v>628</v>
      </c>
      <c r="AC673" s="66" t="s">
        <v>628</v>
      </c>
      <c r="AD673" s="46" t="s">
        <v>621</v>
      </c>
      <c r="AE673" s="66" t="s">
        <v>634</v>
      </c>
      <c r="AF673" s="46" t="s">
        <v>633</v>
      </c>
      <c r="AG673" s="46" t="s">
        <v>725</v>
      </c>
      <c r="AH673" s="46"/>
    </row>
    <row r="674" spans="2:34">
      <c r="B674" s="45" t="s">
        <v>1578</v>
      </c>
      <c r="C674" s="199" t="s">
        <v>1544</v>
      </c>
      <c r="D674" s="199" t="s">
        <v>1545</v>
      </c>
      <c r="E674" s="200" t="s">
        <v>621</v>
      </c>
      <c r="F674" s="199" t="s">
        <v>620</v>
      </c>
      <c r="G674" s="44" t="s">
        <v>621</v>
      </c>
      <c r="H674" s="201" t="s">
        <v>1579</v>
      </c>
      <c r="I674" s="200">
        <v>2</v>
      </c>
      <c r="J674" s="44" t="s">
        <v>811</v>
      </c>
      <c r="K674" s="44" t="s">
        <v>15</v>
      </c>
      <c r="L674" s="202" t="s">
        <v>1031</v>
      </c>
      <c r="M674" s="202"/>
      <c r="N674" s="202" t="s">
        <v>1266</v>
      </c>
      <c r="O674" s="91">
        <v>0</v>
      </c>
      <c r="P674" s="44" t="s">
        <v>621</v>
      </c>
      <c r="Q674" s="45" t="s">
        <v>771</v>
      </c>
      <c r="R674" s="45" t="s">
        <v>621</v>
      </c>
      <c r="S674" s="46" t="s">
        <v>621</v>
      </c>
      <c r="T674" s="206" t="s">
        <v>621</v>
      </c>
      <c r="U674" s="45" t="s">
        <v>621</v>
      </c>
      <c r="V674" s="44">
        <v>707</v>
      </c>
      <c r="W674" s="45">
        <v>300</v>
      </c>
      <c r="X674" s="44">
        <v>1</v>
      </c>
      <c r="Y674" s="78">
        <v>707</v>
      </c>
      <c r="Z674" s="46" t="s">
        <v>629</v>
      </c>
      <c r="AA674" s="44" t="s">
        <v>630</v>
      </c>
      <c r="AB674" s="66" t="s">
        <v>628</v>
      </c>
      <c r="AC674" s="66" t="s">
        <v>628</v>
      </c>
      <c r="AD674" s="46" t="s">
        <v>621</v>
      </c>
      <c r="AE674" s="66" t="s">
        <v>634</v>
      </c>
      <c r="AF674" s="46" t="s">
        <v>633</v>
      </c>
      <c r="AG674" s="46" t="s">
        <v>725</v>
      </c>
      <c r="AH674" s="46"/>
    </row>
    <row r="675" spans="2:34">
      <c r="B675" s="45" t="s">
        <v>1580</v>
      </c>
      <c r="C675" s="199" t="s">
        <v>1544</v>
      </c>
      <c r="D675" s="199" t="s">
        <v>1545</v>
      </c>
      <c r="E675" s="200" t="s">
        <v>621</v>
      </c>
      <c r="F675" s="199" t="s">
        <v>620</v>
      </c>
      <c r="G675" s="44" t="s">
        <v>621</v>
      </c>
      <c r="H675" s="201" t="s">
        <v>1360</v>
      </c>
      <c r="I675" s="200">
        <v>7</v>
      </c>
      <c r="J675" s="44" t="s">
        <v>811</v>
      </c>
      <c r="K675" s="44" t="s">
        <v>15</v>
      </c>
      <c r="L675" s="202" t="s">
        <v>1031</v>
      </c>
      <c r="M675" s="202"/>
      <c r="N675" s="202" t="s">
        <v>1266</v>
      </c>
      <c r="O675" s="91">
        <v>0</v>
      </c>
      <c r="P675" s="44" t="s">
        <v>621</v>
      </c>
      <c r="Q675" s="45" t="s">
        <v>771</v>
      </c>
      <c r="R675" s="45" t="s">
        <v>621</v>
      </c>
      <c r="S675" s="46" t="s">
        <v>621</v>
      </c>
      <c r="T675" s="206" t="s">
        <v>621</v>
      </c>
      <c r="U675" s="45" t="s">
        <v>621</v>
      </c>
      <c r="V675" s="44">
        <v>707</v>
      </c>
      <c r="W675" s="45">
        <v>300</v>
      </c>
      <c r="X675" s="44">
        <v>1</v>
      </c>
      <c r="Y675" s="78">
        <v>707</v>
      </c>
      <c r="Z675" s="46" t="s">
        <v>629</v>
      </c>
      <c r="AA675" s="44" t="s">
        <v>630</v>
      </c>
      <c r="AB675" s="66" t="s">
        <v>628</v>
      </c>
      <c r="AC675" s="66" t="s">
        <v>628</v>
      </c>
      <c r="AD675" s="46" t="s">
        <v>621</v>
      </c>
      <c r="AE675" s="66" t="s">
        <v>634</v>
      </c>
      <c r="AF675" s="46" t="s">
        <v>633</v>
      </c>
      <c r="AG675" s="46" t="s">
        <v>725</v>
      </c>
      <c r="AH675" s="46"/>
    </row>
    <row r="676" spans="2:34">
      <c r="B676" s="45" t="s">
        <v>1581</v>
      </c>
      <c r="C676" s="199" t="s">
        <v>1544</v>
      </c>
      <c r="D676" s="199" t="s">
        <v>1545</v>
      </c>
      <c r="E676" s="200" t="s">
        <v>621</v>
      </c>
      <c r="F676" s="199" t="s">
        <v>620</v>
      </c>
      <c r="G676" s="44" t="s">
        <v>621</v>
      </c>
      <c r="H676" s="201" t="s">
        <v>1582</v>
      </c>
      <c r="I676" s="200">
        <v>6</v>
      </c>
      <c r="J676" s="44" t="s">
        <v>816</v>
      </c>
      <c r="K676" s="44" t="s">
        <v>15</v>
      </c>
      <c r="L676" s="202" t="s">
        <v>1031</v>
      </c>
      <c r="M676" s="202"/>
      <c r="N676" s="202" t="s">
        <v>1266</v>
      </c>
      <c r="O676" s="91">
        <v>0</v>
      </c>
      <c r="P676" s="44" t="s">
        <v>621</v>
      </c>
      <c r="Q676" s="45" t="s">
        <v>771</v>
      </c>
      <c r="R676" s="45" t="s">
        <v>621</v>
      </c>
      <c r="S676" s="46" t="s">
        <v>621</v>
      </c>
      <c r="T676" s="206" t="s">
        <v>621</v>
      </c>
      <c r="U676" s="45" t="s">
        <v>621</v>
      </c>
      <c r="V676" s="44">
        <v>707</v>
      </c>
      <c r="W676" s="45">
        <v>300</v>
      </c>
      <c r="X676" s="44">
        <v>1</v>
      </c>
      <c r="Y676" s="78">
        <v>707</v>
      </c>
      <c r="Z676" s="46" t="s">
        <v>629</v>
      </c>
      <c r="AA676" s="44" t="s">
        <v>630</v>
      </c>
      <c r="AB676" s="66" t="s">
        <v>628</v>
      </c>
      <c r="AC676" s="66" t="s">
        <v>628</v>
      </c>
      <c r="AD676" s="46" t="s">
        <v>621</v>
      </c>
      <c r="AE676" s="66" t="s">
        <v>634</v>
      </c>
      <c r="AF676" s="46" t="s">
        <v>633</v>
      </c>
      <c r="AG676" s="46" t="s">
        <v>725</v>
      </c>
      <c r="AH676" s="46"/>
    </row>
    <row r="677" spans="2:34">
      <c r="B677" s="45" t="s">
        <v>1583</v>
      </c>
      <c r="C677" s="199" t="s">
        <v>1544</v>
      </c>
      <c r="D677" s="199" t="s">
        <v>1545</v>
      </c>
      <c r="E677" s="200" t="s">
        <v>621</v>
      </c>
      <c r="F677" s="199" t="s">
        <v>620</v>
      </c>
      <c r="G677" s="44" t="s">
        <v>621</v>
      </c>
      <c r="H677" s="201" t="s">
        <v>1362</v>
      </c>
      <c r="I677" s="200">
        <v>5</v>
      </c>
      <c r="J677" s="44" t="s">
        <v>811</v>
      </c>
      <c r="K677" s="44" t="s">
        <v>15</v>
      </c>
      <c r="L677" s="202" t="s">
        <v>1031</v>
      </c>
      <c r="M677" s="202"/>
      <c r="N677" s="202" t="s">
        <v>1266</v>
      </c>
      <c r="O677" s="91">
        <v>0</v>
      </c>
      <c r="P677" s="44" t="s">
        <v>621</v>
      </c>
      <c r="Q677" s="45" t="s">
        <v>771</v>
      </c>
      <c r="R677" s="45" t="s">
        <v>621</v>
      </c>
      <c r="S677" s="46" t="s">
        <v>621</v>
      </c>
      <c r="T677" s="206" t="s">
        <v>621</v>
      </c>
      <c r="U677" s="45" t="s">
        <v>621</v>
      </c>
      <c r="V677" s="44">
        <v>707</v>
      </c>
      <c r="W677" s="45">
        <v>300</v>
      </c>
      <c r="X677" s="44">
        <v>1</v>
      </c>
      <c r="Y677" s="78">
        <v>707</v>
      </c>
      <c r="Z677" s="46" t="s">
        <v>629</v>
      </c>
      <c r="AA677" s="44" t="s">
        <v>630</v>
      </c>
      <c r="AB677" s="66" t="s">
        <v>628</v>
      </c>
      <c r="AC677" s="66" t="s">
        <v>628</v>
      </c>
      <c r="AD677" s="46" t="s">
        <v>621</v>
      </c>
      <c r="AE677" s="66" t="s">
        <v>634</v>
      </c>
      <c r="AF677" s="46" t="s">
        <v>633</v>
      </c>
      <c r="AG677" s="46" t="s">
        <v>725</v>
      </c>
      <c r="AH677" s="46"/>
    </row>
    <row r="678" spans="2:34">
      <c r="B678" s="45" t="s">
        <v>1584</v>
      </c>
      <c r="C678" s="199" t="s">
        <v>1544</v>
      </c>
      <c r="D678" s="199" t="s">
        <v>1545</v>
      </c>
      <c r="E678" s="200" t="s">
        <v>621</v>
      </c>
      <c r="F678" s="199" t="s">
        <v>620</v>
      </c>
      <c r="G678" s="44" t="s">
        <v>621</v>
      </c>
      <c r="H678" s="201" t="s">
        <v>1340</v>
      </c>
      <c r="I678" s="200">
        <v>4</v>
      </c>
      <c r="J678" s="44" t="s">
        <v>811</v>
      </c>
      <c r="K678" s="44" t="s">
        <v>15</v>
      </c>
      <c r="L678" s="202" t="s">
        <v>1031</v>
      </c>
      <c r="M678" s="202"/>
      <c r="N678" s="202" t="s">
        <v>1032</v>
      </c>
      <c r="O678" s="91">
        <v>0</v>
      </c>
      <c r="P678" s="44" t="s">
        <v>621</v>
      </c>
      <c r="Q678" s="45" t="s">
        <v>771</v>
      </c>
      <c r="R678" s="45" t="s">
        <v>621</v>
      </c>
      <c r="S678" s="46" t="s">
        <v>621</v>
      </c>
      <c r="T678" s="206" t="s">
        <v>621</v>
      </c>
      <c r="U678" s="45" t="s">
        <v>621</v>
      </c>
      <c r="V678" s="44">
        <v>707</v>
      </c>
      <c r="W678" s="45">
        <v>300</v>
      </c>
      <c r="X678" s="44">
        <v>1</v>
      </c>
      <c r="Y678" s="78">
        <v>707</v>
      </c>
      <c r="Z678" s="46" t="s">
        <v>629</v>
      </c>
      <c r="AA678" s="44" t="s">
        <v>630</v>
      </c>
      <c r="AB678" s="66" t="s">
        <v>628</v>
      </c>
      <c r="AC678" s="66" t="s">
        <v>628</v>
      </c>
      <c r="AD678" s="46" t="s">
        <v>621</v>
      </c>
      <c r="AE678" s="66" t="s">
        <v>634</v>
      </c>
      <c r="AF678" s="46" t="s">
        <v>633</v>
      </c>
      <c r="AG678" s="46" t="s">
        <v>725</v>
      </c>
      <c r="AH678" s="46"/>
    </row>
    <row r="679" spans="2:34">
      <c r="B679" s="45" t="s">
        <v>1585</v>
      </c>
      <c r="C679" s="199" t="s">
        <v>1544</v>
      </c>
      <c r="D679" s="199" t="s">
        <v>1545</v>
      </c>
      <c r="E679" s="200" t="s">
        <v>621</v>
      </c>
      <c r="F679" s="199" t="s">
        <v>620</v>
      </c>
      <c r="G679" s="44" t="s">
        <v>621</v>
      </c>
      <c r="H679" s="201" t="s">
        <v>1250</v>
      </c>
      <c r="I679" s="200">
        <v>5</v>
      </c>
      <c r="J679" s="44" t="s">
        <v>816</v>
      </c>
      <c r="K679" s="44" t="s">
        <v>15</v>
      </c>
      <c r="L679" s="202" t="s">
        <v>1031</v>
      </c>
      <c r="M679" s="202"/>
      <c r="N679" s="202" t="s">
        <v>621</v>
      </c>
      <c r="O679" s="91">
        <v>0</v>
      </c>
      <c r="P679" s="44" t="s">
        <v>621</v>
      </c>
      <c r="Q679" s="45" t="s">
        <v>771</v>
      </c>
      <c r="R679" s="45" t="s">
        <v>621</v>
      </c>
      <c r="S679" s="46" t="s">
        <v>621</v>
      </c>
      <c r="T679" s="206" t="s">
        <v>621</v>
      </c>
      <c r="U679" s="45" t="s">
        <v>621</v>
      </c>
      <c r="V679" s="44">
        <v>707</v>
      </c>
      <c r="W679" s="45">
        <v>300</v>
      </c>
      <c r="X679" s="44">
        <v>1</v>
      </c>
      <c r="Y679" s="78">
        <v>707</v>
      </c>
      <c r="Z679" s="46" t="s">
        <v>629</v>
      </c>
      <c r="AA679" s="44" t="s">
        <v>630</v>
      </c>
      <c r="AB679" s="66" t="s">
        <v>628</v>
      </c>
      <c r="AC679" s="66" t="s">
        <v>628</v>
      </c>
      <c r="AD679" s="46" t="s">
        <v>621</v>
      </c>
      <c r="AE679" s="66" t="s">
        <v>634</v>
      </c>
      <c r="AF679" s="46" t="s">
        <v>633</v>
      </c>
      <c r="AG679" s="46" t="s">
        <v>725</v>
      </c>
      <c r="AH679" s="46"/>
    </row>
    <row r="680" spans="2:34">
      <c r="B680" s="45" t="s">
        <v>1586</v>
      </c>
      <c r="C680" s="199" t="s">
        <v>1544</v>
      </c>
      <c r="D680" s="199" t="s">
        <v>1545</v>
      </c>
      <c r="E680" s="200" t="s">
        <v>621</v>
      </c>
      <c r="F680" s="199" t="s">
        <v>620</v>
      </c>
      <c r="G680" s="44" t="s">
        <v>621</v>
      </c>
      <c r="H680" s="201" t="s">
        <v>1329</v>
      </c>
      <c r="I680" s="200">
        <v>6</v>
      </c>
      <c r="J680" s="44" t="s">
        <v>816</v>
      </c>
      <c r="K680" s="44" t="s">
        <v>15</v>
      </c>
      <c r="L680" s="202" t="s">
        <v>1031</v>
      </c>
      <c r="M680" s="202"/>
      <c r="N680" s="202" t="s">
        <v>1266</v>
      </c>
      <c r="O680" s="91">
        <v>0</v>
      </c>
      <c r="P680" s="44" t="s">
        <v>621</v>
      </c>
      <c r="Q680" s="45" t="s">
        <v>771</v>
      </c>
      <c r="R680" s="45" t="s">
        <v>621</v>
      </c>
      <c r="S680" s="46" t="s">
        <v>621</v>
      </c>
      <c r="T680" s="206" t="s">
        <v>621</v>
      </c>
      <c r="U680" s="45" t="s">
        <v>621</v>
      </c>
      <c r="V680" s="44">
        <v>707</v>
      </c>
      <c r="W680" s="45">
        <v>300</v>
      </c>
      <c r="X680" s="44">
        <v>1</v>
      </c>
      <c r="Y680" s="78">
        <v>707</v>
      </c>
      <c r="Z680" s="46" t="s">
        <v>629</v>
      </c>
      <c r="AA680" s="44" t="s">
        <v>630</v>
      </c>
      <c r="AB680" s="66" t="s">
        <v>628</v>
      </c>
      <c r="AC680" s="66" t="s">
        <v>628</v>
      </c>
      <c r="AD680" s="46" t="s">
        <v>621</v>
      </c>
      <c r="AE680" s="66" t="s">
        <v>634</v>
      </c>
      <c r="AF680" s="46" t="s">
        <v>633</v>
      </c>
      <c r="AG680" s="46" t="s">
        <v>725</v>
      </c>
      <c r="AH680" s="46"/>
    </row>
    <row r="681" spans="2:34">
      <c r="B681" s="45" t="s">
        <v>1587</v>
      </c>
      <c r="C681" s="199" t="s">
        <v>1544</v>
      </c>
      <c r="D681" s="199" t="s">
        <v>1545</v>
      </c>
      <c r="E681" s="200" t="s">
        <v>621</v>
      </c>
      <c r="F681" s="199" t="s">
        <v>620</v>
      </c>
      <c r="G681" s="44" t="s">
        <v>621</v>
      </c>
      <c r="H681" s="201" t="s">
        <v>1458</v>
      </c>
      <c r="I681" s="200">
        <v>5</v>
      </c>
      <c r="J681" s="44" t="s">
        <v>811</v>
      </c>
      <c r="K681" s="44" t="s">
        <v>15</v>
      </c>
      <c r="L681" s="202" t="s">
        <v>1031</v>
      </c>
      <c r="M681" s="202"/>
      <c r="N681" s="202" t="s">
        <v>1338</v>
      </c>
      <c r="O681" s="91">
        <v>0</v>
      </c>
      <c r="P681" s="44" t="s">
        <v>621</v>
      </c>
      <c r="Q681" s="45" t="s">
        <v>771</v>
      </c>
      <c r="R681" s="45" t="s">
        <v>621</v>
      </c>
      <c r="S681" s="46" t="s">
        <v>621</v>
      </c>
      <c r="T681" s="206" t="s">
        <v>621</v>
      </c>
      <c r="U681" s="45" t="s">
        <v>621</v>
      </c>
      <c r="V681" s="44">
        <v>707</v>
      </c>
      <c r="W681" s="45">
        <v>300</v>
      </c>
      <c r="X681" s="44">
        <v>1</v>
      </c>
      <c r="Y681" s="78">
        <v>707</v>
      </c>
      <c r="Z681" s="46" t="s">
        <v>629</v>
      </c>
      <c r="AA681" s="44" t="s">
        <v>630</v>
      </c>
      <c r="AB681" s="66" t="s">
        <v>628</v>
      </c>
      <c r="AC681" s="66" t="s">
        <v>628</v>
      </c>
      <c r="AD681" s="46" t="s">
        <v>621</v>
      </c>
      <c r="AE681" s="66" t="s">
        <v>634</v>
      </c>
      <c r="AF681" s="46" t="s">
        <v>633</v>
      </c>
      <c r="AG681" s="46" t="s">
        <v>725</v>
      </c>
      <c r="AH681" s="46"/>
    </row>
    <row r="682" spans="2:34">
      <c r="B682" s="45" t="s">
        <v>1588</v>
      </c>
      <c r="C682" s="199" t="s">
        <v>1544</v>
      </c>
      <c r="D682" s="199" t="s">
        <v>1545</v>
      </c>
      <c r="E682" s="200" t="s">
        <v>621</v>
      </c>
      <c r="F682" s="199" t="s">
        <v>620</v>
      </c>
      <c r="G682" s="44" t="s">
        <v>621</v>
      </c>
      <c r="H682" s="201" t="s">
        <v>1388</v>
      </c>
      <c r="I682" s="200">
        <v>5</v>
      </c>
      <c r="J682" s="44" t="s">
        <v>816</v>
      </c>
      <c r="K682" s="44" t="s">
        <v>15</v>
      </c>
      <c r="L682" s="202" t="s">
        <v>1031</v>
      </c>
      <c r="M682" s="202"/>
      <c r="N682" s="202" t="s">
        <v>1338</v>
      </c>
      <c r="O682" s="91">
        <v>0</v>
      </c>
      <c r="P682" s="44" t="s">
        <v>621</v>
      </c>
      <c r="Q682" s="45" t="s">
        <v>771</v>
      </c>
      <c r="R682" s="45" t="s">
        <v>621</v>
      </c>
      <c r="S682" s="46" t="s">
        <v>621</v>
      </c>
      <c r="T682" s="206" t="s">
        <v>621</v>
      </c>
      <c r="U682" s="45" t="s">
        <v>621</v>
      </c>
      <c r="V682" s="44">
        <v>707</v>
      </c>
      <c r="W682" s="45">
        <v>300</v>
      </c>
      <c r="X682" s="44">
        <v>1</v>
      </c>
      <c r="Y682" s="78">
        <v>707</v>
      </c>
      <c r="Z682" s="46" t="s">
        <v>629</v>
      </c>
      <c r="AA682" s="44" t="s">
        <v>630</v>
      </c>
      <c r="AB682" s="66" t="s">
        <v>628</v>
      </c>
      <c r="AC682" s="66" t="s">
        <v>628</v>
      </c>
      <c r="AD682" s="46" t="s">
        <v>621</v>
      </c>
      <c r="AE682" s="66" t="s">
        <v>634</v>
      </c>
      <c r="AF682" s="46" t="s">
        <v>633</v>
      </c>
      <c r="AG682" s="46" t="s">
        <v>725</v>
      </c>
      <c r="AH682" s="46"/>
    </row>
    <row r="683" spans="2:34">
      <c r="B683" s="45" t="s">
        <v>1589</v>
      </c>
      <c r="C683" s="199" t="s">
        <v>1544</v>
      </c>
      <c r="D683" s="199" t="s">
        <v>1545</v>
      </c>
      <c r="E683" s="200" t="s">
        <v>621</v>
      </c>
      <c r="F683" s="199" t="s">
        <v>620</v>
      </c>
      <c r="G683" s="44" t="s">
        <v>621</v>
      </c>
      <c r="H683" s="201" t="s">
        <v>1337</v>
      </c>
      <c r="I683" s="200">
        <v>3</v>
      </c>
      <c r="J683" s="44" t="s">
        <v>811</v>
      </c>
      <c r="K683" s="44" t="s">
        <v>15</v>
      </c>
      <c r="L683" s="202" t="s">
        <v>1031</v>
      </c>
      <c r="M683" s="202"/>
      <c r="N683" s="202" t="s">
        <v>468</v>
      </c>
      <c r="O683" s="91">
        <v>0</v>
      </c>
      <c r="P683" s="44" t="s">
        <v>621</v>
      </c>
      <c r="Q683" s="45" t="s">
        <v>771</v>
      </c>
      <c r="R683" s="45" t="s">
        <v>621</v>
      </c>
      <c r="S683" s="46" t="s">
        <v>621</v>
      </c>
      <c r="T683" s="206" t="s">
        <v>621</v>
      </c>
      <c r="U683" s="45" t="s">
        <v>621</v>
      </c>
      <c r="V683" s="44">
        <v>707</v>
      </c>
      <c r="W683" s="45">
        <v>300</v>
      </c>
      <c r="X683" s="44">
        <v>1</v>
      </c>
      <c r="Y683" s="78">
        <v>707</v>
      </c>
      <c r="Z683" s="46" t="s">
        <v>629</v>
      </c>
      <c r="AA683" s="44" t="s">
        <v>630</v>
      </c>
      <c r="AB683" s="66" t="s">
        <v>628</v>
      </c>
      <c r="AC683" s="66" t="s">
        <v>628</v>
      </c>
      <c r="AD683" s="46" t="s">
        <v>621</v>
      </c>
      <c r="AE683" s="66" t="s">
        <v>634</v>
      </c>
      <c r="AF683" s="46" t="s">
        <v>633</v>
      </c>
      <c r="AG683" s="46" t="s">
        <v>725</v>
      </c>
      <c r="AH683" s="46"/>
    </row>
    <row r="684" spans="2:34">
      <c r="B684" s="45" t="s">
        <v>1590</v>
      </c>
      <c r="C684" s="199" t="s">
        <v>1544</v>
      </c>
      <c r="D684" s="199" t="s">
        <v>1545</v>
      </c>
      <c r="E684" s="200" t="s">
        <v>621</v>
      </c>
      <c r="F684" s="199" t="s">
        <v>620</v>
      </c>
      <c r="G684" s="44" t="s">
        <v>621</v>
      </c>
      <c r="H684" s="201" t="s">
        <v>1398</v>
      </c>
      <c r="I684" s="200">
        <v>6</v>
      </c>
      <c r="J684" s="44" t="s">
        <v>811</v>
      </c>
      <c r="K684" s="44" t="s">
        <v>15</v>
      </c>
      <c r="L684" s="202" t="s">
        <v>1031</v>
      </c>
      <c r="M684" s="202"/>
      <c r="N684" s="202" t="s">
        <v>1266</v>
      </c>
      <c r="O684" s="91">
        <v>0</v>
      </c>
      <c r="P684" s="44" t="s">
        <v>621</v>
      </c>
      <c r="Q684" s="45" t="s">
        <v>771</v>
      </c>
      <c r="R684" s="45" t="s">
        <v>621</v>
      </c>
      <c r="S684" s="46" t="s">
        <v>621</v>
      </c>
      <c r="T684" s="206" t="s">
        <v>621</v>
      </c>
      <c r="U684" s="45" t="s">
        <v>621</v>
      </c>
      <c r="V684" s="44">
        <v>707</v>
      </c>
      <c r="W684" s="45">
        <v>300</v>
      </c>
      <c r="X684" s="44">
        <v>1</v>
      </c>
      <c r="Y684" s="78">
        <v>707</v>
      </c>
      <c r="Z684" s="46" t="s">
        <v>629</v>
      </c>
      <c r="AA684" s="44" t="s">
        <v>630</v>
      </c>
      <c r="AB684" s="66" t="s">
        <v>628</v>
      </c>
      <c r="AC684" s="66" t="s">
        <v>628</v>
      </c>
      <c r="AD684" s="46" t="s">
        <v>621</v>
      </c>
      <c r="AE684" s="66" t="s">
        <v>634</v>
      </c>
      <c r="AF684" s="46" t="s">
        <v>633</v>
      </c>
      <c r="AG684" s="46" t="s">
        <v>725</v>
      </c>
      <c r="AH684" s="46"/>
    </row>
    <row r="685" spans="2:34">
      <c r="B685" s="45" t="s">
        <v>1591</v>
      </c>
      <c r="C685" s="199" t="s">
        <v>1544</v>
      </c>
      <c r="D685" s="199" t="s">
        <v>1545</v>
      </c>
      <c r="E685" s="200" t="s">
        <v>621</v>
      </c>
      <c r="F685" s="199" t="s">
        <v>620</v>
      </c>
      <c r="G685" s="44" t="s">
        <v>621</v>
      </c>
      <c r="H685" s="201" t="s">
        <v>1342</v>
      </c>
      <c r="I685" s="200">
        <v>5</v>
      </c>
      <c r="J685" s="44" t="s">
        <v>816</v>
      </c>
      <c r="K685" s="44" t="s">
        <v>15</v>
      </c>
      <c r="L685" s="202" t="s">
        <v>1031</v>
      </c>
      <c r="M685" s="202"/>
      <c r="N685" s="202" t="s">
        <v>1338</v>
      </c>
      <c r="O685" s="91">
        <v>0</v>
      </c>
      <c r="P685" s="44" t="s">
        <v>621</v>
      </c>
      <c r="Q685" s="45" t="s">
        <v>771</v>
      </c>
      <c r="R685" s="45" t="s">
        <v>621</v>
      </c>
      <c r="S685" s="46" t="s">
        <v>621</v>
      </c>
      <c r="T685" s="206" t="s">
        <v>621</v>
      </c>
      <c r="U685" s="45" t="s">
        <v>621</v>
      </c>
      <c r="V685" s="44">
        <v>707</v>
      </c>
      <c r="W685" s="45">
        <v>300</v>
      </c>
      <c r="X685" s="44">
        <v>1</v>
      </c>
      <c r="Y685" s="78">
        <v>707</v>
      </c>
      <c r="Z685" s="46" t="s">
        <v>629</v>
      </c>
      <c r="AA685" s="44" t="s">
        <v>630</v>
      </c>
      <c r="AB685" s="66" t="s">
        <v>628</v>
      </c>
      <c r="AC685" s="66" t="s">
        <v>628</v>
      </c>
      <c r="AD685" s="46" t="s">
        <v>621</v>
      </c>
      <c r="AE685" s="66" t="s">
        <v>634</v>
      </c>
      <c r="AF685" s="46" t="s">
        <v>633</v>
      </c>
      <c r="AG685" s="46" t="s">
        <v>725</v>
      </c>
      <c r="AH685" s="46"/>
    </row>
    <row r="686" spans="2:34">
      <c r="B686" s="45" t="s">
        <v>1592</v>
      </c>
      <c r="C686" s="199" t="s">
        <v>1544</v>
      </c>
      <c r="D686" s="199" t="s">
        <v>1545</v>
      </c>
      <c r="E686" s="200" t="s">
        <v>621</v>
      </c>
      <c r="F686" s="199" t="s">
        <v>620</v>
      </c>
      <c r="G686" s="44" t="s">
        <v>621</v>
      </c>
      <c r="H686" s="201" t="s">
        <v>1396</v>
      </c>
      <c r="I686" s="200">
        <v>7</v>
      </c>
      <c r="J686" s="44" t="s">
        <v>816</v>
      </c>
      <c r="K686" s="44" t="s">
        <v>15</v>
      </c>
      <c r="L686" s="202" t="s">
        <v>1031</v>
      </c>
      <c r="M686" s="202"/>
      <c r="N686" s="202" t="s">
        <v>1338</v>
      </c>
      <c r="O686" s="91">
        <v>0</v>
      </c>
      <c r="P686" s="44" t="s">
        <v>621</v>
      </c>
      <c r="Q686" s="45" t="s">
        <v>771</v>
      </c>
      <c r="R686" s="45" t="s">
        <v>621</v>
      </c>
      <c r="S686" s="46" t="s">
        <v>621</v>
      </c>
      <c r="T686" s="206" t="s">
        <v>621</v>
      </c>
      <c r="U686" s="45" t="s">
        <v>621</v>
      </c>
      <c r="V686" s="44">
        <v>707</v>
      </c>
      <c r="W686" s="45">
        <v>300</v>
      </c>
      <c r="X686" s="44">
        <v>1</v>
      </c>
      <c r="Y686" s="78">
        <v>707</v>
      </c>
      <c r="Z686" s="46" t="s">
        <v>629</v>
      </c>
      <c r="AA686" s="44" t="s">
        <v>630</v>
      </c>
      <c r="AB686" s="66" t="s">
        <v>628</v>
      </c>
      <c r="AC686" s="66" t="s">
        <v>628</v>
      </c>
      <c r="AD686" s="46" t="s">
        <v>621</v>
      </c>
      <c r="AE686" s="66" t="s">
        <v>634</v>
      </c>
      <c r="AF686" s="46" t="s">
        <v>633</v>
      </c>
      <c r="AG686" s="46" t="s">
        <v>725</v>
      </c>
      <c r="AH686" s="46"/>
    </row>
    <row r="687" spans="2:34">
      <c r="B687" s="45" t="s">
        <v>1593</v>
      </c>
      <c r="C687" s="199" t="s">
        <v>1544</v>
      </c>
      <c r="D687" s="199" t="s">
        <v>1545</v>
      </c>
      <c r="E687" s="200" t="s">
        <v>621</v>
      </c>
      <c r="F687" s="199" t="s">
        <v>620</v>
      </c>
      <c r="G687" s="44" t="s">
        <v>621</v>
      </c>
      <c r="H687" s="201" t="s">
        <v>1538</v>
      </c>
      <c r="I687" s="200">
        <v>5</v>
      </c>
      <c r="J687" s="44" t="s">
        <v>811</v>
      </c>
      <c r="K687" s="44" t="s">
        <v>15</v>
      </c>
      <c r="L687" s="202" t="s">
        <v>1031</v>
      </c>
      <c r="M687" s="202"/>
      <c r="N687" s="202" t="s">
        <v>1338</v>
      </c>
      <c r="O687" s="91">
        <v>0</v>
      </c>
      <c r="P687" s="44" t="s">
        <v>621</v>
      </c>
      <c r="Q687" s="45" t="s">
        <v>771</v>
      </c>
      <c r="R687" s="45" t="s">
        <v>621</v>
      </c>
      <c r="S687" s="46" t="s">
        <v>621</v>
      </c>
      <c r="T687" s="206" t="s">
        <v>621</v>
      </c>
      <c r="U687" s="45" t="s">
        <v>621</v>
      </c>
      <c r="V687" s="44">
        <v>707</v>
      </c>
      <c r="W687" s="45">
        <v>300</v>
      </c>
      <c r="X687" s="44">
        <v>1</v>
      </c>
      <c r="Y687" s="78">
        <v>707</v>
      </c>
      <c r="Z687" s="46" t="s">
        <v>629</v>
      </c>
      <c r="AA687" s="44" t="s">
        <v>630</v>
      </c>
      <c r="AB687" s="66" t="s">
        <v>628</v>
      </c>
      <c r="AC687" s="66" t="s">
        <v>628</v>
      </c>
      <c r="AD687" s="46" t="s">
        <v>621</v>
      </c>
      <c r="AE687" s="66" t="s">
        <v>634</v>
      </c>
      <c r="AF687" s="46" t="s">
        <v>633</v>
      </c>
      <c r="AG687" s="46" t="s">
        <v>725</v>
      </c>
      <c r="AH687" s="46"/>
    </row>
    <row r="688" spans="2:34">
      <c r="B688" s="45" t="s">
        <v>1594</v>
      </c>
      <c r="C688" s="199" t="s">
        <v>1544</v>
      </c>
      <c r="D688" s="199" t="s">
        <v>1545</v>
      </c>
      <c r="E688" s="200" t="s">
        <v>621</v>
      </c>
      <c r="F688" s="199" t="s">
        <v>620</v>
      </c>
      <c r="G688" s="44" t="s">
        <v>621</v>
      </c>
      <c r="H688" s="201" t="s">
        <v>1390</v>
      </c>
      <c r="I688" s="200">
        <v>5</v>
      </c>
      <c r="J688" s="44" t="s">
        <v>811</v>
      </c>
      <c r="K688" s="44" t="s">
        <v>15</v>
      </c>
      <c r="L688" s="202" t="s">
        <v>1031</v>
      </c>
      <c r="M688" s="202"/>
      <c r="N688" s="202" t="s">
        <v>1338</v>
      </c>
      <c r="O688" s="91">
        <v>0</v>
      </c>
      <c r="P688" s="44" t="s">
        <v>621</v>
      </c>
      <c r="Q688" s="45" t="s">
        <v>771</v>
      </c>
      <c r="R688" s="45" t="s">
        <v>621</v>
      </c>
      <c r="S688" s="46" t="s">
        <v>621</v>
      </c>
      <c r="T688" s="206" t="s">
        <v>621</v>
      </c>
      <c r="U688" s="45" t="s">
        <v>621</v>
      </c>
      <c r="V688" s="44">
        <v>707</v>
      </c>
      <c r="W688" s="45">
        <v>300</v>
      </c>
      <c r="X688" s="44">
        <v>1</v>
      </c>
      <c r="Y688" s="78">
        <v>707</v>
      </c>
      <c r="Z688" s="46" t="s">
        <v>629</v>
      </c>
      <c r="AA688" s="44" t="s">
        <v>630</v>
      </c>
      <c r="AB688" s="66" t="s">
        <v>628</v>
      </c>
      <c r="AC688" s="66" t="s">
        <v>628</v>
      </c>
      <c r="AD688" s="46" t="s">
        <v>621</v>
      </c>
      <c r="AE688" s="66" t="s">
        <v>634</v>
      </c>
      <c r="AF688" s="46" t="s">
        <v>633</v>
      </c>
      <c r="AG688" s="46" t="s">
        <v>725</v>
      </c>
      <c r="AH688" s="46"/>
    </row>
    <row r="689" spans="2:34">
      <c r="B689" s="45" t="s">
        <v>1595</v>
      </c>
      <c r="C689" s="199" t="s">
        <v>1544</v>
      </c>
      <c r="D689" s="199" t="s">
        <v>1545</v>
      </c>
      <c r="E689" s="200" t="s">
        <v>621</v>
      </c>
      <c r="F689" s="199" t="s">
        <v>620</v>
      </c>
      <c r="G689" s="44" t="s">
        <v>621</v>
      </c>
      <c r="H689" s="201" t="s">
        <v>1596</v>
      </c>
      <c r="I689" s="200">
        <v>8</v>
      </c>
      <c r="J689" s="44" t="s">
        <v>816</v>
      </c>
      <c r="K689" s="44" t="s">
        <v>15</v>
      </c>
      <c r="L689" s="202" t="s">
        <v>1031</v>
      </c>
      <c r="M689" s="202"/>
      <c r="N689" s="202" t="s">
        <v>1338</v>
      </c>
      <c r="O689" s="91">
        <v>0</v>
      </c>
      <c r="P689" s="44" t="s">
        <v>621</v>
      </c>
      <c r="Q689" s="45" t="s">
        <v>771</v>
      </c>
      <c r="R689" s="45" t="s">
        <v>621</v>
      </c>
      <c r="S689" s="46" t="s">
        <v>621</v>
      </c>
      <c r="T689" s="206" t="s">
        <v>621</v>
      </c>
      <c r="U689" s="45" t="s">
        <v>621</v>
      </c>
      <c r="V689" s="44">
        <v>707</v>
      </c>
      <c r="W689" s="45">
        <v>300</v>
      </c>
      <c r="X689" s="44">
        <v>1</v>
      </c>
      <c r="Y689" s="78">
        <v>707</v>
      </c>
      <c r="Z689" s="46" t="s">
        <v>629</v>
      </c>
      <c r="AA689" s="44" t="s">
        <v>630</v>
      </c>
      <c r="AB689" s="66" t="s">
        <v>628</v>
      </c>
      <c r="AC689" s="66" t="s">
        <v>628</v>
      </c>
      <c r="AD689" s="46" t="s">
        <v>621</v>
      </c>
      <c r="AE689" s="66" t="s">
        <v>634</v>
      </c>
      <c r="AF689" s="46" t="s">
        <v>633</v>
      </c>
      <c r="AG689" s="46" t="s">
        <v>725</v>
      </c>
      <c r="AH689" s="46"/>
    </row>
    <row r="690" spans="2:34">
      <c r="B690" s="45" t="s">
        <v>1597</v>
      </c>
      <c r="C690" s="199" t="s">
        <v>1544</v>
      </c>
      <c r="D690" s="199" t="s">
        <v>1545</v>
      </c>
      <c r="E690" s="200" t="s">
        <v>621</v>
      </c>
      <c r="F690" s="199" t="s">
        <v>620</v>
      </c>
      <c r="G690" s="44" t="s">
        <v>621</v>
      </c>
      <c r="H690" s="201" t="s">
        <v>1326</v>
      </c>
      <c r="I690" s="200">
        <v>4</v>
      </c>
      <c r="J690" s="44" t="s">
        <v>811</v>
      </c>
      <c r="K690" s="44" t="s">
        <v>15</v>
      </c>
      <c r="L690" s="202" t="s">
        <v>1031</v>
      </c>
      <c r="M690" s="202"/>
      <c r="N690" s="202" t="s">
        <v>1338</v>
      </c>
      <c r="O690" s="91">
        <v>0</v>
      </c>
      <c r="P690" s="44" t="s">
        <v>621</v>
      </c>
      <c r="Q690" s="45" t="s">
        <v>771</v>
      </c>
      <c r="R690" s="45" t="s">
        <v>621</v>
      </c>
      <c r="S690" s="46" t="s">
        <v>621</v>
      </c>
      <c r="T690" s="206" t="s">
        <v>621</v>
      </c>
      <c r="U690" s="45" t="s">
        <v>621</v>
      </c>
      <c r="V690" s="44">
        <v>707</v>
      </c>
      <c r="W690" s="45">
        <v>300</v>
      </c>
      <c r="X690" s="44">
        <v>1</v>
      </c>
      <c r="Y690" s="78">
        <v>707</v>
      </c>
      <c r="Z690" s="46" t="s">
        <v>629</v>
      </c>
      <c r="AA690" s="44" t="s">
        <v>630</v>
      </c>
      <c r="AB690" s="66" t="s">
        <v>628</v>
      </c>
      <c r="AC690" s="66" t="s">
        <v>628</v>
      </c>
      <c r="AD690" s="46" t="s">
        <v>621</v>
      </c>
      <c r="AE690" s="66" t="s">
        <v>634</v>
      </c>
      <c r="AF690" s="46" t="s">
        <v>633</v>
      </c>
      <c r="AG690" s="46" t="s">
        <v>725</v>
      </c>
      <c r="AH690" s="46"/>
    </row>
    <row r="691" spans="2:34">
      <c r="B691" s="45" t="s">
        <v>1598</v>
      </c>
      <c r="C691" s="199" t="s">
        <v>1544</v>
      </c>
      <c r="D691" s="199" t="s">
        <v>1545</v>
      </c>
      <c r="E691" s="200" t="s">
        <v>621</v>
      </c>
      <c r="F691" s="199" t="s">
        <v>620</v>
      </c>
      <c r="G691" s="44" t="s">
        <v>621</v>
      </c>
      <c r="H691" s="201" t="s">
        <v>1331</v>
      </c>
      <c r="I691" s="200">
        <v>3</v>
      </c>
      <c r="J691" s="44" t="s">
        <v>811</v>
      </c>
      <c r="K691" s="44" t="s">
        <v>15</v>
      </c>
      <c r="L691" s="202" t="s">
        <v>1031</v>
      </c>
      <c r="M691" s="202"/>
      <c r="N691" s="202" t="s">
        <v>621</v>
      </c>
      <c r="O691" s="91">
        <v>0</v>
      </c>
      <c r="P691" s="44" t="s">
        <v>621</v>
      </c>
      <c r="Q691" s="45" t="s">
        <v>771</v>
      </c>
      <c r="R691" s="45" t="s">
        <v>621</v>
      </c>
      <c r="S691" s="46" t="s">
        <v>621</v>
      </c>
      <c r="T691" s="206" t="s">
        <v>621</v>
      </c>
      <c r="U691" s="45" t="s">
        <v>621</v>
      </c>
      <c r="V691" s="44">
        <v>707</v>
      </c>
      <c r="W691" s="45">
        <v>300</v>
      </c>
      <c r="X691" s="44">
        <v>1</v>
      </c>
      <c r="Y691" s="78">
        <v>707</v>
      </c>
      <c r="Z691" s="46" t="s">
        <v>629</v>
      </c>
      <c r="AA691" s="44" t="s">
        <v>630</v>
      </c>
      <c r="AB691" s="66" t="s">
        <v>628</v>
      </c>
      <c r="AC691" s="66" t="s">
        <v>628</v>
      </c>
      <c r="AD691" s="46" t="s">
        <v>621</v>
      </c>
      <c r="AE691" s="66" t="s">
        <v>634</v>
      </c>
      <c r="AF691" s="46" t="s">
        <v>633</v>
      </c>
      <c r="AG691" s="46" t="s">
        <v>725</v>
      </c>
      <c r="AH691" s="46"/>
    </row>
    <row r="692" spans="2:34">
      <c r="B692" s="45" t="s">
        <v>1599</v>
      </c>
      <c r="C692" s="199" t="s">
        <v>1544</v>
      </c>
      <c r="D692" s="199" t="s">
        <v>1545</v>
      </c>
      <c r="E692" s="200" t="s">
        <v>621</v>
      </c>
      <c r="F692" s="199" t="s">
        <v>620</v>
      </c>
      <c r="G692" s="44" t="s">
        <v>621</v>
      </c>
      <c r="H692" s="201" t="s">
        <v>1364</v>
      </c>
      <c r="I692" s="200">
        <v>4</v>
      </c>
      <c r="J692" s="44" t="s">
        <v>811</v>
      </c>
      <c r="K692" s="44" t="s">
        <v>15</v>
      </c>
      <c r="L692" s="202" t="s">
        <v>1031</v>
      </c>
      <c r="M692" s="202"/>
      <c r="N692" s="202" t="s">
        <v>1338</v>
      </c>
      <c r="O692" s="91">
        <v>0</v>
      </c>
      <c r="P692" s="44" t="s">
        <v>621</v>
      </c>
      <c r="Q692" s="45" t="s">
        <v>771</v>
      </c>
      <c r="R692" s="45" t="s">
        <v>621</v>
      </c>
      <c r="S692" s="46" t="s">
        <v>621</v>
      </c>
      <c r="T692" s="206" t="s">
        <v>621</v>
      </c>
      <c r="U692" s="45" t="s">
        <v>621</v>
      </c>
      <c r="V692" s="44">
        <v>707</v>
      </c>
      <c r="W692" s="45">
        <v>300</v>
      </c>
      <c r="X692" s="44">
        <v>1</v>
      </c>
      <c r="Y692" s="78">
        <v>707</v>
      </c>
      <c r="Z692" s="46" t="s">
        <v>629</v>
      </c>
      <c r="AA692" s="44" t="s">
        <v>630</v>
      </c>
      <c r="AB692" s="66" t="s">
        <v>628</v>
      </c>
      <c r="AC692" s="66" t="s">
        <v>628</v>
      </c>
      <c r="AD692" s="46" t="s">
        <v>621</v>
      </c>
      <c r="AE692" s="66" t="s">
        <v>634</v>
      </c>
      <c r="AF692" s="46" t="s">
        <v>633</v>
      </c>
      <c r="AG692" s="46" t="s">
        <v>725</v>
      </c>
      <c r="AH692" s="46"/>
    </row>
    <row r="693" spans="2:34">
      <c r="B693" s="45" t="s">
        <v>1600</v>
      </c>
      <c r="C693" s="199" t="s">
        <v>1544</v>
      </c>
      <c r="D693" s="199" t="s">
        <v>1545</v>
      </c>
      <c r="E693" s="200" t="s">
        <v>621</v>
      </c>
      <c r="F693" s="199" t="s">
        <v>620</v>
      </c>
      <c r="G693" s="44" t="s">
        <v>621</v>
      </c>
      <c r="H693" s="201" t="s">
        <v>1374</v>
      </c>
      <c r="I693" s="200">
        <v>4</v>
      </c>
      <c r="J693" s="44" t="s">
        <v>816</v>
      </c>
      <c r="K693" s="44" t="s">
        <v>15</v>
      </c>
      <c r="L693" s="202" t="s">
        <v>1031</v>
      </c>
      <c r="M693" s="202"/>
      <c r="N693" s="202" t="s">
        <v>1338</v>
      </c>
      <c r="O693" s="91">
        <v>0</v>
      </c>
      <c r="P693" s="44" t="s">
        <v>621</v>
      </c>
      <c r="Q693" s="45" t="s">
        <v>771</v>
      </c>
      <c r="R693" s="45" t="s">
        <v>621</v>
      </c>
      <c r="S693" s="46" t="s">
        <v>621</v>
      </c>
      <c r="T693" s="206" t="s">
        <v>621</v>
      </c>
      <c r="U693" s="45" t="s">
        <v>621</v>
      </c>
      <c r="V693" s="44">
        <v>707</v>
      </c>
      <c r="W693" s="45">
        <v>300</v>
      </c>
      <c r="X693" s="44">
        <v>1</v>
      </c>
      <c r="Y693" s="78">
        <v>707</v>
      </c>
      <c r="Z693" s="46" t="s">
        <v>629</v>
      </c>
      <c r="AA693" s="44" t="s">
        <v>630</v>
      </c>
      <c r="AB693" s="66" t="s">
        <v>628</v>
      </c>
      <c r="AC693" s="66" t="s">
        <v>628</v>
      </c>
      <c r="AD693" s="46" t="s">
        <v>621</v>
      </c>
      <c r="AE693" s="66" t="s">
        <v>634</v>
      </c>
      <c r="AF693" s="46" t="s">
        <v>633</v>
      </c>
      <c r="AG693" s="46" t="s">
        <v>725</v>
      </c>
      <c r="AH693" s="46"/>
    </row>
    <row r="694" spans="2:34">
      <c r="B694" s="45" t="s">
        <v>1601</v>
      </c>
      <c r="C694" s="199" t="s">
        <v>1544</v>
      </c>
      <c r="D694" s="199" t="s">
        <v>1545</v>
      </c>
      <c r="E694" s="200" t="s">
        <v>621</v>
      </c>
      <c r="F694" s="199" t="s">
        <v>620</v>
      </c>
      <c r="G694" s="44" t="s">
        <v>621</v>
      </c>
      <c r="H694" s="201" t="s">
        <v>1372</v>
      </c>
      <c r="I694" s="200">
        <v>7</v>
      </c>
      <c r="J694" s="44" t="s">
        <v>816</v>
      </c>
      <c r="K694" s="44" t="s">
        <v>15</v>
      </c>
      <c r="L694" s="202" t="s">
        <v>1031</v>
      </c>
      <c r="M694" s="202"/>
      <c r="N694" s="202" t="s">
        <v>1338</v>
      </c>
      <c r="O694" s="91">
        <v>0</v>
      </c>
      <c r="P694" s="44" t="s">
        <v>621</v>
      </c>
      <c r="Q694" s="45" t="s">
        <v>771</v>
      </c>
      <c r="R694" s="45" t="s">
        <v>621</v>
      </c>
      <c r="S694" s="46" t="s">
        <v>621</v>
      </c>
      <c r="T694" s="206" t="s">
        <v>621</v>
      </c>
      <c r="U694" s="45" t="s">
        <v>621</v>
      </c>
      <c r="V694" s="44">
        <v>707</v>
      </c>
      <c r="W694" s="45">
        <v>300</v>
      </c>
      <c r="X694" s="44">
        <v>1</v>
      </c>
      <c r="Y694" s="78">
        <v>707</v>
      </c>
      <c r="Z694" s="46" t="s">
        <v>629</v>
      </c>
      <c r="AA694" s="44" t="s">
        <v>630</v>
      </c>
      <c r="AB694" s="66" t="s">
        <v>628</v>
      </c>
      <c r="AC694" s="66" t="s">
        <v>628</v>
      </c>
      <c r="AD694" s="46" t="s">
        <v>621</v>
      </c>
      <c r="AE694" s="66" t="s">
        <v>634</v>
      </c>
      <c r="AF694" s="46" t="s">
        <v>633</v>
      </c>
      <c r="AG694" s="46" t="s">
        <v>725</v>
      </c>
      <c r="AH694" s="46"/>
    </row>
    <row r="695" spans="2:34">
      <c r="B695" s="45" t="s">
        <v>1602</v>
      </c>
      <c r="C695" s="199" t="s">
        <v>1544</v>
      </c>
      <c r="D695" s="199" t="s">
        <v>1545</v>
      </c>
      <c r="E695" s="200" t="s">
        <v>621</v>
      </c>
      <c r="F695" s="199" t="s">
        <v>620</v>
      </c>
      <c r="G695" s="44" t="s">
        <v>621</v>
      </c>
      <c r="H695" s="201" t="s">
        <v>1370</v>
      </c>
      <c r="I695" s="200">
        <v>3</v>
      </c>
      <c r="J695" s="44" t="s">
        <v>816</v>
      </c>
      <c r="K695" s="44" t="s">
        <v>15</v>
      </c>
      <c r="L695" s="202" t="s">
        <v>1031</v>
      </c>
      <c r="M695" s="202"/>
      <c r="N695" s="202" t="s">
        <v>1338</v>
      </c>
      <c r="O695" s="91">
        <v>0</v>
      </c>
      <c r="P695" s="44" t="s">
        <v>621</v>
      </c>
      <c r="Q695" s="45" t="s">
        <v>771</v>
      </c>
      <c r="R695" s="45" t="s">
        <v>621</v>
      </c>
      <c r="S695" s="46" t="s">
        <v>621</v>
      </c>
      <c r="T695" s="206" t="s">
        <v>621</v>
      </c>
      <c r="U695" s="45" t="s">
        <v>621</v>
      </c>
      <c r="V695" s="44">
        <v>707</v>
      </c>
      <c r="W695" s="45">
        <v>300</v>
      </c>
      <c r="X695" s="44">
        <v>1</v>
      </c>
      <c r="Y695" s="78">
        <v>707</v>
      </c>
      <c r="Z695" s="46" t="s">
        <v>629</v>
      </c>
      <c r="AA695" s="44" t="s">
        <v>630</v>
      </c>
      <c r="AB695" s="66" t="s">
        <v>628</v>
      </c>
      <c r="AC695" s="66" t="s">
        <v>628</v>
      </c>
      <c r="AD695" s="46" t="s">
        <v>621</v>
      </c>
      <c r="AE695" s="66" t="s">
        <v>634</v>
      </c>
      <c r="AF695" s="46" t="s">
        <v>633</v>
      </c>
      <c r="AG695" s="46" t="s">
        <v>725</v>
      </c>
      <c r="AH695" s="46"/>
    </row>
    <row r="696" spans="2:34">
      <c r="B696" s="45" t="s">
        <v>1603</v>
      </c>
      <c r="C696" s="199" t="s">
        <v>1544</v>
      </c>
      <c r="D696" s="199" t="s">
        <v>1545</v>
      </c>
      <c r="E696" s="200" t="s">
        <v>621</v>
      </c>
      <c r="F696" s="199" t="s">
        <v>620</v>
      </c>
      <c r="G696" s="44" t="s">
        <v>621</v>
      </c>
      <c r="H696" s="201" t="s">
        <v>1368</v>
      </c>
      <c r="I696" s="200">
        <v>3</v>
      </c>
      <c r="J696" s="44" t="s">
        <v>811</v>
      </c>
      <c r="K696" s="44" t="s">
        <v>15</v>
      </c>
      <c r="L696" s="202" t="s">
        <v>1031</v>
      </c>
      <c r="M696" s="202"/>
      <c r="N696" s="202" t="s">
        <v>1338</v>
      </c>
      <c r="O696" s="91">
        <v>0</v>
      </c>
      <c r="P696" s="44" t="s">
        <v>621</v>
      </c>
      <c r="Q696" s="45" t="s">
        <v>771</v>
      </c>
      <c r="R696" s="45" t="s">
        <v>621</v>
      </c>
      <c r="S696" s="46" t="s">
        <v>621</v>
      </c>
      <c r="T696" s="206" t="s">
        <v>621</v>
      </c>
      <c r="U696" s="45" t="s">
        <v>621</v>
      </c>
      <c r="V696" s="44">
        <v>707</v>
      </c>
      <c r="W696" s="45">
        <v>300</v>
      </c>
      <c r="X696" s="44">
        <v>1</v>
      </c>
      <c r="Y696" s="78">
        <v>707</v>
      </c>
      <c r="Z696" s="46" t="s">
        <v>629</v>
      </c>
      <c r="AA696" s="44" t="s">
        <v>630</v>
      </c>
      <c r="AB696" s="66" t="s">
        <v>628</v>
      </c>
      <c r="AC696" s="66" t="s">
        <v>628</v>
      </c>
      <c r="AD696" s="46" t="s">
        <v>621</v>
      </c>
      <c r="AE696" s="66" t="s">
        <v>634</v>
      </c>
      <c r="AF696" s="46" t="s">
        <v>633</v>
      </c>
      <c r="AG696" s="46" t="s">
        <v>725</v>
      </c>
      <c r="AH696" s="46"/>
    </row>
    <row r="697" spans="2:34">
      <c r="B697" s="45" t="s">
        <v>1589</v>
      </c>
      <c r="C697" s="199" t="s">
        <v>1544</v>
      </c>
      <c r="D697" s="199" t="s">
        <v>1545</v>
      </c>
      <c r="E697" s="200" t="s">
        <v>621</v>
      </c>
      <c r="F697" s="199" t="s">
        <v>620</v>
      </c>
      <c r="G697" s="44" t="s">
        <v>621</v>
      </c>
      <c r="H697" s="201" t="s">
        <v>1337</v>
      </c>
      <c r="I697" s="200">
        <v>3</v>
      </c>
      <c r="J697" s="44" t="s">
        <v>811</v>
      </c>
      <c r="K697" s="44" t="s">
        <v>15</v>
      </c>
      <c r="L697" s="202" t="s">
        <v>1031</v>
      </c>
      <c r="M697" s="202"/>
      <c r="N697" s="202" t="s">
        <v>1266</v>
      </c>
      <c r="O697" s="91">
        <v>0</v>
      </c>
      <c r="P697" s="44" t="s">
        <v>621</v>
      </c>
      <c r="Q697" s="45" t="s">
        <v>771</v>
      </c>
      <c r="R697" s="45" t="s">
        <v>621</v>
      </c>
      <c r="S697" s="46" t="s">
        <v>621</v>
      </c>
      <c r="T697" s="206" t="s">
        <v>621</v>
      </c>
      <c r="U697" s="45" t="s">
        <v>621</v>
      </c>
      <c r="V697" s="44">
        <v>707</v>
      </c>
      <c r="W697" s="45">
        <v>300</v>
      </c>
      <c r="X697" s="44">
        <v>1</v>
      </c>
      <c r="Y697" s="78">
        <v>707</v>
      </c>
      <c r="Z697" s="46" t="s">
        <v>629</v>
      </c>
      <c r="AA697" s="44" t="s">
        <v>630</v>
      </c>
      <c r="AB697" s="66" t="s">
        <v>628</v>
      </c>
      <c r="AC697" s="66" t="s">
        <v>628</v>
      </c>
      <c r="AD697" s="46" t="s">
        <v>621</v>
      </c>
      <c r="AE697" s="66" t="s">
        <v>634</v>
      </c>
      <c r="AF697" s="46" t="s">
        <v>633</v>
      </c>
      <c r="AG697" s="46" t="s">
        <v>725</v>
      </c>
      <c r="AH697" s="46"/>
    </row>
    <row r="698" spans="2:34">
      <c r="B698" s="45" t="s">
        <v>1604</v>
      </c>
      <c r="C698" s="199" t="s">
        <v>1544</v>
      </c>
      <c r="D698" s="199" t="s">
        <v>1545</v>
      </c>
      <c r="E698" s="200" t="s">
        <v>621</v>
      </c>
      <c r="F698" s="199" t="s">
        <v>620</v>
      </c>
      <c r="G698" s="44" t="s">
        <v>621</v>
      </c>
      <c r="H698" s="201" t="s">
        <v>1366</v>
      </c>
      <c r="I698" s="200">
        <v>6</v>
      </c>
      <c r="J698" s="44" t="s">
        <v>816</v>
      </c>
      <c r="K698" s="44" t="s">
        <v>15</v>
      </c>
      <c r="L698" s="202" t="s">
        <v>1031</v>
      </c>
      <c r="M698" s="202"/>
      <c r="N698" s="202" t="s">
        <v>1327</v>
      </c>
      <c r="O698" s="91">
        <v>0</v>
      </c>
      <c r="P698" s="44" t="s">
        <v>621</v>
      </c>
      <c r="Q698" s="45" t="s">
        <v>771</v>
      </c>
      <c r="R698" s="45" t="s">
        <v>621</v>
      </c>
      <c r="S698" s="46" t="s">
        <v>621</v>
      </c>
      <c r="T698" s="206" t="s">
        <v>621</v>
      </c>
      <c r="U698" s="45" t="s">
        <v>621</v>
      </c>
      <c r="V698" s="44">
        <v>707</v>
      </c>
      <c r="W698" s="45">
        <v>300</v>
      </c>
      <c r="X698" s="44">
        <v>1</v>
      </c>
      <c r="Y698" s="78">
        <v>707</v>
      </c>
      <c r="Z698" s="46" t="s">
        <v>629</v>
      </c>
      <c r="AA698" s="44" t="s">
        <v>630</v>
      </c>
      <c r="AB698" s="66" t="s">
        <v>628</v>
      </c>
      <c r="AC698" s="66" t="s">
        <v>628</v>
      </c>
      <c r="AD698" s="46" t="s">
        <v>621</v>
      </c>
      <c r="AE698" s="66" t="s">
        <v>634</v>
      </c>
      <c r="AF698" s="46" t="s">
        <v>633</v>
      </c>
      <c r="AG698" s="46" t="s">
        <v>725</v>
      </c>
      <c r="AH698" s="46"/>
    </row>
    <row r="699" spans="2:34">
      <c r="B699" s="45" t="s">
        <v>1605</v>
      </c>
      <c r="C699" s="199" t="s">
        <v>1544</v>
      </c>
      <c r="D699" s="199" t="s">
        <v>1606</v>
      </c>
      <c r="E699" s="200" t="s">
        <v>621</v>
      </c>
      <c r="F699" s="199" t="s">
        <v>620</v>
      </c>
      <c r="G699" s="44" t="s">
        <v>621</v>
      </c>
      <c r="H699" s="201" t="s">
        <v>1607</v>
      </c>
      <c r="I699" s="200">
        <v>1</v>
      </c>
      <c r="J699" s="44" t="s">
        <v>811</v>
      </c>
      <c r="K699" s="44" t="s">
        <v>15</v>
      </c>
      <c r="L699" s="202" t="s">
        <v>1031</v>
      </c>
      <c r="M699" s="202"/>
      <c r="N699" s="202" t="s">
        <v>1338</v>
      </c>
      <c r="O699" s="91">
        <v>0</v>
      </c>
      <c r="P699" s="44" t="s">
        <v>621</v>
      </c>
      <c r="Q699" s="45" t="s">
        <v>771</v>
      </c>
      <c r="R699" s="45" t="s">
        <v>621</v>
      </c>
      <c r="S699" s="46" t="s">
        <v>621</v>
      </c>
      <c r="T699" s="206" t="s">
        <v>621</v>
      </c>
      <c r="U699" s="45" t="s">
        <v>621</v>
      </c>
      <c r="V699" s="44">
        <v>2489</v>
      </c>
      <c r="W699" s="45">
        <v>300</v>
      </c>
      <c r="X699" s="44">
        <v>2</v>
      </c>
      <c r="Y699" s="78">
        <v>1244.5</v>
      </c>
      <c r="Z699" s="46" t="s">
        <v>629</v>
      </c>
      <c r="AA699" s="44" t="s">
        <v>621</v>
      </c>
      <c r="AB699" s="66" t="s">
        <v>628</v>
      </c>
      <c r="AC699" s="66" t="s">
        <v>628</v>
      </c>
      <c r="AD699" s="46" t="s">
        <v>621</v>
      </c>
      <c r="AE699" s="66" t="s">
        <v>621</v>
      </c>
      <c r="AF699" s="46" t="s">
        <v>633</v>
      </c>
      <c r="AG699" s="46" t="s">
        <v>725</v>
      </c>
      <c r="AH699" s="46"/>
    </row>
    <row r="700" spans="2:34">
      <c r="B700" s="45" t="s">
        <v>1608</v>
      </c>
      <c r="C700" s="199" t="s">
        <v>1544</v>
      </c>
      <c r="D700" s="199" t="s">
        <v>1606</v>
      </c>
      <c r="E700" s="200" t="s">
        <v>621</v>
      </c>
      <c r="F700" s="199" t="s">
        <v>620</v>
      </c>
      <c r="G700" s="44" t="s">
        <v>621</v>
      </c>
      <c r="H700" s="201" t="s">
        <v>1499</v>
      </c>
      <c r="I700" s="200">
        <v>4</v>
      </c>
      <c r="J700" s="44" t="s">
        <v>811</v>
      </c>
      <c r="K700" s="44" t="s">
        <v>15</v>
      </c>
      <c r="L700" s="202" t="s">
        <v>470</v>
      </c>
      <c r="M700" s="202" t="s">
        <v>623</v>
      </c>
      <c r="N700" s="202" t="s">
        <v>624</v>
      </c>
      <c r="O700" s="91">
        <v>19.125</v>
      </c>
      <c r="P700" s="44" t="s">
        <v>798</v>
      </c>
      <c r="Q700" s="45" t="s">
        <v>626</v>
      </c>
      <c r="R700" s="45" t="s">
        <v>625</v>
      </c>
      <c r="S700" s="46" t="s">
        <v>627</v>
      </c>
      <c r="T700" s="206">
        <v>96.799162294946854</v>
      </c>
      <c r="U700" s="45" t="s">
        <v>632</v>
      </c>
      <c r="V700" s="44">
        <v>2489</v>
      </c>
      <c r="W700" s="45">
        <v>300</v>
      </c>
      <c r="X700" s="44">
        <v>2</v>
      </c>
      <c r="Y700" s="78">
        <v>1244.5</v>
      </c>
      <c r="Z700" s="46" t="s">
        <v>629</v>
      </c>
      <c r="AA700" s="44" t="s">
        <v>630</v>
      </c>
      <c r="AB700" s="66" t="s">
        <v>631</v>
      </c>
      <c r="AC700" s="66" t="s">
        <v>799</v>
      </c>
      <c r="AD700" s="46" t="s">
        <v>656</v>
      </c>
      <c r="AE700" s="66" t="s">
        <v>634</v>
      </c>
      <c r="AF700" s="46" t="s">
        <v>631</v>
      </c>
      <c r="AG700" s="46" t="s">
        <v>725</v>
      </c>
      <c r="AH700" s="46"/>
    </row>
    <row r="701" spans="2:34">
      <c r="B701" s="45" t="s">
        <v>1609</v>
      </c>
      <c r="C701" s="199" t="s">
        <v>1544</v>
      </c>
      <c r="D701" s="199" t="s">
        <v>1606</v>
      </c>
      <c r="E701" s="200" t="s">
        <v>621</v>
      </c>
      <c r="F701" s="199" t="s">
        <v>620</v>
      </c>
      <c r="G701" s="44" t="s">
        <v>621</v>
      </c>
      <c r="H701" s="201" t="s">
        <v>1439</v>
      </c>
      <c r="I701" s="200">
        <v>2</v>
      </c>
      <c r="J701" s="44" t="s">
        <v>811</v>
      </c>
      <c r="K701" s="44" t="s">
        <v>15</v>
      </c>
      <c r="L701" s="202" t="s">
        <v>470</v>
      </c>
      <c r="M701" s="202" t="s">
        <v>623</v>
      </c>
      <c r="N701" s="202" t="s">
        <v>624</v>
      </c>
      <c r="O701" s="91">
        <v>18</v>
      </c>
      <c r="P701" s="44" t="s">
        <v>798</v>
      </c>
      <c r="Q701" s="45" t="s">
        <v>626</v>
      </c>
      <c r="R701" s="45" t="s">
        <v>625</v>
      </c>
      <c r="S701" s="46" t="s">
        <v>627</v>
      </c>
      <c r="T701" s="206">
        <v>134.2996957591258</v>
      </c>
      <c r="U701" s="45" t="s">
        <v>632</v>
      </c>
      <c r="V701" s="44">
        <v>2489</v>
      </c>
      <c r="W701" s="45">
        <v>300</v>
      </c>
      <c r="X701" s="44">
        <v>2</v>
      </c>
      <c r="Y701" s="78">
        <v>1244.5</v>
      </c>
      <c r="Z701" s="46" t="s">
        <v>629</v>
      </c>
      <c r="AA701" s="44" t="s">
        <v>630</v>
      </c>
      <c r="AB701" s="66" t="s">
        <v>631</v>
      </c>
      <c r="AC701" s="66" t="s">
        <v>799</v>
      </c>
      <c r="AD701" s="46" t="s">
        <v>656</v>
      </c>
      <c r="AE701" s="66" t="s">
        <v>634</v>
      </c>
      <c r="AF701" s="46" t="s">
        <v>631</v>
      </c>
      <c r="AG701" s="46" t="s">
        <v>725</v>
      </c>
      <c r="AH701" s="46"/>
    </row>
    <row r="702" spans="2:34">
      <c r="B702" s="45" t="s">
        <v>1610</v>
      </c>
      <c r="C702" s="199" t="s">
        <v>1544</v>
      </c>
      <c r="D702" s="199" t="s">
        <v>1606</v>
      </c>
      <c r="E702" s="200" t="s">
        <v>621</v>
      </c>
      <c r="F702" s="199" t="s">
        <v>620</v>
      </c>
      <c r="G702" s="44" t="s">
        <v>621</v>
      </c>
      <c r="H702" s="201" t="s">
        <v>1380</v>
      </c>
      <c r="I702" s="200">
        <v>5</v>
      </c>
      <c r="J702" s="44" t="s">
        <v>811</v>
      </c>
      <c r="K702" s="44" t="s">
        <v>15</v>
      </c>
      <c r="L702" s="202" t="s">
        <v>470</v>
      </c>
      <c r="M702" s="202" t="s">
        <v>623</v>
      </c>
      <c r="N702" s="202" t="s">
        <v>624</v>
      </c>
      <c r="O702" s="91">
        <v>14.4</v>
      </c>
      <c r="P702" s="44" t="s">
        <v>798</v>
      </c>
      <c r="Q702" s="45" t="s">
        <v>626</v>
      </c>
      <c r="R702" s="45" t="s">
        <v>625</v>
      </c>
      <c r="S702" s="46" t="s">
        <v>627</v>
      </c>
      <c r="T702" s="206">
        <v>134.2996957591258</v>
      </c>
      <c r="U702" s="45" t="s">
        <v>632</v>
      </c>
      <c r="V702" s="44">
        <v>2489</v>
      </c>
      <c r="W702" s="45">
        <v>300</v>
      </c>
      <c r="X702" s="44">
        <v>2</v>
      </c>
      <c r="Y702" s="78">
        <v>1244.5</v>
      </c>
      <c r="Z702" s="46" t="s">
        <v>629</v>
      </c>
      <c r="AA702" s="44" t="s">
        <v>630</v>
      </c>
      <c r="AB702" s="66" t="s">
        <v>631</v>
      </c>
      <c r="AC702" s="66" t="s">
        <v>799</v>
      </c>
      <c r="AD702" s="46" t="s">
        <v>656</v>
      </c>
      <c r="AE702" s="66" t="s">
        <v>634</v>
      </c>
      <c r="AF702" s="46" t="s">
        <v>631</v>
      </c>
      <c r="AG702" s="46" t="s">
        <v>725</v>
      </c>
      <c r="AH702" s="46"/>
    </row>
    <row r="703" spans="2:34">
      <c r="B703" s="45" t="s">
        <v>1611</v>
      </c>
      <c r="C703" s="199" t="s">
        <v>1544</v>
      </c>
      <c r="D703" s="199" t="s">
        <v>1606</v>
      </c>
      <c r="E703" s="200" t="s">
        <v>621</v>
      </c>
      <c r="F703" s="199" t="s">
        <v>620</v>
      </c>
      <c r="G703" s="44" t="s">
        <v>621</v>
      </c>
      <c r="H703" s="201" t="s">
        <v>1308</v>
      </c>
      <c r="I703" s="200">
        <v>5</v>
      </c>
      <c r="J703" s="44" t="s">
        <v>811</v>
      </c>
      <c r="K703" s="44" t="s">
        <v>15</v>
      </c>
      <c r="L703" s="202" t="s">
        <v>470</v>
      </c>
      <c r="M703" s="202" t="s">
        <v>623</v>
      </c>
      <c r="N703" s="202" t="s">
        <v>624</v>
      </c>
      <c r="O703" s="91">
        <v>16.5</v>
      </c>
      <c r="P703" s="44" t="s">
        <v>798</v>
      </c>
      <c r="Q703" s="45" t="s">
        <v>626</v>
      </c>
      <c r="R703" s="45" t="s">
        <v>625</v>
      </c>
      <c r="S703" s="46" t="s">
        <v>627</v>
      </c>
      <c r="T703" s="206">
        <v>463.24532407134143</v>
      </c>
      <c r="U703" s="45" t="s">
        <v>632</v>
      </c>
      <c r="V703" s="44">
        <v>2489</v>
      </c>
      <c r="W703" s="45">
        <v>300</v>
      </c>
      <c r="X703" s="44">
        <v>2</v>
      </c>
      <c r="Y703" s="78">
        <v>1244.5</v>
      </c>
      <c r="Z703" s="46" t="s">
        <v>629</v>
      </c>
      <c r="AA703" s="44" t="s">
        <v>630</v>
      </c>
      <c r="AB703" s="66" t="s">
        <v>631</v>
      </c>
      <c r="AC703" s="66" t="s">
        <v>799</v>
      </c>
      <c r="AD703" s="46" t="s">
        <v>656</v>
      </c>
      <c r="AE703" s="66" t="s">
        <v>634</v>
      </c>
      <c r="AF703" s="46" t="s">
        <v>631</v>
      </c>
      <c r="AG703" s="46" t="s">
        <v>725</v>
      </c>
      <c r="AH703" s="46"/>
    </row>
    <row r="704" spans="2:34">
      <c r="B704" s="45" t="s">
        <v>1612</v>
      </c>
      <c r="C704" s="199" t="s">
        <v>1544</v>
      </c>
      <c r="D704" s="199" t="s">
        <v>1606</v>
      </c>
      <c r="E704" s="200" t="s">
        <v>621</v>
      </c>
      <c r="F704" s="199" t="s">
        <v>620</v>
      </c>
      <c r="G704" s="44" t="s">
        <v>621</v>
      </c>
      <c r="H704" s="201" t="s">
        <v>1306</v>
      </c>
      <c r="I704" s="200">
        <v>3</v>
      </c>
      <c r="J704" s="44" t="s">
        <v>811</v>
      </c>
      <c r="K704" s="44" t="s">
        <v>15</v>
      </c>
      <c r="L704" s="202" t="s">
        <v>470</v>
      </c>
      <c r="M704" s="202" t="s">
        <v>623</v>
      </c>
      <c r="N704" s="202" t="s">
        <v>624</v>
      </c>
      <c r="O704" s="91">
        <v>60</v>
      </c>
      <c r="P704" s="44" t="s">
        <v>798</v>
      </c>
      <c r="Q704" s="45" t="s">
        <v>626</v>
      </c>
      <c r="R704" s="45" t="s">
        <v>625</v>
      </c>
      <c r="S704" s="46" t="s">
        <v>627</v>
      </c>
      <c r="T704" s="206">
        <v>262.13130046025645</v>
      </c>
      <c r="U704" s="45" t="s">
        <v>632</v>
      </c>
      <c r="V704" s="44">
        <v>2489</v>
      </c>
      <c r="W704" s="45">
        <v>300</v>
      </c>
      <c r="X704" s="44">
        <v>2</v>
      </c>
      <c r="Y704" s="78">
        <v>1244.5</v>
      </c>
      <c r="Z704" s="46" t="s">
        <v>629</v>
      </c>
      <c r="AA704" s="44" t="s">
        <v>630</v>
      </c>
      <c r="AB704" s="66" t="s">
        <v>634</v>
      </c>
      <c r="AC704" s="66" t="s">
        <v>799</v>
      </c>
      <c r="AD704" s="46" t="s">
        <v>656</v>
      </c>
      <c r="AE704" s="66" t="s">
        <v>634</v>
      </c>
      <c r="AF704" s="46" t="s">
        <v>631</v>
      </c>
      <c r="AG704" s="46" t="s">
        <v>725</v>
      </c>
      <c r="AH704" s="46"/>
    </row>
    <row r="705" spans="2:34">
      <c r="B705" s="45" t="s">
        <v>1613</v>
      </c>
      <c r="C705" s="199" t="s">
        <v>1544</v>
      </c>
      <c r="D705" s="199" t="s">
        <v>1606</v>
      </c>
      <c r="E705" s="200" t="s">
        <v>621</v>
      </c>
      <c r="F705" s="199" t="s">
        <v>620</v>
      </c>
      <c r="G705" s="44" t="s">
        <v>621</v>
      </c>
      <c r="H705" s="201" t="s">
        <v>1411</v>
      </c>
      <c r="I705" s="200">
        <v>4</v>
      </c>
      <c r="J705" s="44" t="s">
        <v>811</v>
      </c>
      <c r="K705" s="44" t="s">
        <v>15</v>
      </c>
      <c r="L705" s="202" t="s">
        <v>470</v>
      </c>
      <c r="M705" s="202" t="s">
        <v>623</v>
      </c>
      <c r="N705" s="202" t="s">
        <v>624</v>
      </c>
      <c r="O705" s="91">
        <v>13.5</v>
      </c>
      <c r="P705" s="44" t="s">
        <v>798</v>
      </c>
      <c r="Q705" s="45" t="s">
        <v>626</v>
      </c>
      <c r="R705" s="45" t="s">
        <v>625</v>
      </c>
      <c r="S705" s="46" t="s">
        <v>627</v>
      </c>
      <c r="T705" s="206">
        <v>92.548032464153195</v>
      </c>
      <c r="U705" s="45" t="s">
        <v>632</v>
      </c>
      <c r="V705" s="44">
        <v>2489</v>
      </c>
      <c r="W705" s="45">
        <v>300</v>
      </c>
      <c r="X705" s="44">
        <v>2</v>
      </c>
      <c r="Y705" s="78">
        <v>1244.5</v>
      </c>
      <c r="Z705" s="46" t="s">
        <v>629</v>
      </c>
      <c r="AA705" s="44" t="s">
        <v>630</v>
      </c>
      <c r="AB705" s="66" t="s">
        <v>631</v>
      </c>
      <c r="AC705" s="66" t="s">
        <v>799</v>
      </c>
      <c r="AD705" s="46" t="s">
        <v>656</v>
      </c>
      <c r="AE705" s="66" t="s">
        <v>634</v>
      </c>
      <c r="AF705" s="46" t="s">
        <v>631</v>
      </c>
      <c r="AG705" s="46" t="s">
        <v>725</v>
      </c>
      <c r="AH705" s="46"/>
    </row>
    <row r="706" spans="2:34">
      <c r="B706" s="45" t="s">
        <v>1614</v>
      </c>
      <c r="C706" s="199" t="s">
        <v>1544</v>
      </c>
      <c r="D706" s="199" t="s">
        <v>1606</v>
      </c>
      <c r="E706" s="200" t="s">
        <v>621</v>
      </c>
      <c r="F706" s="199" t="s">
        <v>620</v>
      </c>
      <c r="G706" s="44" t="s">
        <v>621</v>
      </c>
      <c r="H706" s="201" t="s">
        <v>1292</v>
      </c>
      <c r="I706" s="200">
        <v>3</v>
      </c>
      <c r="J706" s="44" t="s">
        <v>811</v>
      </c>
      <c r="K706" s="44" t="s">
        <v>15</v>
      </c>
      <c r="L706" s="202" t="s">
        <v>470</v>
      </c>
      <c r="M706" s="202" t="s">
        <v>623</v>
      </c>
      <c r="N706" s="202" t="s">
        <v>624</v>
      </c>
      <c r="O706" s="91">
        <v>24</v>
      </c>
      <c r="P706" s="44" t="s">
        <v>798</v>
      </c>
      <c r="Q706" s="45" t="s">
        <v>626</v>
      </c>
      <c r="R706" s="45" t="s">
        <v>625</v>
      </c>
      <c r="S706" s="46" t="s">
        <v>627</v>
      </c>
      <c r="T706" s="206">
        <v>85.82054328652363</v>
      </c>
      <c r="U706" s="45" t="s">
        <v>632</v>
      </c>
      <c r="V706" s="44">
        <v>2489</v>
      </c>
      <c r="W706" s="45">
        <v>300</v>
      </c>
      <c r="X706" s="44">
        <v>2</v>
      </c>
      <c r="Y706" s="78">
        <v>1244.5</v>
      </c>
      <c r="Z706" s="46" t="s">
        <v>629</v>
      </c>
      <c r="AA706" s="44" t="s">
        <v>630</v>
      </c>
      <c r="AB706" s="66" t="s">
        <v>632</v>
      </c>
      <c r="AC706" s="66" t="s">
        <v>799</v>
      </c>
      <c r="AD706" s="46" t="s">
        <v>656</v>
      </c>
      <c r="AE706" s="66" t="s">
        <v>634</v>
      </c>
      <c r="AF706" s="46" t="s">
        <v>631</v>
      </c>
      <c r="AG706" s="46" t="s">
        <v>725</v>
      </c>
      <c r="AH706" s="46"/>
    </row>
    <row r="707" spans="2:34">
      <c r="B707" s="45" t="s">
        <v>1615</v>
      </c>
      <c r="C707" s="199" t="s">
        <v>1544</v>
      </c>
      <c r="D707" s="199" t="s">
        <v>1606</v>
      </c>
      <c r="E707" s="200" t="s">
        <v>621</v>
      </c>
      <c r="F707" s="199" t="s">
        <v>620</v>
      </c>
      <c r="G707" s="44" t="s">
        <v>621</v>
      </c>
      <c r="H707" s="201" t="s">
        <v>1294</v>
      </c>
      <c r="I707" s="200">
        <v>2</v>
      </c>
      <c r="J707" s="44" t="s">
        <v>811</v>
      </c>
      <c r="K707" s="44" t="s">
        <v>15</v>
      </c>
      <c r="L707" s="202" t="s">
        <v>470</v>
      </c>
      <c r="M707" s="202" t="s">
        <v>623</v>
      </c>
      <c r="N707" s="202" t="s">
        <v>624</v>
      </c>
      <c r="O707" s="91">
        <v>31.5</v>
      </c>
      <c r="P707" s="44" t="s">
        <v>798</v>
      </c>
      <c r="Q707" s="45" t="s">
        <v>626</v>
      </c>
      <c r="R707" s="45" t="s">
        <v>625</v>
      </c>
      <c r="S707" s="46" t="s">
        <v>627</v>
      </c>
      <c r="T707" s="206">
        <v>97.258385283810384</v>
      </c>
      <c r="U707" s="45" t="s">
        <v>632</v>
      </c>
      <c r="V707" s="44">
        <v>2489</v>
      </c>
      <c r="W707" s="45">
        <v>300</v>
      </c>
      <c r="X707" s="44">
        <v>2</v>
      </c>
      <c r="Y707" s="78">
        <v>1244.5</v>
      </c>
      <c r="Z707" s="46" t="s">
        <v>629</v>
      </c>
      <c r="AA707" s="44" t="s">
        <v>630</v>
      </c>
      <c r="AB707" s="66" t="s">
        <v>632</v>
      </c>
      <c r="AC707" s="66" t="s">
        <v>799</v>
      </c>
      <c r="AD707" s="46" t="s">
        <v>656</v>
      </c>
      <c r="AE707" s="66" t="s">
        <v>634</v>
      </c>
      <c r="AF707" s="46" t="s">
        <v>631</v>
      </c>
      <c r="AG707" s="46" t="s">
        <v>725</v>
      </c>
      <c r="AH707" s="46"/>
    </row>
    <row r="708" spans="2:34">
      <c r="B708" s="45" t="s">
        <v>1616</v>
      </c>
      <c r="C708" s="199" t="s">
        <v>1544</v>
      </c>
      <c r="D708" s="199" t="s">
        <v>1606</v>
      </c>
      <c r="E708" s="200" t="s">
        <v>621</v>
      </c>
      <c r="F708" s="199" t="s">
        <v>620</v>
      </c>
      <c r="G708" s="44" t="s">
        <v>621</v>
      </c>
      <c r="H708" s="201" t="s">
        <v>1350</v>
      </c>
      <c r="I708" s="200">
        <v>8</v>
      </c>
      <c r="J708" s="44" t="s">
        <v>816</v>
      </c>
      <c r="K708" s="44" t="s">
        <v>15</v>
      </c>
      <c r="L708" s="202" t="s">
        <v>470</v>
      </c>
      <c r="M708" s="202" t="s">
        <v>623</v>
      </c>
      <c r="N708" s="202" t="s">
        <v>624</v>
      </c>
      <c r="O708" s="91">
        <v>4.5</v>
      </c>
      <c r="P708" s="44" t="s">
        <v>798</v>
      </c>
      <c r="Q708" s="45" t="s">
        <v>626</v>
      </c>
      <c r="R708" s="45" t="s">
        <v>625</v>
      </c>
      <c r="S708" s="46" t="s">
        <v>627</v>
      </c>
      <c r="T708" s="206">
        <v>245.159663535855</v>
      </c>
      <c r="U708" s="45" t="s">
        <v>632</v>
      </c>
      <c r="V708" s="44">
        <v>2489</v>
      </c>
      <c r="W708" s="45">
        <v>300</v>
      </c>
      <c r="X708" s="44">
        <v>2</v>
      </c>
      <c r="Y708" s="78">
        <v>1244.5</v>
      </c>
      <c r="Z708" s="46" t="s">
        <v>629</v>
      </c>
      <c r="AA708" s="44" t="s">
        <v>630</v>
      </c>
      <c r="AB708" s="66" t="s">
        <v>628</v>
      </c>
      <c r="AC708" s="66" t="s">
        <v>799</v>
      </c>
      <c r="AD708" s="46" t="s">
        <v>656</v>
      </c>
      <c r="AE708" s="66" t="s">
        <v>634</v>
      </c>
      <c r="AF708" s="46" t="s">
        <v>633</v>
      </c>
      <c r="AG708" s="46" t="s">
        <v>725</v>
      </c>
      <c r="AH708" s="46"/>
    </row>
    <row r="709" spans="2:34">
      <c r="B709" s="45" t="s">
        <v>1617</v>
      </c>
      <c r="C709" s="199" t="s">
        <v>1544</v>
      </c>
      <c r="D709" s="199" t="s">
        <v>1606</v>
      </c>
      <c r="E709" s="200" t="s">
        <v>621</v>
      </c>
      <c r="F709" s="199" t="s">
        <v>620</v>
      </c>
      <c r="G709" s="44" t="s">
        <v>621</v>
      </c>
      <c r="H709" s="201" t="s">
        <v>1549</v>
      </c>
      <c r="I709" s="200">
        <v>5</v>
      </c>
      <c r="J709" s="44" t="s">
        <v>811</v>
      </c>
      <c r="K709" s="44" t="s">
        <v>15</v>
      </c>
      <c r="L709" s="202" t="s">
        <v>470</v>
      </c>
      <c r="M709" s="202" t="s">
        <v>623</v>
      </c>
      <c r="N709" s="202" t="s">
        <v>624</v>
      </c>
      <c r="O709" s="91">
        <v>14.4</v>
      </c>
      <c r="P709" s="44" t="s">
        <v>798</v>
      </c>
      <c r="Q709" s="45" t="s">
        <v>626</v>
      </c>
      <c r="R709" s="45" t="s">
        <v>625</v>
      </c>
      <c r="S709" s="46" t="s">
        <v>627</v>
      </c>
      <c r="T709" s="206">
        <v>229.81115012332177</v>
      </c>
      <c r="U709" s="45" t="s">
        <v>632</v>
      </c>
      <c r="V709" s="44">
        <v>2489</v>
      </c>
      <c r="W709" s="45">
        <v>300</v>
      </c>
      <c r="X709" s="44">
        <v>2</v>
      </c>
      <c r="Y709" s="78">
        <v>1244.5</v>
      </c>
      <c r="Z709" s="46" t="s">
        <v>629</v>
      </c>
      <c r="AA709" s="44" t="s">
        <v>630</v>
      </c>
      <c r="AB709" s="66" t="s">
        <v>631</v>
      </c>
      <c r="AC709" s="66" t="s">
        <v>799</v>
      </c>
      <c r="AD709" s="46" t="s">
        <v>656</v>
      </c>
      <c r="AE709" s="66" t="s">
        <v>634</v>
      </c>
      <c r="AF709" s="46" t="s">
        <v>631</v>
      </c>
      <c r="AG709" s="46" t="s">
        <v>725</v>
      </c>
      <c r="AH709" s="46"/>
    </row>
    <row r="710" spans="2:34">
      <c r="B710" s="45" t="s">
        <v>1618</v>
      </c>
      <c r="C710" s="199" t="s">
        <v>1544</v>
      </c>
      <c r="D710" s="199" t="s">
        <v>1606</v>
      </c>
      <c r="E710" s="200" t="s">
        <v>621</v>
      </c>
      <c r="F710" s="199" t="s">
        <v>620</v>
      </c>
      <c r="G710" s="44" t="s">
        <v>621</v>
      </c>
      <c r="H710" s="201" t="s">
        <v>1348</v>
      </c>
      <c r="I710" s="200">
        <v>3</v>
      </c>
      <c r="J710" s="44" t="s">
        <v>811</v>
      </c>
      <c r="K710" s="44" t="s">
        <v>15</v>
      </c>
      <c r="L710" s="202" t="s">
        <v>470</v>
      </c>
      <c r="M710" s="202" t="s">
        <v>623</v>
      </c>
      <c r="N710" s="202" t="s">
        <v>624</v>
      </c>
      <c r="O710" s="91">
        <v>12</v>
      </c>
      <c r="P710" s="44" t="s">
        <v>798</v>
      </c>
      <c r="Q710" s="45" t="s">
        <v>626</v>
      </c>
      <c r="R710" s="45" t="s">
        <v>625</v>
      </c>
      <c r="S710" s="46" t="s">
        <v>627</v>
      </c>
      <c r="T710" s="206">
        <v>229.81115012332177</v>
      </c>
      <c r="U710" s="45" t="s">
        <v>632</v>
      </c>
      <c r="V710" s="44">
        <v>2489</v>
      </c>
      <c r="W710" s="45">
        <v>300</v>
      </c>
      <c r="X710" s="44">
        <v>2</v>
      </c>
      <c r="Y710" s="78">
        <v>1244.5</v>
      </c>
      <c r="Z710" s="46" t="s">
        <v>629</v>
      </c>
      <c r="AA710" s="44" t="s">
        <v>630</v>
      </c>
      <c r="AB710" s="66" t="s">
        <v>631</v>
      </c>
      <c r="AC710" s="66" t="s">
        <v>799</v>
      </c>
      <c r="AD710" s="46" t="s">
        <v>656</v>
      </c>
      <c r="AE710" s="66" t="s">
        <v>634</v>
      </c>
      <c r="AF710" s="46" t="s">
        <v>631</v>
      </c>
      <c r="AG710" s="46" t="s">
        <v>725</v>
      </c>
      <c r="AH710" s="46"/>
    </row>
    <row r="711" spans="2:34">
      <c r="B711" s="45" t="s">
        <v>1619</v>
      </c>
      <c r="C711" s="199" t="s">
        <v>1544</v>
      </c>
      <c r="D711" s="199" t="s">
        <v>1606</v>
      </c>
      <c r="E711" s="200" t="s">
        <v>621</v>
      </c>
      <c r="F711" s="199" t="s">
        <v>620</v>
      </c>
      <c r="G711" s="44" t="s">
        <v>621</v>
      </c>
      <c r="H711" s="201" t="s">
        <v>1442</v>
      </c>
      <c r="I711" s="200">
        <v>7</v>
      </c>
      <c r="J711" s="44" t="s">
        <v>811</v>
      </c>
      <c r="K711" s="44" t="s">
        <v>15</v>
      </c>
      <c r="L711" s="202" t="s">
        <v>470</v>
      </c>
      <c r="M711" s="202" t="s">
        <v>623</v>
      </c>
      <c r="N711" s="202" t="s">
        <v>624</v>
      </c>
      <c r="O711" s="91">
        <v>15.428571428571429</v>
      </c>
      <c r="P711" s="44" t="s">
        <v>798</v>
      </c>
      <c r="Q711" s="45" t="s">
        <v>626</v>
      </c>
      <c r="R711" s="45" t="s">
        <v>625</v>
      </c>
      <c r="S711" s="46" t="s">
        <v>627</v>
      </c>
      <c r="T711" s="206">
        <v>195.10498906229878</v>
      </c>
      <c r="U711" s="45" t="s">
        <v>632</v>
      </c>
      <c r="V711" s="44">
        <v>2489</v>
      </c>
      <c r="W711" s="45">
        <v>300</v>
      </c>
      <c r="X711" s="44">
        <v>2</v>
      </c>
      <c r="Y711" s="78">
        <v>1244.5</v>
      </c>
      <c r="Z711" s="46" t="s">
        <v>629</v>
      </c>
      <c r="AA711" s="44" t="s">
        <v>630</v>
      </c>
      <c r="AB711" s="66" t="s">
        <v>631</v>
      </c>
      <c r="AC711" s="66" t="s">
        <v>799</v>
      </c>
      <c r="AD711" s="46" t="s">
        <v>656</v>
      </c>
      <c r="AE711" s="66" t="s">
        <v>634</v>
      </c>
      <c r="AF711" s="46" t="s">
        <v>631</v>
      </c>
      <c r="AG711" s="46" t="s">
        <v>725</v>
      </c>
      <c r="AH711" s="46"/>
    </row>
    <row r="712" spans="2:34">
      <c r="B712" s="45" t="s">
        <v>1620</v>
      </c>
      <c r="C712" s="199" t="s">
        <v>1544</v>
      </c>
      <c r="D712" s="199" t="s">
        <v>1606</v>
      </c>
      <c r="E712" s="200" t="s">
        <v>621</v>
      </c>
      <c r="F712" s="199" t="s">
        <v>620</v>
      </c>
      <c r="G712" s="44" t="s">
        <v>621</v>
      </c>
      <c r="H712" s="201" t="s">
        <v>1621</v>
      </c>
      <c r="I712" s="200">
        <v>2</v>
      </c>
      <c r="J712" s="44" t="s">
        <v>816</v>
      </c>
      <c r="K712" s="44" t="s">
        <v>15</v>
      </c>
      <c r="L712" s="202" t="s">
        <v>470</v>
      </c>
      <c r="M712" s="202" t="s">
        <v>623</v>
      </c>
      <c r="N712" s="202" t="s">
        <v>624</v>
      </c>
      <c r="O712" s="91">
        <v>54</v>
      </c>
      <c r="P712" s="44" t="s">
        <v>798</v>
      </c>
      <c r="Q712" s="45" t="s">
        <v>626</v>
      </c>
      <c r="R712" s="45" t="s">
        <v>625</v>
      </c>
      <c r="S712" s="46" t="s">
        <v>627</v>
      </c>
      <c r="T712" s="206">
        <v>224.10550089860428</v>
      </c>
      <c r="U712" s="45" t="s">
        <v>632</v>
      </c>
      <c r="V712" s="44">
        <v>2489</v>
      </c>
      <c r="W712" s="45">
        <v>300</v>
      </c>
      <c r="X712" s="44">
        <v>2</v>
      </c>
      <c r="Y712" s="78">
        <v>1244.5</v>
      </c>
      <c r="Z712" s="46" t="s">
        <v>629</v>
      </c>
      <c r="AA712" s="44" t="s">
        <v>630</v>
      </c>
      <c r="AB712" s="66" t="s">
        <v>640</v>
      </c>
      <c r="AC712" s="66" t="s">
        <v>799</v>
      </c>
      <c r="AD712" s="46" t="s">
        <v>656</v>
      </c>
      <c r="AE712" s="66" t="s">
        <v>634</v>
      </c>
      <c r="AF712" s="46" t="s">
        <v>631</v>
      </c>
      <c r="AG712" s="46" t="s">
        <v>725</v>
      </c>
      <c r="AH712" s="46"/>
    </row>
    <row r="713" spans="2:34">
      <c r="B713" s="45" t="s">
        <v>1622</v>
      </c>
      <c r="C713" s="199" t="s">
        <v>1544</v>
      </c>
      <c r="D713" s="199" t="s">
        <v>1606</v>
      </c>
      <c r="E713" s="200" t="s">
        <v>621</v>
      </c>
      <c r="F713" s="199" t="s">
        <v>620</v>
      </c>
      <c r="G713" s="44" t="s">
        <v>621</v>
      </c>
      <c r="H713" s="201" t="s">
        <v>1382</v>
      </c>
      <c r="I713" s="200">
        <v>2</v>
      </c>
      <c r="J713" s="44" t="s">
        <v>811</v>
      </c>
      <c r="K713" s="44" t="s">
        <v>15</v>
      </c>
      <c r="L713" s="202" t="s">
        <v>470</v>
      </c>
      <c r="M713" s="202" t="s">
        <v>623</v>
      </c>
      <c r="N713" s="202" t="s">
        <v>624</v>
      </c>
      <c r="O713" s="91">
        <v>108</v>
      </c>
      <c r="P713" s="44" t="s">
        <v>798</v>
      </c>
      <c r="Q713" s="45" t="s">
        <v>626</v>
      </c>
      <c r="R713" s="45" t="s">
        <v>625</v>
      </c>
      <c r="S713" s="46" t="s">
        <v>627</v>
      </c>
      <c r="T713" s="206">
        <v>224.10550089860428</v>
      </c>
      <c r="U713" s="45" t="s">
        <v>632</v>
      </c>
      <c r="V713" s="44">
        <v>2489</v>
      </c>
      <c r="W713" s="45">
        <v>300</v>
      </c>
      <c r="X713" s="44">
        <v>2</v>
      </c>
      <c r="Y713" s="78">
        <v>1244.5</v>
      </c>
      <c r="Z713" s="46" t="s">
        <v>629</v>
      </c>
      <c r="AA713" s="44" t="s">
        <v>630</v>
      </c>
      <c r="AB713" s="66" t="s">
        <v>634</v>
      </c>
      <c r="AC713" s="66" t="s">
        <v>799</v>
      </c>
      <c r="AD713" s="46" t="s">
        <v>656</v>
      </c>
      <c r="AE713" s="66" t="s">
        <v>634</v>
      </c>
      <c r="AF713" s="46" t="s">
        <v>631</v>
      </c>
      <c r="AG713" s="46" t="s">
        <v>725</v>
      </c>
      <c r="AH713" s="46"/>
    </row>
    <row r="714" spans="2:34">
      <c r="B714" s="45" t="s">
        <v>1623</v>
      </c>
      <c r="C714" s="199" t="s">
        <v>1544</v>
      </c>
      <c r="D714" s="199" t="s">
        <v>1606</v>
      </c>
      <c r="E714" s="200" t="s">
        <v>621</v>
      </c>
      <c r="F714" s="199" t="s">
        <v>620</v>
      </c>
      <c r="G714" s="44" t="s">
        <v>621</v>
      </c>
      <c r="H714" s="201" t="s">
        <v>1466</v>
      </c>
      <c r="I714" s="200">
        <v>5</v>
      </c>
      <c r="J714" s="44" t="s">
        <v>811</v>
      </c>
      <c r="K714" s="44" t="s">
        <v>15</v>
      </c>
      <c r="L714" s="202" t="s">
        <v>470</v>
      </c>
      <c r="M714" s="202" t="s">
        <v>623</v>
      </c>
      <c r="N714" s="202" t="s">
        <v>624</v>
      </c>
      <c r="O714" s="91">
        <v>10.8</v>
      </c>
      <c r="P714" s="44" t="s">
        <v>798</v>
      </c>
      <c r="Q714" s="45" t="s">
        <v>626</v>
      </c>
      <c r="R714" s="45" t="s">
        <v>625</v>
      </c>
      <c r="S714" s="46" t="s">
        <v>627</v>
      </c>
      <c r="T714" s="206">
        <v>116.90991436571313</v>
      </c>
      <c r="U714" s="45" t="s">
        <v>632</v>
      </c>
      <c r="V714" s="44">
        <v>2489</v>
      </c>
      <c r="W714" s="45">
        <v>300</v>
      </c>
      <c r="X714" s="44">
        <v>2</v>
      </c>
      <c r="Y714" s="78">
        <v>1244.5</v>
      </c>
      <c r="Z714" s="46" t="s">
        <v>629</v>
      </c>
      <c r="AA714" s="44" t="s">
        <v>630</v>
      </c>
      <c r="AB714" s="66" t="s">
        <v>631</v>
      </c>
      <c r="AC714" s="66" t="s">
        <v>799</v>
      </c>
      <c r="AD714" s="46" t="s">
        <v>656</v>
      </c>
      <c r="AE714" s="66" t="s">
        <v>634</v>
      </c>
      <c r="AF714" s="46" t="s">
        <v>631</v>
      </c>
      <c r="AG714" s="46" t="s">
        <v>725</v>
      </c>
      <c r="AH714" s="46"/>
    </row>
    <row r="715" spans="2:34">
      <c r="B715" s="45" t="s">
        <v>1624</v>
      </c>
      <c r="C715" s="199" t="s">
        <v>1544</v>
      </c>
      <c r="D715" s="199" t="s">
        <v>1606</v>
      </c>
      <c r="E715" s="200" t="s">
        <v>621</v>
      </c>
      <c r="F715" s="199" t="s">
        <v>620</v>
      </c>
      <c r="G715" s="44" t="s">
        <v>621</v>
      </c>
      <c r="H715" s="201" t="s">
        <v>1460</v>
      </c>
      <c r="I715" s="200">
        <v>4</v>
      </c>
      <c r="J715" s="44" t="s">
        <v>811</v>
      </c>
      <c r="K715" s="44" t="s">
        <v>15</v>
      </c>
      <c r="L715" s="202" t="s">
        <v>470</v>
      </c>
      <c r="M715" s="202" t="s">
        <v>623</v>
      </c>
      <c r="N715" s="202" t="s">
        <v>624</v>
      </c>
      <c r="O715" s="91">
        <v>18</v>
      </c>
      <c r="P715" s="44" t="s">
        <v>798</v>
      </c>
      <c r="Q715" s="45" t="s">
        <v>626</v>
      </c>
      <c r="R715" s="45" t="s">
        <v>625</v>
      </c>
      <c r="S715" s="46" t="s">
        <v>627</v>
      </c>
      <c r="T715" s="206">
        <v>415.21771940158806</v>
      </c>
      <c r="U715" s="45" t="s">
        <v>632</v>
      </c>
      <c r="V715" s="44">
        <v>2489</v>
      </c>
      <c r="W715" s="45">
        <v>300</v>
      </c>
      <c r="X715" s="44">
        <v>2</v>
      </c>
      <c r="Y715" s="78">
        <v>1244.5</v>
      </c>
      <c r="Z715" s="46" t="s">
        <v>629</v>
      </c>
      <c r="AA715" s="44" t="s">
        <v>630</v>
      </c>
      <c r="AB715" s="66" t="s">
        <v>631</v>
      </c>
      <c r="AC715" s="66" t="s">
        <v>799</v>
      </c>
      <c r="AD715" s="46" t="s">
        <v>656</v>
      </c>
      <c r="AE715" s="66" t="s">
        <v>634</v>
      </c>
      <c r="AF715" s="46" t="s">
        <v>631</v>
      </c>
      <c r="AG715" s="46" t="s">
        <v>725</v>
      </c>
      <c r="AH715" s="46"/>
    </row>
    <row r="716" spans="2:34">
      <c r="B716" s="45" t="s">
        <v>1625</v>
      </c>
      <c r="C716" s="199" t="s">
        <v>1544</v>
      </c>
      <c r="D716" s="199" t="s">
        <v>1606</v>
      </c>
      <c r="E716" s="200" t="s">
        <v>621</v>
      </c>
      <c r="F716" s="199" t="s">
        <v>620</v>
      </c>
      <c r="G716" s="44" t="s">
        <v>621</v>
      </c>
      <c r="H716" s="201" t="s">
        <v>1462</v>
      </c>
      <c r="I716" s="200">
        <v>6</v>
      </c>
      <c r="J716" s="44" t="s">
        <v>811</v>
      </c>
      <c r="K716" s="44" t="s">
        <v>15</v>
      </c>
      <c r="L716" s="202" t="s">
        <v>470</v>
      </c>
      <c r="M716" s="202" t="s">
        <v>623</v>
      </c>
      <c r="N716" s="202" t="s">
        <v>624</v>
      </c>
      <c r="O716" s="91">
        <v>24</v>
      </c>
      <c r="P716" s="44" t="s">
        <v>798</v>
      </c>
      <c r="Q716" s="45" t="s">
        <v>626</v>
      </c>
      <c r="R716" s="45" t="s">
        <v>625</v>
      </c>
      <c r="S716" s="46" t="s">
        <v>627</v>
      </c>
      <c r="T716" s="206">
        <v>509.97824159479097</v>
      </c>
      <c r="U716" s="45" t="s">
        <v>631</v>
      </c>
      <c r="V716" s="44">
        <v>2489</v>
      </c>
      <c r="W716" s="45">
        <v>300</v>
      </c>
      <c r="X716" s="44">
        <v>2</v>
      </c>
      <c r="Y716" s="78">
        <v>1244.5</v>
      </c>
      <c r="Z716" s="46" t="s">
        <v>629</v>
      </c>
      <c r="AA716" s="44" t="s">
        <v>630</v>
      </c>
      <c r="AB716" s="66" t="s">
        <v>632</v>
      </c>
      <c r="AC716" s="66" t="s">
        <v>799</v>
      </c>
      <c r="AD716" s="46" t="s">
        <v>633</v>
      </c>
      <c r="AE716" s="66" t="s">
        <v>634</v>
      </c>
      <c r="AF716" s="46" t="s">
        <v>633</v>
      </c>
      <c r="AG716" s="46" t="s">
        <v>725</v>
      </c>
      <c r="AH716" s="46"/>
    </row>
    <row r="717" spans="2:34">
      <c r="B717" s="45" t="s">
        <v>1626</v>
      </c>
      <c r="C717" s="199" t="s">
        <v>1544</v>
      </c>
      <c r="D717" s="199" t="s">
        <v>1606</v>
      </c>
      <c r="E717" s="200" t="s">
        <v>621</v>
      </c>
      <c r="F717" s="199" t="s">
        <v>620</v>
      </c>
      <c r="G717" s="44" t="s">
        <v>621</v>
      </c>
      <c r="H717" s="201" t="s">
        <v>1495</v>
      </c>
      <c r="I717" s="200">
        <v>5</v>
      </c>
      <c r="J717" s="44" t="s">
        <v>811</v>
      </c>
      <c r="K717" s="44" t="s">
        <v>15</v>
      </c>
      <c r="L717" s="202" t="s">
        <v>470</v>
      </c>
      <c r="M717" s="202" t="s">
        <v>623</v>
      </c>
      <c r="N717" s="202" t="s">
        <v>624</v>
      </c>
      <c r="O717" s="91">
        <v>21.6</v>
      </c>
      <c r="P717" s="44" t="s">
        <v>798</v>
      </c>
      <c r="Q717" s="45" t="s">
        <v>626</v>
      </c>
      <c r="R717" s="45" t="s">
        <v>625</v>
      </c>
      <c r="S717" s="46" t="s">
        <v>627</v>
      </c>
      <c r="T717" s="206">
        <v>103.38636710910902</v>
      </c>
      <c r="U717" s="45" t="s">
        <v>632</v>
      </c>
      <c r="V717" s="44">
        <v>2489</v>
      </c>
      <c r="W717" s="45">
        <v>300</v>
      </c>
      <c r="X717" s="44">
        <v>2</v>
      </c>
      <c r="Y717" s="78">
        <v>1244.5</v>
      </c>
      <c r="Z717" s="46" t="s">
        <v>629</v>
      </c>
      <c r="AA717" s="44" t="s">
        <v>630</v>
      </c>
      <c r="AB717" s="66" t="s">
        <v>632</v>
      </c>
      <c r="AC717" s="66" t="s">
        <v>799</v>
      </c>
      <c r="AD717" s="46" t="s">
        <v>656</v>
      </c>
      <c r="AE717" s="66" t="s">
        <v>634</v>
      </c>
      <c r="AF717" s="46" t="s">
        <v>631</v>
      </c>
      <c r="AG717" s="46" t="s">
        <v>725</v>
      </c>
      <c r="AH717" s="46"/>
    </row>
    <row r="718" spans="2:34">
      <c r="B718" s="45" t="s">
        <v>1627</v>
      </c>
      <c r="C718" s="199" t="s">
        <v>1544</v>
      </c>
      <c r="D718" s="199" t="s">
        <v>1606</v>
      </c>
      <c r="E718" s="200" t="s">
        <v>621</v>
      </c>
      <c r="F718" s="199" t="s">
        <v>620</v>
      </c>
      <c r="G718" s="44" t="s">
        <v>621</v>
      </c>
      <c r="H718" s="201" t="s">
        <v>1464</v>
      </c>
      <c r="I718" s="200">
        <v>10</v>
      </c>
      <c r="J718" s="44" t="s">
        <v>811</v>
      </c>
      <c r="K718" s="44" t="s">
        <v>15</v>
      </c>
      <c r="L718" s="202" t="s">
        <v>470</v>
      </c>
      <c r="M718" s="202" t="s">
        <v>623</v>
      </c>
      <c r="N718" s="202" t="s">
        <v>624</v>
      </c>
      <c r="O718" s="91">
        <v>72</v>
      </c>
      <c r="P718" s="44" t="s">
        <v>798</v>
      </c>
      <c r="Q718" s="45" t="s">
        <v>626</v>
      </c>
      <c r="R718" s="45" t="s">
        <v>625</v>
      </c>
      <c r="S718" s="46" t="s">
        <v>627</v>
      </c>
      <c r="T718" s="206">
        <v>126.90069216525038</v>
      </c>
      <c r="U718" s="45" t="s">
        <v>632</v>
      </c>
      <c r="V718" s="44">
        <v>2489</v>
      </c>
      <c r="W718" s="45">
        <v>300</v>
      </c>
      <c r="X718" s="44">
        <v>2</v>
      </c>
      <c r="Y718" s="78">
        <v>1244.5</v>
      </c>
      <c r="Z718" s="46" t="s">
        <v>629</v>
      </c>
      <c r="AA718" s="44" t="s">
        <v>630</v>
      </c>
      <c r="AB718" s="66" t="s">
        <v>634</v>
      </c>
      <c r="AC718" s="66" t="s">
        <v>799</v>
      </c>
      <c r="AD718" s="46" t="s">
        <v>656</v>
      </c>
      <c r="AE718" s="66" t="s">
        <v>634</v>
      </c>
      <c r="AF718" s="46" t="s">
        <v>631</v>
      </c>
      <c r="AG718" s="46" t="s">
        <v>725</v>
      </c>
      <c r="AH718" s="46"/>
    </row>
    <row r="719" spans="2:34">
      <c r="B719" s="45" t="s">
        <v>1628</v>
      </c>
      <c r="C719" s="199" t="s">
        <v>1544</v>
      </c>
      <c r="D719" s="199" t="s">
        <v>1606</v>
      </c>
      <c r="E719" s="200" t="s">
        <v>621</v>
      </c>
      <c r="F719" s="199" t="s">
        <v>620</v>
      </c>
      <c r="G719" s="44" t="s">
        <v>621</v>
      </c>
      <c r="H719" s="201" t="s">
        <v>1629</v>
      </c>
      <c r="I719" s="200">
        <v>8</v>
      </c>
      <c r="J719" s="44" t="s">
        <v>811</v>
      </c>
      <c r="K719" s="44" t="s">
        <v>15</v>
      </c>
      <c r="L719" s="202" t="s">
        <v>470</v>
      </c>
      <c r="M719" s="202" t="s">
        <v>623</v>
      </c>
      <c r="N719" s="202" t="s">
        <v>624</v>
      </c>
      <c r="O719" s="91">
        <v>17.625</v>
      </c>
      <c r="P719" s="44" t="s">
        <v>798</v>
      </c>
      <c r="Q719" s="45" t="s">
        <v>626</v>
      </c>
      <c r="R719" s="45" t="s">
        <v>625</v>
      </c>
      <c r="S719" s="46" t="s">
        <v>627</v>
      </c>
      <c r="T719" s="206">
        <v>116.90991436571313</v>
      </c>
      <c r="U719" s="45" t="s">
        <v>632</v>
      </c>
      <c r="V719" s="44">
        <v>2489</v>
      </c>
      <c r="W719" s="45">
        <v>300</v>
      </c>
      <c r="X719" s="44">
        <v>2</v>
      </c>
      <c r="Y719" s="78">
        <v>1244.5</v>
      </c>
      <c r="Z719" s="46" t="s">
        <v>629</v>
      </c>
      <c r="AA719" s="44" t="s">
        <v>630</v>
      </c>
      <c r="AB719" s="66" t="s">
        <v>631</v>
      </c>
      <c r="AC719" s="66" t="s">
        <v>799</v>
      </c>
      <c r="AD719" s="46" t="s">
        <v>656</v>
      </c>
      <c r="AE719" s="66" t="s">
        <v>634</v>
      </c>
      <c r="AF719" s="46" t="s">
        <v>631</v>
      </c>
      <c r="AG719" s="46" t="s">
        <v>725</v>
      </c>
      <c r="AH719" s="46"/>
    </row>
    <row r="720" spans="2:34">
      <c r="B720" s="45" t="s">
        <v>1630</v>
      </c>
      <c r="C720" s="199" t="s">
        <v>1544</v>
      </c>
      <c r="D720" s="199" t="s">
        <v>1606</v>
      </c>
      <c r="E720" s="200" t="s">
        <v>621</v>
      </c>
      <c r="F720" s="199" t="s">
        <v>620</v>
      </c>
      <c r="G720" s="44" t="s">
        <v>621</v>
      </c>
      <c r="H720" s="201" t="s">
        <v>1501</v>
      </c>
      <c r="I720" s="200">
        <v>6</v>
      </c>
      <c r="J720" s="44" t="s">
        <v>811</v>
      </c>
      <c r="K720" s="44" t="s">
        <v>15</v>
      </c>
      <c r="L720" s="202" t="s">
        <v>470</v>
      </c>
      <c r="M720" s="202" t="s">
        <v>623</v>
      </c>
      <c r="N720" s="202" t="s">
        <v>624</v>
      </c>
      <c r="O720" s="91">
        <v>25</v>
      </c>
      <c r="P720" s="44" t="s">
        <v>798</v>
      </c>
      <c r="Q720" s="45" t="s">
        <v>626</v>
      </c>
      <c r="R720" s="45" t="s">
        <v>625</v>
      </c>
      <c r="S720" s="46" t="s">
        <v>627</v>
      </c>
      <c r="T720" s="206">
        <v>108.74364235671091</v>
      </c>
      <c r="U720" s="45" t="s">
        <v>632</v>
      </c>
      <c r="V720" s="44">
        <v>2489</v>
      </c>
      <c r="W720" s="45">
        <v>300</v>
      </c>
      <c r="X720" s="44">
        <v>2</v>
      </c>
      <c r="Y720" s="78">
        <v>1244.5</v>
      </c>
      <c r="Z720" s="46" t="s">
        <v>629</v>
      </c>
      <c r="AA720" s="44" t="s">
        <v>630</v>
      </c>
      <c r="AB720" s="66" t="s">
        <v>632</v>
      </c>
      <c r="AC720" s="66" t="s">
        <v>799</v>
      </c>
      <c r="AD720" s="46" t="s">
        <v>656</v>
      </c>
      <c r="AE720" s="66" t="s">
        <v>634</v>
      </c>
      <c r="AF720" s="46" t="s">
        <v>631</v>
      </c>
      <c r="AG720" s="46" t="s">
        <v>725</v>
      </c>
      <c r="AH720" s="46"/>
    </row>
    <row r="721" spans="2:34">
      <c r="B721" s="45" t="s">
        <v>1631</v>
      </c>
      <c r="C721" s="199" t="s">
        <v>1544</v>
      </c>
      <c r="D721" s="199" t="s">
        <v>1606</v>
      </c>
      <c r="E721" s="200" t="s">
        <v>621</v>
      </c>
      <c r="F721" s="199" t="s">
        <v>620</v>
      </c>
      <c r="G721" s="44" t="s">
        <v>621</v>
      </c>
      <c r="H721" s="201" t="s">
        <v>1497</v>
      </c>
      <c r="I721" s="200">
        <v>5</v>
      </c>
      <c r="J721" s="44" t="s">
        <v>811</v>
      </c>
      <c r="K721" s="44" t="s">
        <v>15</v>
      </c>
      <c r="L721" s="202" t="s">
        <v>470</v>
      </c>
      <c r="M721" s="202" t="s">
        <v>623</v>
      </c>
      <c r="N721" s="202" t="s">
        <v>624</v>
      </c>
      <c r="O721" s="91">
        <v>15.533333333333333</v>
      </c>
      <c r="P721" s="44" t="s">
        <v>798</v>
      </c>
      <c r="Q721" s="45" t="s">
        <v>626</v>
      </c>
      <c r="R721" s="45" t="s">
        <v>625</v>
      </c>
      <c r="S721" s="46" t="s">
        <v>627</v>
      </c>
      <c r="T721" s="206">
        <v>138.61210469871426</v>
      </c>
      <c r="U721" s="45" t="s">
        <v>632</v>
      </c>
      <c r="V721" s="44">
        <v>2489</v>
      </c>
      <c r="W721" s="45">
        <v>300</v>
      </c>
      <c r="X721" s="44">
        <v>2</v>
      </c>
      <c r="Y721" s="78">
        <v>1244.5</v>
      </c>
      <c r="Z721" s="46" t="s">
        <v>629</v>
      </c>
      <c r="AA721" s="44" t="s">
        <v>630</v>
      </c>
      <c r="AB721" s="66" t="s">
        <v>631</v>
      </c>
      <c r="AC721" s="66" t="s">
        <v>799</v>
      </c>
      <c r="AD721" s="46" t="s">
        <v>656</v>
      </c>
      <c r="AE721" s="66" t="s">
        <v>634</v>
      </c>
      <c r="AF721" s="46" t="s">
        <v>631</v>
      </c>
      <c r="AG721" s="46" t="s">
        <v>725</v>
      </c>
      <c r="AH721" s="46"/>
    </row>
    <row r="722" spans="2:34">
      <c r="B722" s="45" t="s">
        <v>1632</v>
      </c>
      <c r="C722" s="199" t="s">
        <v>1544</v>
      </c>
      <c r="D722" s="199" t="s">
        <v>1606</v>
      </c>
      <c r="E722" s="200" t="s">
        <v>621</v>
      </c>
      <c r="F722" s="199" t="s">
        <v>620</v>
      </c>
      <c r="G722" s="44" t="s">
        <v>621</v>
      </c>
      <c r="H722" s="201" t="s">
        <v>1322</v>
      </c>
      <c r="I722" s="200">
        <v>4</v>
      </c>
      <c r="J722" s="44" t="s">
        <v>811</v>
      </c>
      <c r="K722" s="44" t="s">
        <v>15</v>
      </c>
      <c r="L722" s="202" t="s">
        <v>470</v>
      </c>
      <c r="M722" s="202" t="s">
        <v>623</v>
      </c>
      <c r="N722" s="202" t="s">
        <v>624</v>
      </c>
      <c r="O722" s="91">
        <v>21</v>
      </c>
      <c r="P722" s="44" t="s">
        <v>798</v>
      </c>
      <c r="Q722" s="45" t="s">
        <v>626</v>
      </c>
      <c r="R722" s="45" t="s">
        <v>625</v>
      </c>
      <c r="S722" s="46" t="s">
        <v>627</v>
      </c>
      <c r="T722" s="206">
        <v>97.258385283810384</v>
      </c>
      <c r="U722" s="45" t="s">
        <v>632</v>
      </c>
      <c r="V722" s="44">
        <v>2489</v>
      </c>
      <c r="W722" s="45">
        <v>300</v>
      </c>
      <c r="X722" s="44">
        <v>2</v>
      </c>
      <c r="Y722" s="78">
        <v>1244.5</v>
      </c>
      <c r="Z722" s="46" t="s">
        <v>629</v>
      </c>
      <c r="AA722" s="44" t="s">
        <v>630</v>
      </c>
      <c r="AB722" s="66" t="s">
        <v>632</v>
      </c>
      <c r="AC722" s="66" t="s">
        <v>799</v>
      </c>
      <c r="AD722" s="46" t="s">
        <v>656</v>
      </c>
      <c r="AE722" s="66" t="s">
        <v>634</v>
      </c>
      <c r="AF722" s="46" t="s">
        <v>631</v>
      </c>
      <c r="AG722" s="46" t="s">
        <v>725</v>
      </c>
      <c r="AH722" s="46"/>
    </row>
    <row r="723" spans="2:34">
      <c r="B723" s="45" t="s">
        <v>1633</v>
      </c>
      <c r="C723" s="199" t="s">
        <v>1544</v>
      </c>
      <c r="D723" s="199" t="s">
        <v>1606</v>
      </c>
      <c r="E723" s="200" t="s">
        <v>621</v>
      </c>
      <c r="F723" s="199" t="s">
        <v>620</v>
      </c>
      <c r="G723" s="44" t="s">
        <v>621</v>
      </c>
      <c r="H723" s="201" t="s">
        <v>1304</v>
      </c>
      <c r="I723" s="200">
        <v>4</v>
      </c>
      <c r="J723" s="44" t="s">
        <v>811</v>
      </c>
      <c r="K723" s="44" t="s">
        <v>15</v>
      </c>
      <c r="L723" s="202" t="s">
        <v>470</v>
      </c>
      <c r="M723" s="202" t="s">
        <v>623</v>
      </c>
      <c r="N723" s="202" t="s">
        <v>624</v>
      </c>
      <c r="O723" s="91">
        <v>19.5</v>
      </c>
      <c r="P723" s="44" t="s">
        <v>798</v>
      </c>
      <c r="Q723" s="45" t="s">
        <v>626</v>
      </c>
      <c r="R723" s="45" t="s">
        <v>625</v>
      </c>
      <c r="S723" s="46" t="s">
        <v>627</v>
      </c>
      <c r="T723" s="206">
        <v>107.81004339581587</v>
      </c>
      <c r="U723" s="45" t="s">
        <v>632</v>
      </c>
      <c r="V723" s="44">
        <v>2489</v>
      </c>
      <c r="W723" s="45">
        <v>300</v>
      </c>
      <c r="X723" s="44">
        <v>2</v>
      </c>
      <c r="Y723" s="78">
        <v>1244.5</v>
      </c>
      <c r="Z723" s="46" t="s">
        <v>629</v>
      </c>
      <c r="AA723" s="44" t="s">
        <v>630</v>
      </c>
      <c r="AB723" s="66" t="s">
        <v>631</v>
      </c>
      <c r="AC723" s="66" t="s">
        <v>799</v>
      </c>
      <c r="AD723" s="46" t="s">
        <v>656</v>
      </c>
      <c r="AE723" s="66" t="s">
        <v>634</v>
      </c>
      <c r="AF723" s="46" t="s">
        <v>631</v>
      </c>
      <c r="AG723" s="46" t="s">
        <v>725</v>
      </c>
      <c r="AH723" s="46"/>
    </row>
    <row r="724" spans="2:34">
      <c r="B724" s="45" t="s">
        <v>1634</v>
      </c>
      <c r="C724" s="199" t="s">
        <v>1544</v>
      </c>
      <c r="D724" s="199" t="s">
        <v>1606</v>
      </c>
      <c r="E724" s="200" t="s">
        <v>621</v>
      </c>
      <c r="F724" s="199" t="s">
        <v>620</v>
      </c>
      <c r="G724" s="44" t="s">
        <v>621</v>
      </c>
      <c r="H724" s="201" t="s">
        <v>1352</v>
      </c>
      <c r="I724" s="200">
        <v>2</v>
      </c>
      <c r="J724" s="44" t="s">
        <v>811</v>
      </c>
      <c r="K724" s="44" t="s">
        <v>15</v>
      </c>
      <c r="L724" s="202" t="s">
        <v>470</v>
      </c>
      <c r="M724" s="202" t="s">
        <v>623</v>
      </c>
      <c r="N724" s="202" t="s">
        <v>624</v>
      </c>
      <c r="O724" s="91">
        <v>18</v>
      </c>
      <c r="P724" s="44" t="s">
        <v>798</v>
      </c>
      <c r="Q724" s="45" t="s">
        <v>626</v>
      </c>
      <c r="R724" s="45" t="s">
        <v>625</v>
      </c>
      <c r="S724" s="46" t="s">
        <v>627</v>
      </c>
      <c r="T724" s="206">
        <v>235.30404750663496</v>
      </c>
      <c r="U724" s="45" t="s">
        <v>632</v>
      </c>
      <c r="V724" s="44">
        <v>2489</v>
      </c>
      <c r="W724" s="45">
        <v>300</v>
      </c>
      <c r="X724" s="44">
        <v>2</v>
      </c>
      <c r="Y724" s="78">
        <v>1244.5</v>
      </c>
      <c r="Z724" s="46" t="s">
        <v>629</v>
      </c>
      <c r="AA724" s="44" t="s">
        <v>630</v>
      </c>
      <c r="AB724" s="66" t="s">
        <v>631</v>
      </c>
      <c r="AC724" s="66" t="s">
        <v>799</v>
      </c>
      <c r="AD724" s="46" t="s">
        <v>656</v>
      </c>
      <c r="AE724" s="66" t="s">
        <v>634</v>
      </c>
      <c r="AF724" s="46" t="s">
        <v>631</v>
      </c>
      <c r="AG724" s="46" t="s">
        <v>725</v>
      </c>
      <c r="AH724" s="46"/>
    </row>
    <row r="725" spans="2:34">
      <c r="B725" s="45" t="s">
        <v>1635</v>
      </c>
      <c r="C725" s="199" t="s">
        <v>1544</v>
      </c>
      <c r="D725" s="199" t="s">
        <v>1606</v>
      </c>
      <c r="E725" s="200" t="s">
        <v>621</v>
      </c>
      <c r="F725" s="199" t="s">
        <v>620</v>
      </c>
      <c r="G725" s="44" t="s">
        <v>621</v>
      </c>
      <c r="H725" s="201" t="s">
        <v>1636</v>
      </c>
      <c r="I725" s="200">
        <v>5</v>
      </c>
      <c r="J725" s="44" t="s">
        <v>811</v>
      </c>
      <c r="K725" s="44" t="s">
        <v>15</v>
      </c>
      <c r="L725" s="202" t="s">
        <v>470</v>
      </c>
      <c r="M725" s="202" t="s">
        <v>623</v>
      </c>
      <c r="N725" s="202" t="s">
        <v>624</v>
      </c>
      <c r="O725" s="91">
        <v>17.400000000000002</v>
      </c>
      <c r="P725" s="44" t="s">
        <v>798</v>
      </c>
      <c r="Q725" s="45" t="s">
        <v>626</v>
      </c>
      <c r="R725" s="45" t="s">
        <v>625</v>
      </c>
      <c r="S725" s="46" t="s">
        <v>627</v>
      </c>
      <c r="T725" s="206">
        <v>314.50653529777753</v>
      </c>
      <c r="U725" s="45" t="s">
        <v>632</v>
      </c>
      <c r="V725" s="44">
        <v>2489</v>
      </c>
      <c r="W725" s="45">
        <v>300</v>
      </c>
      <c r="X725" s="44">
        <v>2</v>
      </c>
      <c r="Y725" s="78">
        <v>1244.5</v>
      </c>
      <c r="Z725" s="46" t="s">
        <v>629</v>
      </c>
      <c r="AA725" s="44" t="s">
        <v>630</v>
      </c>
      <c r="AB725" s="66" t="s">
        <v>631</v>
      </c>
      <c r="AC725" s="66" t="s">
        <v>799</v>
      </c>
      <c r="AD725" s="46" t="s">
        <v>656</v>
      </c>
      <c r="AE725" s="66" t="s">
        <v>634</v>
      </c>
      <c r="AF725" s="46" t="s">
        <v>631</v>
      </c>
      <c r="AG725" s="46" t="s">
        <v>725</v>
      </c>
      <c r="AH725" s="46"/>
    </row>
    <row r="726" spans="2:34">
      <c r="B726" s="45" t="s">
        <v>1637</v>
      </c>
      <c r="C726" s="199" t="s">
        <v>1544</v>
      </c>
      <c r="D726" s="199" t="s">
        <v>1606</v>
      </c>
      <c r="E726" s="200" t="s">
        <v>621</v>
      </c>
      <c r="F726" s="199" t="s">
        <v>620</v>
      </c>
      <c r="G726" s="44" t="s">
        <v>621</v>
      </c>
      <c r="H726" s="201" t="s">
        <v>1422</v>
      </c>
      <c r="I726" s="200">
        <v>8</v>
      </c>
      <c r="J726" s="44" t="s">
        <v>811</v>
      </c>
      <c r="K726" s="44" t="s">
        <v>15</v>
      </c>
      <c r="L726" s="202" t="s">
        <v>1031</v>
      </c>
      <c r="M726" s="202"/>
      <c r="N726" s="202" t="s">
        <v>1551</v>
      </c>
      <c r="O726" s="91">
        <v>0</v>
      </c>
      <c r="P726" s="44" t="s">
        <v>621</v>
      </c>
      <c r="Q726" s="45" t="s">
        <v>771</v>
      </c>
      <c r="R726" s="45" t="s">
        <v>621</v>
      </c>
      <c r="S726" s="46" t="s">
        <v>621</v>
      </c>
      <c r="T726" s="206">
        <v>236.07813597406613</v>
      </c>
      <c r="U726" s="45" t="s">
        <v>621</v>
      </c>
      <c r="V726" s="44">
        <v>2489</v>
      </c>
      <c r="W726" s="45">
        <v>300</v>
      </c>
      <c r="X726" s="44">
        <v>2</v>
      </c>
      <c r="Y726" s="78">
        <v>1244.5</v>
      </c>
      <c r="Z726" s="46" t="s">
        <v>629</v>
      </c>
      <c r="AA726" s="44" t="s">
        <v>630</v>
      </c>
      <c r="AB726" s="66" t="s">
        <v>628</v>
      </c>
      <c r="AC726" s="66" t="s">
        <v>628</v>
      </c>
      <c r="AD726" s="46" t="s">
        <v>621</v>
      </c>
      <c r="AE726" s="66" t="s">
        <v>634</v>
      </c>
      <c r="AF726" s="46" t="s">
        <v>633</v>
      </c>
      <c r="AG726" s="46" t="s">
        <v>725</v>
      </c>
      <c r="AH726" s="46"/>
    </row>
    <row r="727" spans="2:34">
      <c r="B727" s="45" t="s">
        <v>1638</v>
      </c>
      <c r="C727" s="199" t="s">
        <v>1544</v>
      </c>
      <c r="D727" s="199" t="s">
        <v>1606</v>
      </c>
      <c r="E727" s="200" t="s">
        <v>621</v>
      </c>
      <c r="F727" s="199" t="s">
        <v>620</v>
      </c>
      <c r="G727" s="44" t="s">
        <v>621</v>
      </c>
      <c r="H727" s="201" t="s">
        <v>1316</v>
      </c>
      <c r="I727" s="200">
        <v>6</v>
      </c>
      <c r="J727" s="44" t="s">
        <v>811</v>
      </c>
      <c r="K727" s="44" t="s">
        <v>15</v>
      </c>
      <c r="L727" s="202" t="s">
        <v>1031</v>
      </c>
      <c r="M727" s="202"/>
      <c r="N727" s="202" t="s">
        <v>1338</v>
      </c>
      <c r="O727" s="91">
        <v>0</v>
      </c>
      <c r="P727" s="44" t="s">
        <v>621</v>
      </c>
      <c r="Q727" s="45" t="s">
        <v>771</v>
      </c>
      <c r="R727" s="45" t="s">
        <v>621</v>
      </c>
      <c r="S727" s="46" t="s">
        <v>621</v>
      </c>
      <c r="T727" s="206" t="s">
        <v>621</v>
      </c>
      <c r="U727" s="45" t="s">
        <v>621</v>
      </c>
      <c r="V727" s="44">
        <v>2489</v>
      </c>
      <c r="W727" s="45">
        <v>300</v>
      </c>
      <c r="X727" s="44">
        <v>2</v>
      </c>
      <c r="Y727" s="78">
        <v>1244.5</v>
      </c>
      <c r="Z727" s="46" t="s">
        <v>629</v>
      </c>
      <c r="AA727" s="44" t="s">
        <v>621</v>
      </c>
      <c r="AB727" s="66" t="s">
        <v>628</v>
      </c>
      <c r="AC727" s="66" t="s">
        <v>628</v>
      </c>
      <c r="AD727" s="46" t="s">
        <v>621</v>
      </c>
      <c r="AE727" s="66" t="s">
        <v>621</v>
      </c>
      <c r="AF727" s="46" t="s">
        <v>633</v>
      </c>
      <c r="AG727" s="46" t="s">
        <v>725</v>
      </c>
      <c r="AH727" s="46"/>
    </row>
    <row r="728" spans="2:34">
      <c r="B728" s="45" t="s">
        <v>1639</v>
      </c>
      <c r="C728" s="199" t="s">
        <v>1544</v>
      </c>
      <c r="D728" s="199" t="s">
        <v>1606</v>
      </c>
      <c r="E728" s="200" t="s">
        <v>621</v>
      </c>
      <c r="F728" s="199" t="s">
        <v>620</v>
      </c>
      <c r="G728" s="44" t="s">
        <v>621</v>
      </c>
      <c r="H728" s="201" t="s">
        <v>1318</v>
      </c>
      <c r="I728" s="200">
        <v>3</v>
      </c>
      <c r="J728" s="44" t="s">
        <v>811</v>
      </c>
      <c r="K728" s="44" t="s">
        <v>15</v>
      </c>
      <c r="L728" s="202" t="s">
        <v>1031</v>
      </c>
      <c r="M728" s="202"/>
      <c r="N728" s="202" t="s">
        <v>1551</v>
      </c>
      <c r="O728" s="91">
        <v>0</v>
      </c>
      <c r="P728" s="44" t="s">
        <v>621</v>
      </c>
      <c r="Q728" s="45" t="s">
        <v>771</v>
      </c>
      <c r="R728" s="45" t="s">
        <v>621</v>
      </c>
      <c r="S728" s="46" t="s">
        <v>621</v>
      </c>
      <c r="T728" s="206" t="s">
        <v>621</v>
      </c>
      <c r="U728" s="45" t="s">
        <v>621</v>
      </c>
      <c r="V728" s="44">
        <v>2489</v>
      </c>
      <c r="W728" s="45">
        <v>300</v>
      </c>
      <c r="X728" s="44">
        <v>2</v>
      </c>
      <c r="Y728" s="78">
        <v>1244.5</v>
      </c>
      <c r="Z728" s="46" t="s">
        <v>629</v>
      </c>
      <c r="AA728" s="44" t="s">
        <v>621</v>
      </c>
      <c r="AB728" s="66" t="s">
        <v>628</v>
      </c>
      <c r="AC728" s="66" t="s">
        <v>628</v>
      </c>
      <c r="AD728" s="46" t="s">
        <v>621</v>
      </c>
      <c r="AE728" s="66" t="s">
        <v>621</v>
      </c>
      <c r="AF728" s="46" t="s">
        <v>633</v>
      </c>
      <c r="AG728" s="46" t="s">
        <v>725</v>
      </c>
      <c r="AH728" s="46"/>
    </row>
    <row r="729" spans="2:34">
      <c r="B729" s="45" t="s">
        <v>1640</v>
      </c>
      <c r="C729" s="199" t="s">
        <v>1544</v>
      </c>
      <c r="D729" s="199" t="s">
        <v>1606</v>
      </c>
      <c r="E729" s="200" t="s">
        <v>621</v>
      </c>
      <c r="F729" s="199" t="s">
        <v>620</v>
      </c>
      <c r="G729" s="44" t="s">
        <v>621</v>
      </c>
      <c r="H729" s="201" t="s">
        <v>1320</v>
      </c>
      <c r="I729" s="200">
        <v>8</v>
      </c>
      <c r="J729" s="44" t="s">
        <v>811</v>
      </c>
      <c r="K729" s="44" t="s">
        <v>15</v>
      </c>
      <c r="L729" s="202" t="s">
        <v>1031</v>
      </c>
      <c r="M729" s="202"/>
      <c r="N729" s="202" t="s">
        <v>1266</v>
      </c>
      <c r="O729" s="91">
        <v>0</v>
      </c>
      <c r="P729" s="44" t="s">
        <v>621</v>
      </c>
      <c r="Q729" s="45" t="s">
        <v>771</v>
      </c>
      <c r="R729" s="45" t="s">
        <v>621</v>
      </c>
      <c r="S729" s="46" t="s">
        <v>621</v>
      </c>
      <c r="T729" s="206" t="s">
        <v>621</v>
      </c>
      <c r="U729" s="45" t="s">
        <v>621</v>
      </c>
      <c r="V729" s="44">
        <v>2489</v>
      </c>
      <c r="W729" s="45">
        <v>300</v>
      </c>
      <c r="X729" s="44">
        <v>2</v>
      </c>
      <c r="Y729" s="78">
        <v>1244.5</v>
      </c>
      <c r="Z729" s="46" t="s">
        <v>629</v>
      </c>
      <c r="AA729" s="44" t="s">
        <v>621</v>
      </c>
      <c r="AB729" s="66" t="s">
        <v>628</v>
      </c>
      <c r="AC729" s="66" t="s">
        <v>628</v>
      </c>
      <c r="AD729" s="46" t="s">
        <v>621</v>
      </c>
      <c r="AE729" s="66" t="s">
        <v>621</v>
      </c>
      <c r="AF729" s="46" t="s">
        <v>633</v>
      </c>
      <c r="AG729" s="46" t="s">
        <v>725</v>
      </c>
      <c r="AH729" s="46"/>
    </row>
    <row r="730" spans="2:34">
      <c r="B730" s="45" t="s">
        <v>1641</v>
      </c>
      <c r="C730" s="199" t="s">
        <v>1544</v>
      </c>
      <c r="D730" s="199" t="s">
        <v>1606</v>
      </c>
      <c r="E730" s="200" t="s">
        <v>621</v>
      </c>
      <c r="F730" s="199" t="s">
        <v>620</v>
      </c>
      <c r="G730" s="44" t="s">
        <v>621</v>
      </c>
      <c r="H730" s="201" t="s">
        <v>1324</v>
      </c>
      <c r="I730" s="200">
        <v>2</v>
      </c>
      <c r="J730" s="44" t="s">
        <v>816</v>
      </c>
      <c r="K730" s="44" t="s">
        <v>15</v>
      </c>
      <c r="L730" s="202" t="s">
        <v>1031</v>
      </c>
      <c r="M730" s="202"/>
      <c r="N730" s="202" t="s">
        <v>1338</v>
      </c>
      <c r="O730" s="91">
        <v>0</v>
      </c>
      <c r="P730" s="44" t="s">
        <v>621</v>
      </c>
      <c r="Q730" s="45" t="s">
        <v>771</v>
      </c>
      <c r="R730" s="45" t="s">
        <v>621</v>
      </c>
      <c r="S730" s="46" t="s">
        <v>621</v>
      </c>
      <c r="T730" s="206" t="s">
        <v>621</v>
      </c>
      <c r="U730" s="45" t="s">
        <v>621</v>
      </c>
      <c r="V730" s="44">
        <v>2489</v>
      </c>
      <c r="W730" s="45">
        <v>300</v>
      </c>
      <c r="X730" s="44">
        <v>2</v>
      </c>
      <c r="Y730" s="78">
        <v>1244.5</v>
      </c>
      <c r="Z730" s="46" t="s">
        <v>629</v>
      </c>
      <c r="AA730" s="44" t="s">
        <v>621</v>
      </c>
      <c r="AB730" s="66" t="s">
        <v>628</v>
      </c>
      <c r="AC730" s="66" t="s">
        <v>628</v>
      </c>
      <c r="AD730" s="46" t="s">
        <v>621</v>
      </c>
      <c r="AE730" s="66" t="s">
        <v>621</v>
      </c>
      <c r="AF730" s="46" t="s">
        <v>633</v>
      </c>
      <c r="AG730" s="46" t="s">
        <v>725</v>
      </c>
      <c r="AH730" s="46"/>
    </row>
    <row r="731" spans="2:34">
      <c r="B731" s="45" t="s">
        <v>1642</v>
      </c>
      <c r="C731" s="199" t="s">
        <v>1544</v>
      </c>
      <c r="D731" s="199" t="s">
        <v>1606</v>
      </c>
      <c r="E731" s="200" t="s">
        <v>621</v>
      </c>
      <c r="F731" s="199" t="s">
        <v>620</v>
      </c>
      <c r="G731" s="44" t="s">
        <v>621</v>
      </c>
      <c r="H731" s="201" t="s">
        <v>1473</v>
      </c>
      <c r="I731" s="200">
        <v>4</v>
      </c>
      <c r="J731" s="44" t="s">
        <v>811</v>
      </c>
      <c r="K731" s="44" t="s">
        <v>15</v>
      </c>
      <c r="L731" s="202" t="s">
        <v>1031</v>
      </c>
      <c r="M731" s="202"/>
      <c r="N731" s="202" t="s">
        <v>1266</v>
      </c>
      <c r="O731" s="91">
        <v>0</v>
      </c>
      <c r="P731" s="44" t="s">
        <v>621</v>
      </c>
      <c r="Q731" s="45" t="s">
        <v>771</v>
      </c>
      <c r="R731" s="45" t="s">
        <v>621</v>
      </c>
      <c r="S731" s="46" t="s">
        <v>621</v>
      </c>
      <c r="T731" s="206" t="s">
        <v>621</v>
      </c>
      <c r="U731" s="45" t="s">
        <v>621</v>
      </c>
      <c r="V731" s="44">
        <v>2489</v>
      </c>
      <c r="W731" s="45">
        <v>300</v>
      </c>
      <c r="X731" s="44">
        <v>2</v>
      </c>
      <c r="Y731" s="78">
        <v>1244.5</v>
      </c>
      <c r="Z731" s="46" t="s">
        <v>629</v>
      </c>
      <c r="AA731" s="44" t="s">
        <v>621</v>
      </c>
      <c r="AB731" s="66" t="s">
        <v>628</v>
      </c>
      <c r="AC731" s="66" t="s">
        <v>628</v>
      </c>
      <c r="AD731" s="46" t="s">
        <v>621</v>
      </c>
      <c r="AE731" s="66" t="s">
        <v>621</v>
      </c>
      <c r="AF731" s="46" t="s">
        <v>633</v>
      </c>
      <c r="AG731" s="46" t="s">
        <v>725</v>
      </c>
      <c r="AH731" s="46"/>
    </row>
    <row r="732" spans="2:34">
      <c r="B732" s="45" t="s">
        <v>1643</v>
      </c>
      <c r="C732" s="199" t="s">
        <v>1544</v>
      </c>
      <c r="D732" s="199" t="s">
        <v>1606</v>
      </c>
      <c r="E732" s="200" t="s">
        <v>621</v>
      </c>
      <c r="F732" s="199" t="s">
        <v>620</v>
      </c>
      <c r="G732" s="44" t="s">
        <v>621</v>
      </c>
      <c r="H732" s="201" t="s">
        <v>1290</v>
      </c>
      <c r="I732" s="200">
        <v>10</v>
      </c>
      <c r="J732" s="44" t="s">
        <v>816</v>
      </c>
      <c r="K732" s="44" t="s">
        <v>15</v>
      </c>
      <c r="L732" s="202" t="s">
        <v>1031</v>
      </c>
      <c r="M732" s="202"/>
      <c r="N732" s="202" t="s">
        <v>1644</v>
      </c>
      <c r="O732" s="91">
        <v>0</v>
      </c>
      <c r="P732" s="44" t="s">
        <v>621</v>
      </c>
      <c r="Q732" s="45" t="s">
        <v>771</v>
      </c>
      <c r="R732" s="45" t="s">
        <v>621</v>
      </c>
      <c r="S732" s="46" t="s">
        <v>621</v>
      </c>
      <c r="T732" s="206" t="s">
        <v>621</v>
      </c>
      <c r="U732" s="45" t="s">
        <v>621</v>
      </c>
      <c r="V732" s="44">
        <v>2489</v>
      </c>
      <c r="W732" s="45">
        <v>300</v>
      </c>
      <c r="X732" s="44">
        <v>2</v>
      </c>
      <c r="Y732" s="78">
        <v>1244.5</v>
      </c>
      <c r="Z732" s="46" t="s">
        <v>629</v>
      </c>
      <c r="AA732" s="44" t="s">
        <v>621</v>
      </c>
      <c r="AB732" s="66" t="s">
        <v>628</v>
      </c>
      <c r="AC732" s="66" t="s">
        <v>628</v>
      </c>
      <c r="AD732" s="46" t="s">
        <v>621</v>
      </c>
      <c r="AE732" s="66" t="s">
        <v>621</v>
      </c>
      <c r="AF732" s="46" t="s">
        <v>633</v>
      </c>
      <c r="AG732" s="46" t="s">
        <v>725</v>
      </c>
      <c r="AH732" s="46"/>
    </row>
    <row r="733" spans="2:34">
      <c r="B733" s="45" t="s">
        <v>1645</v>
      </c>
      <c r="C733" s="199" t="s">
        <v>1544</v>
      </c>
      <c r="D733" s="199" t="s">
        <v>1606</v>
      </c>
      <c r="E733" s="200" t="s">
        <v>621</v>
      </c>
      <c r="F733" s="199" t="s">
        <v>620</v>
      </c>
      <c r="G733" s="44" t="s">
        <v>621</v>
      </c>
      <c r="H733" s="201" t="s">
        <v>1413</v>
      </c>
      <c r="I733" s="200">
        <v>7</v>
      </c>
      <c r="J733" s="44" t="s">
        <v>811</v>
      </c>
      <c r="K733" s="44" t="s">
        <v>15</v>
      </c>
      <c r="L733" s="202" t="s">
        <v>1031</v>
      </c>
      <c r="M733" s="202"/>
      <c r="N733" s="202" t="s">
        <v>1338</v>
      </c>
      <c r="O733" s="91">
        <v>0</v>
      </c>
      <c r="P733" s="44" t="s">
        <v>621</v>
      </c>
      <c r="Q733" s="45" t="s">
        <v>771</v>
      </c>
      <c r="R733" s="45" t="s">
        <v>621</v>
      </c>
      <c r="S733" s="46" t="s">
        <v>621</v>
      </c>
      <c r="T733" s="206" t="s">
        <v>621</v>
      </c>
      <c r="U733" s="45" t="s">
        <v>621</v>
      </c>
      <c r="V733" s="44">
        <v>2489</v>
      </c>
      <c r="W733" s="45">
        <v>300</v>
      </c>
      <c r="X733" s="44">
        <v>2</v>
      </c>
      <c r="Y733" s="78">
        <v>1244.5</v>
      </c>
      <c r="Z733" s="46" t="s">
        <v>629</v>
      </c>
      <c r="AA733" s="44" t="s">
        <v>621</v>
      </c>
      <c r="AB733" s="66" t="s">
        <v>628</v>
      </c>
      <c r="AC733" s="66" t="s">
        <v>628</v>
      </c>
      <c r="AD733" s="46" t="s">
        <v>621</v>
      </c>
      <c r="AE733" s="66" t="s">
        <v>621</v>
      </c>
      <c r="AF733" s="46" t="s">
        <v>633</v>
      </c>
      <c r="AG733" s="46" t="s">
        <v>725</v>
      </c>
      <c r="AH733" s="46"/>
    </row>
    <row r="734" spans="2:34">
      <c r="B734" s="45" t="s">
        <v>1646</v>
      </c>
      <c r="C734" s="199" t="s">
        <v>1544</v>
      </c>
      <c r="D734" s="199" t="s">
        <v>1606</v>
      </c>
      <c r="E734" s="200" t="s">
        <v>621</v>
      </c>
      <c r="F734" s="199" t="s">
        <v>620</v>
      </c>
      <c r="G734" s="44" t="s">
        <v>621</v>
      </c>
      <c r="H734" s="201" t="s">
        <v>1388</v>
      </c>
      <c r="I734" s="200">
        <v>4</v>
      </c>
      <c r="J734" s="44" t="s">
        <v>811</v>
      </c>
      <c r="K734" s="44" t="s">
        <v>15</v>
      </c>
      <c r="L734" s="202" t="s">
        <v>1031</v>
      </c>
      <c r="M734" s="202"/>
      <c r="N734" s="202" t="s">
        <v>1266</v>
      </c>
      <c r="O734" s="91">
        <v>0</v>
      </c>
      <c r="P734" s="44" t="s">
        <v>621</v>
      </c>
      <c r="Q734" s="45" t="s">
        <v>771</v>
      </c>
      <c r="R734" s="45" t="s">
        <v>621</v>
      </c>
      <c r="S734" s="46" t="s">
        <v>621</v>
      </c>
      <c r="T734" s="206" t="s">
        <v>621</v>
      </c>
      <c r="U734" s="45" t="s">
        <v>621</v>
      </c>
      <c r="V734" s="44">
        <v>2489</v>
      </c>
      <c r="W734" s="45">
        <v>300</v>
      </c>
      <c r="X734" s="44">
        <v>2</v>
      </c>
      <c r="Y734" s="78">
        <v>1244.5</v>
      </c>
      <c r="Z734" s="46" t="s">
        <v>629</v>
      </c>
      <c r="AA734" s="44" t="s">
        <v>621</v>
      </c>
      <c r="AB734" s="66" t="s">
        <v>628</v>
      </c>
      <c r="AC734" s="66" t="s">
        <v>628</v>
      </c>
      <c r="AD734" s="46" t="s">
        <v>621</v>
      </c>
      <c r="AE734" s="66" t="s">
        <v>621</v>
      </c>
      <c r="AF734" s="46" t="s">
        <v>633</v>
      </c>
      <c r="AG734" s="46" t="s">
        <v>725</v>
      </c>
      <c r="AH734" s="46"/>
    </row>
    <row r="735" spans="2:34">
      <c r="B735" s="45" t="s">
        <v>1647</v>
      </c>
      <c r="C735" s="199" t="s">
        <v>1544</v>
      </c>
      <c r="D735" s="199" t="s">
        <v>1606</v>
      </c>
      <c r="E735" s="200" t="s">
        <v>621</v>
      </c>
      <c r="F735" s="199" t="s">
        <v>620</v>
      </c>
      <c r="G735" s="44" t="s">
        <v>621</v>
      </c>
      <c r="H735" s="201" t="s">
        <v>1300</v>
      </c>
      <c r="I735" s="200">
        <v>2</v>
      </c>
      <c r="J735" s="44" t="s">
        <v>811</v>
      </c>
      <c r="K735" s="44" t="s">
        <v>15</v>
      </c>
      <c r="L735" s="202" t="s">
        <v>1031</v>
      </c>
      <c r="M735" s="202"/>
      <c r="N735" s="202" t="s">
        <v>468</v>
      </c>
      <c r="O735" s="91">
        <v>0</v>
      </c>
      <c r="P735" s="44" t="s">
        <v>621</v>
      </c>
      <c r="Q735" s="45" t="s">
        <v>771</v>
      </c>
      <c r="R735" s="45" t="s">
        <v>621</v>
      </c>
      <c r="S735" s="46" t="s">
        <v>621</v>
      </c>
      <c r="T735" s="206" t="s">
        <v>621</v>
      </c>
      <c r="U735" s="45" t="s">
        <v>621</v>
      </c>
      <c r="V735" s="44">
        <v>2489</v>
      </c>
      <c r="W735" s="45">
        <v>300</v>
      </c>
      <c r="X735" s="44">
        <v>2</v>
      </c>
      <c r="Y735" s="78">
        <v>1244.5</v>
      </c>
      <c r="Z735" s="46" t="s">
        <v>629</v>
      </c>
      <c r="AA735" s="44" t="s">
        <v>621</v>
      </c>
      <c r="AB735" s="66" t="s">
        <v>628</v>
      </c>
      <c r="AC735" s="66" t="s">
        <v>628</v>
      </c>
      <c r="AD735" s="46" t="s">
        <v>621</v>
      </c>
      <c r="AE735" s="66" t="s">
        <v>621</v>
      </c>
      <c r="AF735" s="46" t="s">
        <v>633</v>
      </c>
      <c r="AG735" s="46" t="s">
        <v>725</v>
      </c>
      <c r="AH735" s="46"/>
    </row>
    <row r="736" spans="2:34">
      <c r="B736" s="45" t="s">
        <v>1648</v>
      </c>
      <c r="C736" s="199" t="s">
        <v>1544</v>
      </c>
      <c r="D736" s="199" t="s">
        <v>1606</v>
      </c>
      <c r="E736" s="200" t="s">
        <v>621</v>
      </c>
      <c r="F736" s="199" t="s">
        <v>620</v>
      </c>
      <c r="G736" s="44" t="s">
        <v>621</v>
      </c>
      <c r="H736" s="201" t="s">
        <v>1649</v>
      </c>
      <c r="I736" s="200">
        <v>8</v>
      </c>
      <c r="J736" s="44" t="s">
        <v>811</v>
      </c>
      <c r="K736" s="44" t="s">
        <v>15</v>
      </c>
      <c r="L736" s="202" t="s">
        <v>1031</v>
      </c>
      <c r="M736" s="202"/>
      <c r="N736" s="202" t="s">
        <v>1266</v>
      </c>
      <c r="O736" s="91">
        <v>0</v>
      </c>
      <c r="P736" s="44" t="s">
        <v>621</v>
      </c>
      <c r="Q736" s="45" t="s">
        <v>771</v>
      </c>
      <c r="R736" s="45" t="s">
        <v>621</v>
      </c>
      <c r="S736" s="46" t="s">
        <v>621</v>
      </c>
      <c r="T736" s="206" t="s">
        <v>621</v>
      </c>
      <c r="U736" s="45" t="s">
        <v>621</v>
      </c>
      <c r="V736" s="44">
        <v>2489</v>
      </c>
      <c r="W736" s="45">
        <v>300</v>
      </c>
      <c r="X736" s="44">
        <v>2</v>
      </c>
      <c r="Y736" s="78">
        <v>1244.5</v>
      </c>
      <c r="Z736" s="46" t="s">
        <v>629</v>
      </c>
      <c r="AA736" s="44" t="s">
        <v>621</v>
      </c>
      <c r="AB736" s="66" t="s">
        <v>628</v>
      </c>
      <c r="AC736" s="66" t="s">
        <v>628</v>
      </c>
      <c r="AD736" s="46" t="s">
        <v>621</v>
      </c>
      <c r="AE736" s="66" t="s">
        <v>621</v>
      </c>
      <c r="AF736" s="46" t="s">
        <v>633</v>
      </c>
      <c r="AG736" s="46" t="s">
        <v>725</v>
      </c>
      <c r="AH736" s="46"/>
    </row>
    <row r="737" spans="2:34">
      <c r="B737" s="45" t="s">
        <v>1650</v>
      </c>
      <c r="C737" s="199" t="s">
        <v>1544</v>
      </c>
      <c r="D737" s="199" t="s">
        <v>1606</v>
      </c>
      <c r="E737" s="200" t="s">
        <v>621</v>
      </c>
      <c r="F737" s="199" t="s">
        <v>620</v>
      </c>
      <c r="G737" s="44" t="s">
        <v>621</v>
      </c>
      <c r="H737" s="201" t="s">
        <v>1651</v>
      </c>
      <c r="I737" s="200">
        <v>6</v>
      </c>
      <c r="J737" s="44" t="s">
        <v>811</v>
      </c>
      <c r="K737" s="44" t="s">
        <v>15</v>
      </c>
      <c r="L737" s="202" t="s">
        <v>1031</v>
      </c>
      <c r="M737" s="202"/>
      <c r="N737" s="202" t="s">
        <v>1551</v>
      </c>
      <c r="O737" s="91">
        <v>0</v>
      </c>
      <c r="P737" s="44" t="s">
        <v>621</v>
      </c>
      <c r="Q737" s="45" t="s">
        <v>771</v>
      </c>
      <c r="R737" s="45" t="s">
        <v>621</v>
      </c>
      <c r="S737" s="46" t="s">
        <v>621</v>
      </c>
      <c r="T737" s="206" t="s">
        <v>621</v>
      </c>
      <c r="U737" s="45" t="s">
        <v>621</v>
      </c>
      <c r="V737" s="44">
        <v>2489</v>
      </c>
      <c r="W737" s="45">
        <v>300</v>
      </c>
      <c r="X737" s="44">
        <v>2</v>
      </c>
      <c r="Y737" s="78">
        <v>1244.5</v>
      </c>
      <c r="Z737" s="46" t="s">
        <v>629</v>
      </c>
      <c r="AA737" s="44" t="s">
        <v>621</v>
      </c>
      <c r="AB737" s="66" t="s">
        <v>628</v>
      </c>
      <c r="AC737" s="66" t="s">
        <v>628</v>
      </c>
      <c r="AD737" s="46" t="s">
        <v>621</v>
      </c>
      <c r="AE737" s="66" t="s">
        <v>621</v>
      </c>
      <c r="AF737" s="46" t="s">
        <v>633</v>
      </c>
      <c r="AG737" s="46" t="s">
        <v>725</v>
      </c>
      <c r="AH737" s="46"/>
    </row>
    <row r="738" spans="2:34">
      <c r="B738" s="45" t="s">
        <v>1652</v>
      </c>
      <c r="C738" s="199" t="s">
        <v>1544</v>
      </c>
      <c r="D738" s="199" t="s">
        <v>1606</v>
      </c>
      <c r="E738" s="200" t="s">
        <v>621</v>
      </c>
      <c r="F738" s="199" t="s">
        <v>620</v>
      </c>
      <c r="G738" s="44" t="s">
        <v>621</v>
      </c>
      <c r="H738" s="201" t="s">
        <v>1314</v>
      </c>
      <c r="I738" s="200">
        <v>2</v>
      </c>
      <c r="J738" s="44" t="s">
        <v>811</v>
      </c>
      <c r="K738" s="44" t="s">
        <v>15</v>
      </c>
      <c r="L738" s="202" t="s">
        <v>1031</v>
      </c>
      <c r="M738" s="202"/>
      <c r="N738" s="202" t="s">
        <v>1338</v>
      </c>
      <c r="O738" s="91">
        <v>0</v>
      </c>
      <c r="P738" s="44" t="s">
        <v>621</v>
      </c>
      <c r="Q738" s="45" t="s">
        <v>771</v>
      </c>
      <c r="R738" s="45" t="s">
        <v>621</v>
      </c>
      <c r="S738" s="46" t="s">
        <v>621</v>
      </c>
      <c r="T738" s="206" t="s">
        <v>621</v>
      </c>
      <c r="U738" s="45" t="s">
        <v>621</v>
      </c>
      <c r="V738" s="44">
        <v>2489</v>
      </c>
      <c r="W738" s="45">
        <v>300</v>
      </c>
      <c r="X738" s="44">
        <v>2</v>
      </c>
      <c r="Y738" s="78">
        <v>1244.5</v>
      </c>
      <c r="Z738" s="46" t="s">
        <v>629</v>
      </c>
      <c r="AA738" s="44" t="s">
        <v>621</v>
      </c>
      <c r="AB738" s="66" t="s">
        <v>628</v>
      </c>
      <c r="AC738" s="66" t="s">
        <v>628</v>
      </c>
      <c r="AD738" s="46" t="s">
        <v>621</v>
      </c>
      <c r="AE738" s="66" t="s">
        <v>621</v>
      </c>
      <c r="AF738" s="46" t="s">
        <v>633</v>
      </c>
      <c r="AG738" s="46" t="s">
        <v>725</v>
      </c>
      <c r="AH738" s="46"/>
    </row>
    <row r="739" spans="2:34">
      <c r="B739" s="45" t="s">
        <v>1653</v>
      </c>
      <c r="C739" s="199" t="s">
        <v>1544</v>
      </c>
      <c r="D739" s="199" t="s">
        <v>1606</v>
      </c>
      <c r="E739" s="200" t="s">
        <v>621</v>
      </c>
      <c r="F739" s="199" t="s">
        <v>620</v>
      </c>
      <c r="G739" s="44" t="s">
        <v>621</v>
      </c>
      <c r="H739" s="201" t="s">
        <v>1312</v>
      </c>
      <c r="I739" s="200">
        <v>9</v>
      </c>
      <c r="J739" s="44" t="s">
        <v>816</v>
      </c>
      <c r="K739" s="44" t="s">
        <v>15</v>
      </c>
      <c r="L739" s="202" t="s">
        <v>1031</v>
      </c>
      <c r="M739" s="202"/>
      <c r="N739" s="202" t="s">
        <v>1338</v>
      </c>
      <c r="O739" s="91">
        <v>0</v>
      </c>
      <c r="P739" s="44" t="s">
        <v>621</v>
      </c>
      <c r="Q739" s="45" t="s">
        <v>771</v>
      </c>
      <c r="R739" s="45" t="s">
        <v>621</v>
      </c>
      <c r="S739" s="46" t="s">
        <v>621</v>
      </c>
      <c r="T739" s="206" t="s">
        <v>621</v>
      </c>
      <c r="U739" s="45" t="s">
        <v>621</v>
      </c>
      <c r="V739" s="44">
        <v>2489</v>
      </c>
      <c r="W739" s="45">
        <v>300</v>
      </c>
      <c r="X739" s="44">
        <v>2</v>
      </c>
      <c r="Y739" s="78">
        <v>1244.5</v>
      </c>
      <c r="Z739" s="46" t="s">
        <v>629</v>
      </c>
      <c r="AA739" s="44" t="s">
        <v>621</v>
      </c>
      <c r="AB739" s="66" t="s">
        <v>628</v>
      </c>
      <c r="AC739" s="66" t="s">
        <v>628</v>
      </c>
      <c r="AD739" s="46" t="s">
        <v>621</v>
      </c>
      <c r="AE739" s="66" t="s">
        <v>621</v>
      </c>
      <c r="AF739" s="46" t="s">
        <v>633</v>
      </c>
      <c r="AG739" s="46" t="s">
        <v>725</v>
      </c>
      <c r="AH739" s="46"/>
    </row>
    <row r="740" spans="2:34">
      <c r="B740" s="45" t="s">
        <v>1654</v>
      </c>
      <c r="C740" s="199" t="s">
        <v>1544</v>
      </c>
      <c r="D740" s="199" t="s">
        <v>1606</v>
      </c>
      <c r="E740" s="200" t="s">
        <v>621</v>
      </c>
      <c r="F740" s="199" t="s">
        <v>620</v>
      </c>
      <c r="G740" s="44" t="s">
        <v>621</v>
      </c>
      <c r="H740" s="201" t="s">
        <v>1655</v>
      </c>
      <c r="I740" s="200">
        <v>7</v>
      </c>
      <c r="J740" s="44" t="s">
        <v>811</v>
      </c>
      <c r="K740" s="44" t="s">
        <v>15</v>
      </c>
      <c r="L740" s="202" t="s">
        <v>1031</v>
      </c>
      <c r="M740" s="202"/>
      <c r="N740" s="202" t="s">
        <v>1338</v>
      </c>
      <c r="O740" s="91">
        <v>0</v>
      </c>
      <c r="P740" s="44" t="s">
        <v>621</v>
      </c>
      <c r="Q740" s="45" t="s">
        <v>771</v>
      </c>
      <c r="R740" s="45" t="s">
        <v>621</v>
      </c>
      <c r="S740" s="46" t="s">
        <v>621</v>
      </c>
      <c r="T740" s="206" t="s">
        <v>621</v>
      </c>
      <c r="U740" s="45" t="s">
        <v>621</v>
      </c>
      <c r="V740" s="44">
        <v>2489</v>
      </c>
      <c r="W740" s="45">
        <v>300</v>
      </c>
      <c r="X740" s="44">
        <v>2</v>
      </c>
      <c r="Y740" s="78">
        <v>1244.5</v>
      </c>
      <c r="Z740" s="46" t="s">
        <v>629</v>
      </c>
      <c r="AA740" s="44" t="s">
        <v>621</v>
      </c>
      <c r="AB740" s="66" t="s">
        <v>628</v>
      </c>
      <c r="AC740" s="66" t="s">
        <v>628</v>
      </c>
      <c r="AD740" s="46" t="s">
        <v>621</v>
      </c>
      <c r="AE740" s="66" t="s">
        <v>621</v>
      </c>
      <c r="AF740" s="46" t="s">
        <v>633</v>
      </c>
      <c r="AG740" s="46" t="s">
        <v>725</v>
      </c>
      <c r="AH740" s="46"/>
    </row>
    <row r="741" spans="2:34">
      <c r="B741" s="45" t="s">
        <v>1656</v>
      </c>
      <c r="C741" s="199" t="s">
        <v>1544</v>
      </c>
      <c r="D741" s="199" t="s">
        <v>1606</v>
      </c>
      <c r="E741" s="200" t="s">
        <v>621</v>
      </c>
      <c r="F741" s="199" t="s">
        <v>620</v>
      </c>
      <c r="G741" s="44" t="s">
        <v>621</v>
      </c>
      <c r="H741" s="201" t="s">
        <v>1394</v>
      </c>
      <c r="I741" s="200">
        <v>4</v>
      </c>
      <c r="J741" s="44" t="s">
        <v>811</v>
      </c>
      <c r="K741" s="44" t="s">
        <v>15</v>
      </c>
      <c r="L741" s="202" t="s">
        <v>1031</v>
      </c>
      <c r="M741" s="202"/>
      <c r="N741" s="202" t="s">
        <v>468</v>
      </c>
      <c r="O741" s="91">
        <v>0</v>
      </c>
      <c r="P741" s="44" t="s">
        <v>621</v>
      </c>
      <c r="Q741" s="45" t="s">
        <v>771</v>
      </c>
      <c r="R741" s="45" t="s">
        <v>621</v>
      </c>
      <c r="S741" s="46" t="s">
        <v>621</v>
      </c>
      <c r="T741" s="206" t="s">
        <v>621</v>
      </c>
      <c r="U741" s="45" t="s">
        <v>621</v>
      </c>
      <c r="V741" s="44">
        <v>2489</v>
      </c>
      <c r="W741" s="45">
        <v>300</v>
      </c>
      <c r="X741" s="44">
        <v>2</v>
      </c>
      <c r="Y741" s="78">
        <v>1244.5</v>
      </c>
      <c r="Z741" s="46" t="s">
        <v>629</v>
      </c>
      <c r="AA741" s="44" t="s">
        <v>621</v>
      </c>
      <c r="AB741" s="66" t="s">
        <v>628</v>
      </c>
      <c r="AC741" s="66" t="s">
        <v>628</v>
      </c>
      <c r="AD741" s="46" t="s">
        <v>621</v>
      </c>
      <c r="AE741" s="66" t="s">
        <v>621</v>
      </c>
      <c r="AF741" s="46" t="s">
        <v>633</v>
      </c>
      <c r="AG741" s="46" t="s">
        <v>725</v>
      </c>
      <c r="AH741" s="46"/>
    </row>
    <row r="742" spans="2:34">
      <c r="B742" s="45" t="s">
        <v>1657</v>
      </c>
      <c r="C742" s="199" t="s">
        <v>1544</v>
      </c>
      <c r="D742" s="199" t="s">
        <v>1606</v>
      </c>
      <c r="E742" s="200" t="s">
        <v>621</v>
      </c>
      <c r="F742" s="199" t="s">
        <v>620</v>
      </c>
      <c r="G742" s="44" t="s">
        <v>621</v>
      </c>
      <c r="H742" s="201" t="s">
        <v>1445</v>
      </c>
      <c r="I742" s="200">
        <v>4</v>
      </c>
      <c r="J742" s="44" t="s">
        <v>811</v>
      </c>
      <c r="K742" s="44" t="s">
        <v>15</v>
      </c>
      <c r="L742" s="202" t="s">
        <v>1031</v>
      </c>
      <c r="M742" s="202"/>
      <c r="N742" s="202" t="s">
        <v>1658</v>
      </c>
      <c r="O742" s="91">
        <v>0</v>
      </c>
      <c r="P742" s="44" t="s">
        <v>621</v>
      </c>
      <c r="Q742" s="45" t="s">
        <v>771</v>
      </c>
      <c r="R742" s="45" t="s">
        <v>621</v>
      </c>
      <c r="S742" s="46" t="s">
        <v>621</v>
      </c>
      <c r="T742" s="206" t="s">
        <v>621</v>
      </c>
      <c r="U742" s="45" t="s">
        <v>621</v>
      </c>
      <c r="V742" s="44">
        <v>2489</v>
      </c>
      <c r="W742" s="45">
        <v>300</v>
      </c>
      <c r="X742" s="44">
        <v>2</v>
      </c>
      <c r="Y742" s="78">
        <v>1244.5</v>
      </c>
      <c r="Z742" s="46" t="s">
        <v>629</v>
      </c>
      <c r="AA742" s="44" t="s">
        <v>621</v>
      </c>
      <c r="AB742" s="66" t="s">
        <v>628</v>
      </c>
      <c r="AC742" s="66" t="s">
        <v>628</v>
      </c>
      <c r="AD742" s="46" t="s">
        <v>621</v>
      </c>
      <c r="AE742" s="66" t="s">
        <v>621</v>
      </c>
      <c r="AF742" s="46" t="s">
        <v>633</v>
      </c>
      <c r="AG742" s="46" t="s">
        <v>725</v>
      </c>
      <c r="AH742" s="46"/>
    </row>
    <row r="743" spans="2:34">
      <c r="B743" s="45" t="s">
        <v>1659</v>
      </c>
      <c r="C743" s="199" t="s">
        <v>1544</v>
      </c>
      <c r="D743" s="199" t="s">
        <v>1606</v>
      </c>
      <c r="E743" s="200" t="s">
        <v>621</v>
      </c>
      <c r="F743" s="199" t="s">
        <v>620</v>
      </c>
      <c r="G743" s="44" t="s">
        <v>621</v>
      </c>
      <c r="H743" s="201" t="s">
        <v>1344</v>
      </c>
      <c r="I743" s="200">
        <v>8</v>
      </c>
      <c r="J743" s="44" t="s">
        <v>811</v>
      </c>
      <c r="K743" s="44" t="s">
        <v>15</v>
      </c>
      <c r="L743" s="202" t="s">
        <v>1031</v>
      </c>
      <c r="M743" s="202"/>
      <c r="N743" s="202" t="s">
        <v>1327</v>
      </c>
      <c r="O743" s="91">
        <v>0</v>
      </c>
      <c r="P743" s="44" t="s">
        <v>621</v>
      </c>
      <c r="Q743" s="45" t="s">
        <v>771</v>
      </c>
      <c r="R743" s="45" t="s">
        <v>621</v>
      </c>
      <c r="S743" s="46" t="s">
        <v>621</v>
      </c>
      <c r="T743" s="206" t="s">
        <v>621</v>
      </c>
      <c r="U743" s="45" t="s">
        <v>621</v>
      </c>
      <c r="V743" s="44">
        <v>2489</v>
      </c>
      <c r="W743" s="45">
        <v>300</v>
      </c>
      <c r="X743" s="44">
        <v>2</v>
      </c>
      <c r="Y743" s="78">
        <v>1244.5</v>
      </c>
      <c r="Z743" s="46" t="s">
        <v>629</v>
      </c>
      <c r="AA743" s="44" t="s">
        <v>621</v>
      </c>
      <c r="AB743" s="66" t="s">
        <v>628</v>
      </c>
      <c r="AC743" s="66" t="s">
        <v>628</v>
      </c>
      <c r="AD743" s="46" t="s">
        <v>621</v>
      </c>
      <c r="AE743" s="66" t="s">
        <v>621</v>
      </c>
      <c r="AF743" s="46" t="s">
        <v>633</v>
      </c>
      <c r="AG743" s="46" t="s">
        <v>725</v>
      </c>
      <c r="AH743" s="46"/>
    </row>
    <row r="744" spans="2:34">
      <c r="B744" s="45" t="s">
        <v>1660</v>
      </c>
      <c r="C744" s="199" t="s">
        <v>1544</v>
      </c>
      <c r="D744" s="199" t="s">
        <v>1606</v>
      </c>
      <c r="E744" s="200" t="s">
        <v>621</v>
      </c>
      <c r="F744" s="199" t="s">
        <v>620</v>
      </c>
      <c r="G744" s="44" t="s">
        <v>621</v>
      </c>
      <c r="H744" s="201" t="s">
        <v>1356</v>
      </c>
      <c r="I744" s="200">
        <v>9</v>
      </c>
      <c r="J744" s="44" t="s">
        <v>811</v>
      </c>
      <c r="K744" s="44" t="s">
        <v>15</v>
      </c>
      <c r="L744" s="202" t="s">
        <v>1031</v>
      </c>
      <c r="M744" s="202"/>
      <c r="N744" s="202" t="s">
        <v>1338</v>
      </c>
      <c r="O744" s="91">
        <v>0</v>
      </c>
      <c r="P744" s="44" t="s">
        <v>621</v>
      </c>
      <c r="Q744" s="45" t="s">
        <v>771</v>
      </c>
      <c r="R744" s="45" t="s">
        <v>621</v>
      </c>
      <c r="S744" s="46" t="s">
        <v>621</v>
      </c>
      <c r="T744" s="206" t="s">
        <v>621</v>
      </c>
      <c r="U744" s="45" t="s">
        <v>621</v>
      </c>
      <c r="V744" s="44">
        <v>2489</v>
      </c>
      <c r="W744" s="45">
        <v>300</v>
      </c>
      <c r="X744" s="44">
        <v>2</v>
      </c>
      <c r="Y744" s="78">
        <v>1244.5</v>
      </c>
      <c r="Z744" s="46" t="s">
        <v>629</v>
      </c>
      <c r="AA744" s="44" t="s">
        <v>621</v>
      </c>
      <c r="AB744" s="66" t="s">
        <v>628</v>
      </c>
      <c r="AC744" s="66" t="s">
        <v>628</v>
      </c>
      <c r="AD744" s="46" t="s">
        <v>621</v>
      </c>
      <c r="AE744" s="66" t="s">
        <v>621</v>
      </c>
      <c r="AF744" s="46" t="s">
        <v>633</v>
      </c>
      <c r="AG744" s="46" t="s">
        <v>725</v>
      </c>
      <c r="AH744" s="46"/>
    </row>
    <row r="745" spans="2:34">
      <c r="B745" s="45" t="s">
        <v>1661</v>
      </c>
      <c r="C745" s="199" t="s">
        <v>1544</v>
      </c>
      <c r="D745" s="199" t="s">
        <v>1606</v>
      </c>
      <c r="E745" s="200" t="s">
        <v>621</v>
      </c>
      <c r="F745" s="199" t="s">
        <v>620</v>
      </c>
      <c r="G745" s="44" t="s">
        <v>621</v>
      </c>
      <c r="H745" s="201" t="s">
        <v>1354</v>
      </c>
      <c r="I745" s="200">
        <v>6</v>
      </c>
      <c r="J745" s="44" t="s">
        <v>816</v>
      </c>
      <c r="K745" s="44" t="s">
        <v>15</v>
      </c>
      <c r="L745" s="202" t="s">
        <v>1031</v>
      </c>
      <c r="M745" s="202"/>
      <c r="N745" s="202" t="s">
        <v>1338</v>
      </c>
      <c r="O745" s="91">
        <v>0</v>
      </c>
      <c r="P745" s="44" t="s">
        <v>621</v>
      </c>
      <c r="Q745" s="45" t="s">
        <v>771</v>
      </c>
      <c r="R745" s="45" t="s">
        <v>621</v>
      </c>
      <c r="S745" s="46" t="s">
        <v>621</v>
      </c>
      <c r="T745" s="206" t="s">
        <v>621</v>
      </c>
      <c r="U745" s="45" t="s">
        <v>621</v>
      </c>
      <c r="V745" s="44">
        <v>2489</v>
      </c>
      <c r="W745" s="45">
        <v>300</v>
      </c>
      <c r="X745" s="44">
        <v>2</v>
      </c>
      <c r="Y745" s="78">
        <v>1244.5</v>
      </c>
      <c r="Z745" s="46" t="s">
        <v>629</v>
      </c>
      <c r="AA745" s="44" t="s">
        <v>621</v>
      </c>
      <c r="AB745" s="66" t="s">
        <v>628</v>
      </c>
      <c r="AC745" s="66" t="s">
        <v>628</v>
      </c>
      <c r="AD745" s="46" t="s">
        <v>621</v>
      </c>
      <c r="AE745" s="66" t="s">
        <v>621</v>
      </c>
      <c r="AF745" s="46" t="s">
        <v>633</v>
      </c>
      <c r="AG745" s="46" t="s">
        <v>725</v>
      </c>
      <c r="AH745" s="46"/>
    </row>
    <row r="746" spans="2:34">
      <c r="B746" s="45" t="s">
        <v>1662</v>
      </c>
      <c r="C746" s="199" t="s">
        <v>1544</v>
      </c>
      <c r="D746" s="199" t="s">
        <v>1606</v>
      </c>
      <c r="E746" s="200" t="s">
        <v>621</v>
      </c>
      <c r="F746" s="199" t="s">
        <v>620</v>
      </c>
      <c r="G746" s="44" t="s">
        <v>621</v>
      </c>
      <c r="H746" s="201" t="s">
        <v>1298</v>
      </c>
      <c r="I746" s="200">
        <v>6</v>
      </c>
      <c r="J746" s="44" t="s">
        <v>816</v>
      </c>
      <c r="K746" s="44" t="s">
        <v>15</v>
      </c>
      <c r="L746" s="202" t="s">
        <v>1031</v>
      </c>
      <c r="M746" s="202"/>
      <c r="N746" s="202" t="s">
        <v>1266</v>
      </c>
      <c r="O746" s="91">
        <v>0</v>
      </c>
      <c r="P746" s="44" t="s">
        <v>621</v>
      </c>
      <c r="Q746" s="45" t="s">
        <v>771</v>
      </c>
      <c r="R746" s="45" t="s">
        <v>621</v>
      </c>
      <c r="S746" s="46" t="s">
        <v>621</v>
      </c>
      <c r="T746" s="206" t="s">
        <v>621</v>
      </c>
      <c r="U746" s="45" t="s">
        <v>621</v>
      </c>
      <c r="V746" s="44">
        <v>2489</v>
      </c>
      <c r="W746" s="45">
        <v>300</v>
      </c>
      <c r="X746" s="44">
        <v>2</v>
      </c>
      <c r="Y746" s="78">
        <v>1244.5</v>
      </c>
      <c r="Z746" s="46" t="s">
        <v>629</v>
      </c>
      <c r="AA746" s="44" t="s">
        <v>621</v>
      </c>
      <c r="AB746" s="66" t="s">
        <v>628</v>
      </c>
      <c r="AC746" s="66" t="s">
        <v>628</v>
      </c>
      <c r="AD746" s="46" t="s">
        <v>621</v>
      </c>
      <c r="AE746" s="66" t="s">
        <v>621</v>
      </c>
      <c r="AF746" s="46" t="s">
        <v>633</v>
      </c>
      <c r="AG746" s="46" t="s">
        <v>725</v>
      </c>
      <c r="AH746" s="46"/>
    </row>
    <row r="747" spans="2:34">
      <c r="B747" s="45" t="s">
        <v>1663</v>
      </c>
      <c r="C747" s="199" t="s">
        <v>1544</v>
      </c>
      <c r="D747" s="199" t="s">
        <v>1606</v>
      </c>
      <c r="E747" s="200" t="s">
        <v>621</v>
      </c>
      <c r="F747" s="199" t="s">
        <v>620</v>
      </c>
      <c r="G747" s="44" t="s">
        <v>621</v>
      </c>
      <c r="H747" s="201" t="s">
        <v>1272</v>
      </c>
      <c r="I747" s="200">
        <v>5</v>
      </c>
      <c r="J747" s="44" t="s">
        <v>816</v>
      </c>
      <c r="K747" s="44" t="s">
        <v>15</v>
      </c>
      <c r="L747" s="202" t="s">
        <v>1031</v>
      </c>
      <c r="M747" s="202"/>
      <c r="N747" s="202" t="s">
        <v>1658</v>
      </c>
      <c r="O747" s="91">
        <v>0</v>
      </c>
      <c r="P747" s="44" t="s">
        <v>621</v>
      </c>
      <c r="Q747" s="45" t="s">
        <v>771</v>
      </c>
      <c r="R747" s="45" t="s">
        <v>621</v>
      </c>
      <c r="S747" s="46" t="s">
        <v>621</v>
      </c>
      <c r="T747" s="206" t="s">
        <v>621</v>
      </c>
      <c r="U747" s="45" t="s">
        <v>621</v>
      </c>
      <c r="V747" s="44">
        <v>2489</v>
      </c>
      <c r="W747" s="45">
        <v>300</v>
      </c>
      <c r="X747" s="44">
        <v>2</v>
      </c>
      <c r="Y747" s="78">
        <v>1244.5</v>
      </c>
      <c r="Z747" s="46" t="s">
        <v>629</v>
      </c>
      <c r="AA747" s="44" t="s">
        <v>621</v>
      </c>
      <c r="AB747" s="66" t="s">
        <v>628</v>
      </c>
      <c r="AC747" s="66" t="s">
        <v>628</v>
      </c>
      <c r="AD747" s="46" t="s">
        <v>621</v>
      </c>
      <c r="AE747" s="66" t="s">
        <v>621</v>
      </c>
      <c r="AF747" s="46" t="s">
        <v>633</v>
      </c>
      <c r="AG747" s="46" t="s">
        <v>725</v>
      </c>
      <c r="AH747" s="46"/>
    </row>
    <row r="748" spans="2:34">
      <c r="B748" s="45" t="s">
        <v>1664</v>
      </c>
      <c r="C748" s="199" t="s">
        <v>1544</v>
      </c>
      <c r="D748" s="199" t="s">
        <v>1606</v>
      </c>
      <c r="E748" s="200" t="s">
        <v>621</v>
      </c>
      <c r="F748" s="199" t="s">
        <v>620</v>
      </c>
      <c r="G748" s="44" t="s">
        <v>621</v>
      </c>
      <c r="H748" s="201" t="s">
        <v>1665</v>
      </c>
      <c r="I748" s="200">
        <v>4</v>
      </c>
      <c r="J748" s="44" t="s">
        <v>816</v>
      </c>
      <c r="K748" s="44" t="s">
        <v>15</v>
      </c>
      <c r="L748" s="202" t="s">
        <v>1031</v>
      </c>
      <c r="M748" s="202"/>
      <c r="N748" s="202" t="s">
        <v>1338</v>
      </c>
      <c r="O748" s="91">
        <v>0</v>
      </c>
      <c r="P748" s="44" t="s">
        <v>621</v>
      </c>
      <c r="Q748" s="45" t="s">
        <v>771</v>
      </c>
      <c r="R748" s="45" t="s">
        <v>621</v>
      </c>
      <c r="S748" s="46" t="s">
        <v>621</v>
      </c>
      <c r="T748" s="206" t="s">
        <v>621</v>
      </c>
      <c r="U748" s="45" t="s">
        <v>621</v>
      </c>
      <c r="V748" s="44">
        <v>2489</v>
      </c>
      <c r="W748" s="45">
        <v>300</v>
      </c>
      <c r="X748" s="44">
        <v>2</v>
      </c>
      <c r="Y748" s="78">
        <v>1244.5</v>
      </c>
      <c r="Z748" s="46" t="s">
        <v>629</v>
      </c>
      <c r="AA748" s="44" t="s">
        <v>621</v>
      </c>
      <c r="AB748" s="66" t="s">
        <v>628</v>
      </c>
      <c r="AC748" s="66" t="s">
        <v>628</v>
      </c>
      <c r="AD748" s="46" t="s">
        <v>621</v>
      </c>
      <c r="AE748" s="66" t="s">
        <v>621</v>
      </c>
      <c r="AF748" s="46" t="s">
        <v>633</v>
      </c>
      <c r="AG748" s="46" t="s">
        <v>725</v>
      </c>
      <c r="AH748" s="46"/>
    </row>
    <row r="749" spans="2:34">
      <c r="B749" s="45" t="s">
        <v>1666</v>
      </c>
      <c r="C749" s="199" t="s">
        <v>1544</v>
      </c>
      <c r="D749" s="199" t="s">
        <v>1606</v>
      </c>
      <c r="E749" s="200" t="s">
        <v>621</v>
      </c>
      <c r="F749" s="199" t="s">
        <v>620</v>
      </c>
      <c r="G749" s="44" t="s">
        <v>621</v>
      </c>
      <c r="H749" s="201" t="s">
        <v>1667</v>
      </c>
      <c r="I749" s="200">
        <v>4</v>
      </c>
      <c r="J749" s="44" t="s">
        <v>811</v>
      </c>
      <c r="K749" s="44" t="s">
        <v>15</v>
      </c>
      <c r="L749" s="202" t="s">
        <v>1031</v>
      </c>
      <c r="M749" s="202"/>
      <c r="N749" s="202" t="s">
        <v>1338</v>
      </c>
      <c r="O749" s="91">
        <v>0</v>
      </c>
      <c r="P749" s="44" t="s">
        <v>621</v>
      </c>
      <c r="Q749" s="45" t="s">
        <v>771</v>
      </c>
      <c r="R749" s="45" t="s">
        <v>621</v>
      </c>
      <c r="S749" s="46" t="s">
        <v>621</v>
      </c>
      <c r="T749" s="206" t="s">
        <v>621</v>
      </c>
      <c r="U749" s="45" t="s">
        <v>621</v>
      </c>
      <c r="V749" s="44">
        <v>2489</v>
      </c>
      <c r="W749" s="45">
        <v>300</v>
      </c>
      <c r="X749" s="44">
        <v>2</v>
      </c>
      <c r="Y749" s="78">
        <v>1244.5</v>
      </c>
      <c r="Z749" s="46" t="s">
        <v>629</v>
      </c>
      <c r="AA749" s="44" t="s">
        <v>621</v>
      </c>
      <c r="AB749" s="66" t="s">
        <v>628</v>
      </c>
      <c r="AC749" s="66" t="s">
        <v>628</v>
      </c>
      <c r="AD749" s="46" t="s">
        <v>621</v>
      </c>
      <c r="AE749" s="66" t="s">
        <v>621</v>
      </c>
      <c r="AF749" s="46" t="s">
        <v>633</v>
      </c>
      <c r="AG749" s="46" t="s">
        <v>725</v>
      </c>
      <c r="AH749" s="46"/>
    </row>
    <row r="750" spans="2:34">
      <c r="B750" s="45" t="s">
        <v>1668</v>
      </c>
      <c r="C750" s="199" t="s">
        <v>1544</v>
      </c>
      <c r="D750" s="199" t="s">
        <v>1606</v>
      </c>
      <c r="E750" s="200" t="s">
        <v>621</v>
      </c>
      <c r="F750" s="199" t="s">
        <v>620</v>
      </c>
      <c r="G750" s="44" t="s">
        <v>621</v>
      </c>
      <c r="H750" s="201" t="s">
        <v>1310</v>
      </c>
      <c r="I750" s="200">
        <v>4</v>
      </c>
      <c r="J750" s="44" t="s">
        <v>816</v>
      </c>
      <c r="K750" s="44" t="s">
        <v>15</v>
      </c>
      <c r="L750" s="202" t="s">
        <v>1031</v>
      </c>
      <c r="M750" s="202"/>
      <c r="N750" s="202" t="s">
        <v>1327</v>
      </c>
      <c r="O750" s="91">
        <v>0</v>
      </c>
      <c r="P750" s="44" t="s">
        <v>621</v>
      </c>
      <c r="Q750" s="45" t="s">
        <v>771</v>
      </c>
      <c r="R750" s="45" t="s">
        <v>621</v>
      </c>
      <c r="S750" s="46" t="s">
        <v>621</v>
      </c>
      <c r="T750" s="206" t="s">
        <v>621</v>
      </c>
      <c r="U750" s="45" t="s">
        <v>621</v>
      </c>
      <c r="V750" s="44">
        <v>2489</v>
      </c>
      <c r="W750" s="45">
        <v>300</v>
      </c>
      <c r="X750" s="44">
        <v>2</v>
      </c>
      <c r="Y750" s="78">
        <v>1244.5</v>
      </c>
      <c r="Z750" s="46" t="s">
        <v>629</v>
      </c>
      <c r="AA750" s="44" t="s">
        <v>621</v>
      </c>
      <c r="AB750" s="66" t="s">
        <v>628</v>
      </c>
      <c r="AC750" s="66" t="s">
        <v>628</v>
      </c>
      <c r="AD750" s="46" t="s">
        <v>621</v>
      </c>
      <c r="AE750" s="66" t="s">
        <v>621</v>
      </c>
      <c r="AF750" s="46" t="s">
        <v>633</v>
      </c>
      <c r="AG750" s="46" t="s">
        <v>725</v>
      </c>
      <c r="AH750" s="46"/>
    </row>
    <row r="751" spans="2:34">
      <c r="B751" s="45" t="s">
        <v>1669</v>
      </c>
      <c r="C751" s="199" t="s">
        <v>1544</v>
      </c>
      <c r="D751" s="199" t="s">
        <v>1606</v>
      </c>
      <c r="E751" s="200" t="s">
        <v>621</v>
      </c>
      <c r="F751" s="199" t="s">
        <v>620</v>
      </c>
      <c r="G751" s="44" t="s">
        <v>621</v>
      </c>
      <c r="H751" s="201" t="s">
        <v>1454</v>
      </c>
      <c r="I751" s="200">
        <v>4</v>
      </c>
      <c r="J751" s="44" t="s">
        <v>811</v>
      </c>
      <c r="K751" s="44" t="s">
        <v>15</v>
      </c>
      <c r="L751" s="202" t="s">
        <v>1031</v>
      </c>
      <c r="M751" s="202"/>
      <c r="N751" s="202" t="s">
        <v>1266</v>
      </c>
      <c r="O751" s="91">
        <v>0</v>
      </c>
      <c r="P751" s="44" t="s">
        <v>621</v>
      </c>
      <c r="Q751" s="45" t="s">
        <v>771</v>
      </c>
      <c r="R751" s="45" t="s">
        <v>621</v>
      </c>
      <c r="S751" s="46" t="s">
        <v>621</v>
      </c>
      <c r="T751" s="206" t="s">
        <v>621</v>
      </c>
      <c r="U751" s="45" t="s">
        <v>621</v>
      </c>
      <c r="V751" s="44">
        <v>2489</v>
      </c>
      <c r="W751" s="45">
        <v>300</v>
      </c>
      <c r="X751" s="44">
        <v>2</v>
      </c>
      <c r="Y751" s="78">
        <v>1244.5</v>
      </c>
      <c r="Z751" s="46" t="s">
        <v>629</v>
      </c>
      <c r="AA751" s="44" t="s">
        <v>621</v>
      </c>
      <c r="AB751" s="66" t="s">
        <v>628</v>
      </c>
      <c r="AC751" s="66" t="s">
        <v>628</v>
      </c>
      <c r="AD751" s="46" t="s">
        <v>621</v>
      </c>
      <c r="AE751" s="66" t="s">
        <v>621</v>
      </c>
      <c r="AF751" s="46" t="s">
        <v>633</v>
      </c>
      <c r="AG751" s="46" t="s">
        <v>725</v>
      </c>
      <c r="AH751" s="46"/>
    </row>
    <row r="752" spans="2:34">
      <c r="B752" s="45" t="s">
        <v>1670</v>
      </c>
      <c r="C752" s="199" t="s">
        <v>1544</v>
      </c>
      <c r="D752" s="199" t="s">
        <v>1606</v>
      </c>
      <c r="E752" s="200" t="s">
        <v>621</v>
      </c>
      <c r="F752" s="199" t="s">
        <v>620</v>
      </c>
      <c r="G752" s="44" t="s">
        <v>621</v>
      </c>
      <c r="H752" s="201" t="s">
        <v>1671</v>
      </c>
      <c r="I752" s="200">
        <v>6</v>
      </c>
      <c r="J752" s="44" t="s">
        <v>811</v>
      </c>
      <c r="K752" s="44" t="s">
        <v>15</v>
      </c>
      <c r="L752" s="202" t="s">
        <v>1031</v>
      </c>
      <c r="M752" s="202"/>
      <c r="N752" s="202" t="s">
        <v>1658</v>
      </c>
      <c r="O752" s="91">
        <v>0</v>
      </c>
      <c r="P752" s="44" t="s">
        <v>621</v>
      </c>
      <c r="Q752" s="45" t="s">
        <v>771</v>
      </c>
      <c r="R752" s="45" t="s">
        <v>621</v>
      </c>
      <c r="S752" s="46" t="s">
        <v>621</v>
      </c>
      <c r="T752" s="206" t="s">
        <v>621</v>
      </c>
      <c r="U752" s="45" t="s">
        <v>621</v>
      </c>
      <c r="V752" s="44">
        <v>2489</v>
      </c>
      <c r="W752" s="45">
        <v>300</v>
      </c>
      <c r="X752" s="44">
        <v>2</v>
      </c>
      <c r="Y752" s="78">
        <v>1244.5</v>
      </c>
      <c r="Z752" s="46" t="s">
        <v>629</v>
      </c>
      <c r="AA752" s="44" t="s">
        <v>621</v>
      </c>
      <c r="AB752" s="66" t="s">
        <v>628</v>
      </c>
      <c r="AC752" s="66" t="s">
        <v>628</v>
      </c>
      <c r="AD752" s="46" t="s">
        <v>621</v>
      </c>
      <c r="AE752" s="66" t="s">
        <v>621</v>
      </c>
      <c r="AF752" s="46" t="s">
        <v>633</v>
      </c>
      <c r="AG752" s="46" t="s">
        <v>725</v>
      </c>
      <c r="AH752" s="46"/>
    </row>
    <row r="753" spans="2:34">
      <c r="B753" s="45" t="s">
        <v>1672</v>
      </c>
      <c r="C753" s="199" t="s">
        <v>1544</v>
      </c>
      <c r="D753" s="199" t="s">
        <v>1606</v>
      </c>
      <c r="E753" s="200" t="s">
        <v>621</v>
      </c>
      <c r="F753" s="199" t="s">
        <v>620</v>
      </c>
      <c r="G753" s="44" t="s">
        <v>621</v>
      </c>
      <c r="H753" s="201" t="s">
        <v>1296</v>
      </c>
      <c r="I753" s="200">
        <v>2</v>
      </c>
      <c r="J753" s="44" t="s">
        <v>811</v>
      </c>
      <c r="K753" s="44" t="s">
        <v>15</v>
      </c>
      <c r="L753" s="202" t="s">
        <v>1031</v>
      </c>
      <c r="M753" s="202"/>
      <c r="N753" s="202" t="s">
        <v>1032</v>
      </c>
      <c r="O753" s="91">
        <v>0</v>
      </c>
      <c r="P753" s="44" t="s">
        <v>621</v>
      </c>
      <c r="Q753" s="45" t="s">
        <v>771</v>
      </c>
      <c r="R753" s="45" t="s">
        <v>621</v>
      </c>
      <c r="S753" s="46" t="s">
        <v>621</v>
      </c>
      <c r="T753" s="206" t="s">
        <v>621</v>
      </c>
      <c r="U753" s="45" t="s">
        <v>621</v>
      </c>
      <c r="V753" s="44">
        <v>2489</v>
      </c>
      <c r="W753" s="45">
        <v>300</v>
      </c>
      <c r="X753" s="44">
        <v>2</v>
      </c>
      <c r="Y753" s="78">
        <v>1244.5</v>
      </c>
      <c r="Z753" s="46" t="s">
        <v>629</v>
      </c>
      <c r="AA753" s="44" t="s">
        <v>621</v>
      </c>
      <c r="AB753" s="66" t="s">
        <v>628</v>
      </c>
      <c r="AC753" s="66" t="s">
        <v>628</v>
      </c>
      <c r="AD753" s="46" t="s">
        <v>621</v>
      </c>
      <c r="AE753" s="66" t="s">
        <v>621</v>
      </c>
      <c r="AF753" s="46" t="s">
        <v>633</v>
      </c>
      <c r="AG753" s="46" t="s">
        <v>725</v>
      </c>
      <c r="AH753" s="46"/>
    </row>
    <row r="754" spans="2:34">
      <c r="B754" s="45" t="s">
        <v>1673</v>
      </c>
      <c r="C754" s="199" t="s">
        <v>1544</v>
      </c>
      <c r="D754" s="199" t="s">
        <v>191</v>
      </c>
      <c r="E754" s="200" t="s">
        <v>360</v>
      </c>
      <c r="F754" s="199" t="s">
        <v>620</v>
      </c>
      <c r="G754" s="44" t="s">
        <v>621</v>
      </c>
      <c r="H754" s="201" t="s">
        <v>1292</v>
      </c>
      <c r="I754" s="200">
        <v>1</v>
      </c>
      <c r="J754" s="44" t="s">
        <v>811</v>
      </c>
      <c r="K754" s="44" t="s">
        <v>15</v>
      </c>
      <c r="L754" s="202" t="s">
        <v>470</v>
      </c>
      <c r="M754" s="202" t="s">
        <v>623</v>
      </c>
      <c r="N754" s="202" t="s">
        <v>624</v>
      </c>
      <c r="O754" s="91">
        <v>72</v>
      </c>
      <c r="P754" s="44" t="s">
        <v>798</v>
      </c>
      <c r="Q754" s="45" t="s">
        <v>626</v>
      </c>
      <c r="R754" s="45" t="s">
        <v>625</v>
      </c>
      <c r="S754" s="46" t="s">
        <v>627</v>
      </c>
      <c r="T754" s="206">
        <v>328.79901284518894</v>
      </c>
      <c r="U754" s="45" t="s">
        <v>632</v>
      </c>
      <c r="V754" s="44">
        <v>551</v>
      </c>
      <c r="W754" s="45">
        <v>300</v>
      </c>
      <c r="X754" s="44">
        <v>1</v>
      </c>
      <c r="Y754" s="78">
        <v>551</v>
      </c>
      <c r="Z754" s="46" t="s">
        <v>629</v>
      </c>
      <c r="AA754" s="44" t="s">
        <v>667</v>
      </c>
      <c r="AB754" s="66" t="s">
        <v>634</v>
      </c>
      <c r="AC754" s="66" t="s">
        <v>799</v>
      </c>
      <c r="AD754" s="46" t="s">
        <v>656</v>
      </c>
      <c r="AE754" s="66" t="s">
        <v>628</v>
      </c>
      <c r="AF754" s="46" t="s">
        <v>633</v>
      </c>
      <c r="AG754" s="46" t="s">
        <v>725</v>
      </c>
      <c r="AH754" s="46"/>
    </row>
    <row r="755" spans="2:34">
      <c r="B755" s="45" t="s">
        <v>1674</v>
      </c>
      <c r="C755" s="199" t="s">
        <v>1544</v>
      </c>
      <c r="D755" s="199" t="s">
        <v>191</v>
      </c>
      <c r="E755" s="200" t="s">
        <v>360</v>
      </c>
      <c r="F755" s="199" t="s">
        <v>620</v>
      </c>
      <c r="G755" s="44" t="s">
        <v>621</v>
      </c>
      <c r="H755" s="201" t="s">
        <v>1294</v>
      </c>
      <c r="I755" s="200">
        <v>10</v>
      </c>
      <c r="J755" s="44" t="s">
        <v>811</v>
      </c>
      <c r="K755" s="44" t="s">
        <v>15</v>
      </c>
      <c r="L755" s="202" t="s">
        <v>470</v>
      </c>
      <c r="M755" s="202" t="s">
        <v>623</v>
      </c>
      <c r="N755" s="202" t="s">
        <v>624</v>
      </c>
      <c r="O755" s="91">
        <v>28.8</v>
      </c>
      <c r="P755" s="44" t="s">
        <v>798</v>
      </c>
      <c r="Q755" s="45" t="s">
        <v>626</v>
      </c>
      <c r="R755" s="45" t="s">
        <v>625</v>
      </c>
      <c r="S755" s="46" t="s">
        <v>627</v>
      </c>
      <c r="T755" s="206">
        <v>361.65907232222884</v>
      </c>
      <c r="U755" s="45" t="s">
        <v>632</v>
      </c>
      <c r="V755" s="44">
        <v>551</v>
      </c>
      <c r="W755" s="45">
        <v>300</v>
      </c>
      <c r="X755" s="44">
        <v>1</v>
      </c>
      <c r="Y755" s="78">
        <v>551</v>
      </c>
      <c r="Z755" s="46" t="s">
        <v>629</v>
      </c>
      <c r="AA755" s="44" t="s">
        <v>667</v>
      </c>
      <c r="AB755" s="66" t="s">
        <v>632</v>
      </c>
      <c r="AC755" s="66" t="s">
        <v>799</v>
      </c>
      <c r="AD755" s="46" t="s">
        <v>656</v>
      </c>
      <c r="AE755" s="66" t="s">
        <v>628</v>
      </c>
      <c r="AF755" s="46" t="s">
        <v>633</v>
      </c>
      <c r="AG755" s="46" t="s">
        <v>725</v>
      </c>
      <c r="AH755" s="46"/>
    </row>
    <row r="756" spans="2:34">
      <c r="B756" s="45" t="s">
        <v>1675</v>
      </c>
      <c r="C756" s="199" t="s">
        <v>1544</v>
      </c>
      <c r="D756" s="199" t="s">
        <v>191</v>
      </c>
      <c r="E756" s="200" t="s">
        <v>360</v>
      </c>
      <c r="F756" s="199" t="s">
        <v>620</v>
      </c>
      <c r="G756" s="44" t="s">
        <v>621</v>
      </c>
      <c r="H756" s="201" t="s">
        <v>1442</v>
      </c>
      <c r="I756" s="200">
        <v>5</v>
      </c>
      <c r="J756" s="44" t="s">
        <v>816</v>
      </c>
      <c r="K756" s="44" t="s">
        <v>15</v>
      </c>
      <c r="L756" s="202" t="s">
        <v>470</v>
      </c>
      <c r="M756" s="202" t="s">
        <v>623</v>
      </c>
      <c r="N756" s="202" t="s">
        <v>624</v>
      </c>
      <c r="O756" s="91">
        <v>36</v>
      </c>
      <c r="P756" s="44" t="s">
        <v>798</v>
      </c>
      <c r="Q756" s="45" t="s">
        <v>626</v>
      </c>
      <c r="R756" s="45" t="s">
        <v>625</v>
      </c>
      <c r="S756" s="46" t="s">
        <v>627</v>
      </c>
      <c r="T756" s="206">
        <v>212.88121361925801</v>
      </c>
      <c r="U756" s="45" t="s">
        <v>632</v>
      </c>
      <c r="V756" s="44">
        <v>551</v>
      </c>
      <c r="W756" s="45">
        <v>300</v>
      </c>
      <c r="X756" s="44">
        <v>1</v>
      </c>
      <c r="Y756" s="78">
        <v>551</v>
      </c>
      <c r="Z756" s="46" t="s">
        <v>629</v>
      </c>
      <c r="AA756" s="44" t="s">
        <v>667</v>
      </c>
      <c r="AB756" s="66" t="s">
        <v>632</v>
      </c>
      <c r="AC756" s="66" t="s">
        <v>799</v>
      </c>
      <c r="AD756" s="46" t="s">
        <v>656</v>
      </c>
      <c r="AE756" s="66" t="s">
        <v>628</v>
      </c>
      <c r="AF756" s="46" t="s">
        <v>633</v>
      </c>
      <c r="AG756" s="46" t="s">
        <v>725</v>
      </c>
      <c r="AH756" s="46"/>
    </row>
    <row r="757" spans="2:34">
      <c r="B757" s="45" t="s">
        <v>1676</v>
      </c>
      <c r="C757" s="199" t="s">
        <v>1544</v>
      </c>
      <c r="D757" s="199" t="s">
        <v>191</v>
      </c>
      <c r="E757" s="200" t="s">
        <v>360</v>
      </c>
      <c r="F757" s="199" t="s">
        <v>620</v>
      </c>
      <c r="G757" s="44" t="s">
        <v>621</v>
      </c>
      <c r="H757" s="201" t="s">
        <v>1354</v>
      </c>
      <c r="I757" s="200">
        <v>5</v>
      </c>
      <c r="J757" s="44" t="s">
        <v>816</v>
      </c>
      <c r="K757" s="44" t="s">
        <v>15</v>
      </c>
      <c r="L757" s="202" t="s">
        <v>470</v>
      </c>
      <c r="M757" s="202" t="s">
        <v>623</v>
      </c>
      <c r="N757" s="202" t="s">
        <v>624</v>
      </c>
      <c r="O757" s="91">
        <v>36</v>
      </c>
      <c r="P757" s="44" t="s">
        <v>798</v>
      </c>
      <c r="Q757" s="45" t="s">
        <v>626</v>
      </c>
      <c r="R757" s="45" t="s">
        <v>625</v>
      </c>
      <c r="S757" s="46" t="s">
        <v>627</v>
      </c>
      <c r="T757" s="206">
        <v>263.26672063515701</v>
      </c>
      <c r="U757" s="45" t="s">
        <v>632</v>
      </c>
      <c r="V757" s="44">
        <v>551</v>
      </c>
      <c r="W757" s="45">
        <v>300</v>
      </c>
      <c r="X757" s="44">
        <v>1</v>
      </c>
      <c r="Y757" s="78">
        <v>551</v>
      </c>
      <c r="Z757" s="46" t="s">
        <v>629</v>
      </c>
      <c r="AA757" s="44" t="s">
        <v>667</v>
      </c>
      <c r="AB757" s="66" t="s">
        <v>632</v>
      </c>
      <c r="AC757" s="66" t="s">
        <v>799</v>
      </c>
      <c r="AD757" s="46" t="s">
        <v>656</v>
      </c>
      <c r="AE757" s="66" t="s">
        <v>628</v>
      </c>
      <c r="AF757" s="46" t="s">
        <v>633</v>
      </c>
      <c r="AG757" s="46" t="s">
        <v>725</v>
      </c>
      <c r="AH757" s="46"/>
    </row>
    <row r="758" spans="2:34">
      <c r="B758" s="45" t="s">
        <v>1677</v>
      </c>
      <c r="C758" s="199" t="s">
        <v>1544</v>
      </c>
      <c r="D758" s="199" t="s">
        <v>191</v>
      </c>
      <c r="E758" s="200" t="s">
        <v>360</v>
      </c>
      <c r="F758" s="199" t="s">
        <v>620</v>
      </c>
      <c r="G758" s="44" t="s">
        <v>621</v>
      </c>
      <c r="H758" s="201" t="s">
        <v>1356</v>
      </c>
      <c r="I758" s="200">
        <v>2</v>
      </c>
      <c r="J758" s="44" t="s">
        <v>811</v>
      </c>
      <c r="K758" s="44" t="s">
        <v>15</v>
      </c>
      <c r="L758" s="202" t="s">
        <v>470</v>
      </c>
      <c r="M758" s="202" t="s">
        <v>623</v>
      </c>
      <c r="N758" s="202" t="s">
        <v>624</v>
      </c>
      <c r="O758" s="91">
        <v>30</v>
      </c>
      <c r="P758" s="44" t="s">
        <v>798</v>
      </c>
      <c r="Q758" s="45" t="s">
        <v>626</v>
      </c>
      <c r="R758" s="45" t="s">
        <v>625</v>
      </c>
      <c r="S758" s="46" t="s">
        <v>627</v>
      </c>
      <c r="T758" s="206">
        <v>288.45215144460985</v>
      </c>
      <c r="U758" s="45" t="s">
        <v>632</v>
      </c>
      <c r="V758" s="44">
        <v>551</v>
      </c>
      <c r="W758" s="45">
        <v>300</v>
      </c>
      <c r="X758" s="44">
        <v>1</v>
      </c>
      <c r="Y758" s="78">
        <v>551</v>
      </c>
      <c r="Z758" s="46" t="s">
        <v>629</v>
      </c>
      <c r="AA758" s="44" t="s">
        <v>667</v>
      </c>
      <c r="AB758" s="66" t="s">
        <v>632</v>
      </c>
      <c r="AC758" s="66" t="s">
        <v>799</v>
      </c>
      <c r="AD758" s="46" t="s">
        <v>656</v>
      </c>
      <c r="AE758" s="66" t="s">
        <v>628</v>
      </c>
      <c r="AF758" s="46" t="s">
        <v>633</v>
      </c>
      <c r="AG758" s="46" t="s">
        <v>725</v>
      </c>
      <c r="AH758" s="46"/>
    </row>
    <row r="759" spans="2:34">
      <c r="B759" s="45" t="s">
        <v>1678</v>
      </c>
      <c r="C759" s="199" t="s">
        <v>1544</v>
      </c>
      <c r="D759" s="199" t="s">
        <v>191</v>
      </c>
      <c r="E759" s="200" t="s">
        <v>360</v>
      </c>
      <c r="F759" s="199" t="s">
        <v>620</v>
      </c>
      <c r="G759" s="44" t="s">
        <v>621</v>
      </c>
      <c r="H759" s="201" t="s">
        <v>1358</v>
      </c>
      <c r="I759" s="200">
        <v>4</v>
      </c>
      <c r="J759" s="44" t="s">
        <v>816</v>
      </c>
      <c r="K759" s="44" t="s">
        <v>15</v>
      </c>
      <c r="L759" s="202" t="s">
        <v>470</v>
      </c>
      <c r="M759" s="202" t="s">
        <v>623</v>
      </c>
      <c r="N759" s="202" t="s">
        <v>624</v>
      </c>
      <c r="O759" s="91">
        <v>72</v>
      </c>
      <c r="P759" s="44" t="s">
        <v>798</v>
      </c>
      <c r="Q759" s="45" t="s">
        <v>626</v>
      </c>
      <c r="R759" s="45" t="s">
        <v>625</v>
      </c>
      <c r="S759" s="46" t="s">
        <v>627</v>
      </c>
      <c r="T759" s="206">
        <v>563.78494476613139</v>
      </c>
      <c r="U759" s="45" t="s">
        <v>631</v>
      </c>
      <c r="V759" s="44">
        <v>551</v>
      </c>
      <c r="W759" s="45">
        <v>300</v>
      </c>
      <c r="X759" s="44">
        <v>1</v>
      </c>
      <c r="Y759" s="78">
        <v>551</v>
      </c>
      <c r="Z759" s="46" t="s">
        <v>629</v>
      </c>
      <c r="AA759" s="44" t="s">
        <v>630</v>
      </c>
      <c r="AB759" s="66" t="s">
        <v>634</v>
      </c>
      <c r="AC759" s="66" t="s">
        <v>799</v>
      </c>
      <c r="AD759" s="46" t="s">
        <v>633</v>
      </c>
      <c r="AE759" s="66" t="s">
        <v>634</v>
      </c>
      <c r="AF759" s="46" t="s">
        <v>633</v>
      </c>
      <c r="AG759" s="46" t="s">
        <v>725</v>
      </c>
      <c r="AH759" s="46"/>
    </row>
    <row r="760" spans="2:34">
      <c r="B760" s="45" t="s">
        <v>1679</v>
      </c>
      <c r="C760" s="199" t="s">
        <v>1544</v>
      </c>
      <c r="D760" s="199" t="s">
        <v>191</v>
      </c>
      <c r="E760" s="200" t="s">
        <v>360</v>
      </c>
      <c r="F760" s="199" t="s">
        <v>620</v>
      </c>
      <c r="G760" s="44" t="s">
        <v>621</v>
      </c>
      <c r="H760" s="201" t="s">
        <v>1680</v>
      </c>
      <c r="I760" s="200">
        <v>4</v>
      </c>
      <c r="J760" s="44" t="s">
        <v>811</v>
      </c>
      <c r="K760" s="44" t="s">
        <v>15</v>
      </c>
      <c r="L760" s="202" t="s">
        <v>1031</v>
      </c>
      <c r="M760" s="202"/>
      <c r="N760" s="202" t="s">
        <v>1266</v>
      </c>
      <c r="O760" s="91">
        <v>0</v>
      </c>
      <c r="P760" s="44" t="s">
        <v>621</v>
      </c>
      <c r="Q760" s="45" t="s">
        <v>771</v>
      </c>
      <c r="R760" s="45" t="s">
        <v>621</v>
      </c>
      <c r="S760" s="46" t="s">
        <v>621</v>
      </c>
      <c r="T760" s="206" t="s">
        <v>621</v>
      </c>
      <c r="U760" s="45" t="s">
        <v>621</v>
      </c>
      <c r="V760" s="44">
        <v>551</v>
      </c>
      <c r="W760" s="45">
        <v>300</v>
      </c>
      <c r="X760" s="44">
        <v>1</v>
      </c>
      <c r="Y760" s="78">
        <v>551</v>
      </c>
      <c r="Z760" s="46" t="s">
        <v>629</v>
      </c>
      <c r="AA760" s="44" t="s">
        <v>621</v>
      </c>
      <c r="AB760" s="66" t="s">
        <v>628</v>
      </c>
      <c r="AC760" s="66" t="s">
        <v>628</v>
      </c>
      <c r="AD760" s="46" t="s">
        <v>621</v>
      </c>
      <c r="AE760" s="66" t="s">
        <v>621</v>
      </c>
      <c r="AF760" s="46" t="s">
        <v>633</v>
      </c>
      <c r="AG760" s="46" t="s">
        <v>725</v>
      </c>
      <c r="AH760" s="46"/>
    </row>
    <row r="761" spans="2:34">
      <c r="B761" s="45" t="s">
        <v>1681</v>
      </c>
      <c r="C761" s="199" t="s">
        <v>1544</v>
      </c>
      <c r="D761" s="199" t="s">
        <v>191</v>
      </c>
      <c r="E761" s="200" t="s">
        <v>360</v>
      </c>
      <c r="F761" s="199" t="s">
        <v>620</v>
      </c>
      <c r="G761" s="44" t="s">
        <v>621</v>
      </c>
      <c r="H761" s="201" t="s">
        <v>1682</v>
      </c>
      <c r="I761" s="200">
        <v>7</v>
      </c>
      <c r="J761" s="44" t="s">
        <v>816</v>
      </c>
      <c r="K761" s="44" t="s">
        <v>15</v>
      </c>
      <c r="L761" s="202" t="s">
        <v>1031</v>
      </c>
      <c r="M761" s="202"/>
      <c r="N761" s="202" t="s">
        <v>1266</v>
      </c>
      <c r="O761" s="91">
        <v>0</v>
      </c>
      <c r="P761" s="44" t="s">
        <v>621</v>
      </c>
      <c r="Q761" s="45" t="s">
        <v>771</v>
      </c>
      <c r="R761" s="45" t="s">
        <v>621</v>
      </c>
      <c r="S761" s="46" t="s">
        <v>621</v>
      </c>
      <c r="T761" s="206" t="s">
        <v>621</v>
      </c>
      <c r="U761" s="45" t="s">
        <v>621</v>
      </c>
      <c r="V761" s="44">
        <v>551</v>
      </c>
      <c r="W761" s="45">
        <v>300</v>
      </c>
      <c r="X761" s="44">
        <v>1</v>
      </c>
      <c r="Y761" s="78">
        <v>551</v>
      </c>
      <c r="Z761" s="46" t="s">
        <v>629</v>
      </c>
      <c r="AA761" s="44" t="s">
        <v>621</v>
      </c>
      <c r="AB761" s="66" t="s">
        <v>628</v>
      </c>
      <c r="AC761" s="66" t="s">
        <v>628</v>
      </c>
      <c r="AD761" s="46" t="s">
        <v>621</v>
      </c>
      <c r="AE761" s="66" t="s">
        <v>621</v>
      </c>
      <c r="AF761" s="46" t="s">
        <v>633</v>
      </c>
      <c r="AG761" s="46" t="s">
        <v>725</v>
      </c>
      <c r="AH761" s="46"/>
    </row>
    <row r="762" spans="2:34">
      <c r="B762" s="45" t="s">
        <v>1683</v>
      </c>
      <c r="C762" s="199" t="s">
        <v>1544</v>
      </c>
      <c r="D762" s="199" t="s">
        <v>191</v>
      </c>
      <c r="E762" s="200" t="s">
        <v>360</v>
      </c>
      <c r="F762" s="199" t="s">
        <v>620</v>
      </c>
      <c r="G762" s="44" t="s">
        <v>621</v>
      </c>
      <c r="H762" s="201" t="s">
        <v>1651</v>
      </c>
      <c r="I762" s="200">
        <v>4</v>
      </c>
      <c r="J762" s="44" t="s">
        <v>811</v>
      </c>
      <c r="K762" s="44" t="s">
        <v>15</v>
      </c>
      <c r="L762" s="202" t="s">
        <v>1031</v>
      </c>
      <c r="M762" s="202"/>
      <c r="N762" s="202" t="s">
        <v>1266</v>
      </c>
      <c r="O762" s="91">
        <v>0</v>
      </c>
      <c r="P762" s="44" t="s">
        <v>621</v>
      </c>
      <c r="Q762" s="45" t="s">
        <v>771</v>
      </c>
      <c r="R762" s="45" t="s">
        <v>621</v>
      </c>
      <c r="S762" s="46" t="s">
        <v>621</v>
      </c>
      <c r="T762" s="206" t="s">
        <v>621</v>
      </c>
      <c r="U762" s="45" t="s">
        <v>621</v>
      </c>
      <c r="V762" s="44">
        <v>551</v>
      </c>
      <c r="W762" s="45">
        <v>300</v>
      </c>
      <c r="X762" s="44">
        <v>1</v>
      </c>
      <c r="Y762" s="78">
        <v>551</v>
      </c>
      <c r="Z762" s="46" t="s">
        <v>629</v>
      </c>
      <c r="AA762" s="44" t="s">
        <v>621</v>
      </c>
      <c r="AB762" s="66" t="s">
        <v>628</v>
      </c>
      <c r="AC762" s="66" t="s">
        <v>628</v>
      </c>
      <c r="AD762" s="46" t="s">
        <v>621</v>
      </c>
      <c r="AE762" s="66" t="s">
        <v>621</v>
      </c>
      <c r="AF762" s="46" t="s">
        <v>633</v>
      </c>
      <c r="AG762" s="46" t="s">
        <v>725</v>
      </c>
      <c r="AH762" s="46"/>
    </row>
    <row r="763" spans="2:34">
      <c r="B763" s="45" t="s">
        <v>1684</v>
      </c>
      <c r="C763" s="199" t="s">
        <v>1544</v>
      </c>
      <c r="D763" s="199" t="s">
        <v>191</v>
      </c>
      <c r="E763" s="200" t="s">
        <v>360</v>
      </c>
      <c r="F763" s="199" t="s">
        <v>620</v>
      </c>
      <c r="G763" s="44" t="s">
        <v>621</v>
      </c>
      <c r="H763" s="201" t="s">
        <v>1649</v>
      </c>
      <c r="I763" s="200">
        <v>3</v>
      </c>
      <c r="J763" s="44" t="s">
        <v>811</v>
      </c>
      <c r="K763" s="44" t="s">
        <v>15</v>
      </c>
      <c r="L763" s="202" t="s">
        <v>1031</v>
      </c>
      <c r="M763" s="202"/>
      <c r="N763" s="202" t="s">
        <v>1266</v>
      </c>
      <c r="O763" s="91">
        <v>0</v>
      </c>
      <c r="P763" s="44" t="s">
        <v>621</v>
      </c>
      <c r="Q763" s="45" t="s">
        <v>771</v>
      </c>
      <c r="R763" s="45" t="s">
        <v>621</v>
      </c>
      <c r="S763" s="46" t="s">
        <v>621</v>
      </c>
      <c r="T763" s="206" t="s">
        <v>621</v>
      </c>
      <c r="U763" s="45" t="s">
        <v>621</v>
      </c>
      <c r="V763" s="44">
        <v>551</v>
      </c>
      <c r="W763" s="45">
        <v>300</v>
      </c>
      <c r="X763" s="44">
        <v>1</v>
      </c>
      <c r="Y763" s="78">
        <v>551</v>
      </c>
      <c r="Z763" s="46" t="s">
        <v>629</v>
      </c>
      <c r="AA763" s="44" t="s">
        <v>621</v>
      </c>
      <c r="AB763" s="66" t="s">
        <v>628</v>
      </c>
      <c r="AC763" s="66" t="s">
        <v>628</v>
      </c>
      <c r="AD763" s="46" t="s">
        <v>621</v>
      </c>
      <c r="AE763" s="66" t="s">
        <v>621</v>
      </c>
      <c r="AF763" s="46" t="s">
        <v>633</v>
      </c>
      <c r="AG763" s="46" t="s">
        <v>725</v>
      </c>
      <c r="AH763" s="46"/>
    </row>
    <row r="764" spans="2:34">
      <c r="B764" s="45" t="s">
        <v>1685</v>
      </c>
      <c r="C764" s="199" t="s">
        <v>1544</v>
      </c>
      <c r="D764" s="199" t="s">
        <v>191</v>
      </c>
      <c r="E764" s="200" t="s">
        <v>360</v>
      </c>
      <c r="F764" s="199" t="s">
        <v>620</v>
      </c>
      <c r="G764" s="44" t="s">
        <v>621</v>
      </c>
      <c r="H764" s="201" t="s">
        <v>1384</v>
      </c>
      <c r="I764" s="200">
        <v>6</v>
      </c>
      <c r="J764" s="44" t="s">
        <v>811</v>
      </c>
      <c r="K764" s="44" t="s">
        <v>15</v>
      </c>
      <c r="L764" s="202" t="s">
        <v>1031</v>
      </c>
      <c r="M764" s="202"/>
      <c r="N764" s="202" t="s">
        <v>1266</v>
      </c>
      <c r="O764" s="91">
        <v>0</v>
      </c>
      <c r="P764" s="44" t="s">
        <v>621</v>
      </c>
      <c r="Q764" s="45" t="s">
        <v>771</v>
      </c>
      <c r="R764" s="45" t="s">
        <v>621</v>
      </c>
      <c r="S764" s="46" t="s">
        <v>621</v>
      </c>
      <c r="T764" s="206" t="s">
        <v>621</v>
      </c>
      <c r="U764" s="45" t="s">
        <v>621</v>
      </c>
      <c r="V764" s="44">
        <v>551</v>
      </c>
      <c r="W764" s="45">
        <v>300</v>
      </c>
      <c r="X764" s="44">
        <v>1</v>
      </c>
      <c r="Y764" s="78">
        <v>551</v>
      </c>
      <c r="Z764" s="46" t="s">
        <v>629</v>
      </c>
      <c r="AA764" s="44" t="s">
        <v>621</v>
      </c>
      <c r="AB764" s="66" t="s">
        <v>628</v>
      </c>
      <c r="AC764" s="66" t="s">
        <v>628</v>
      </c>
      <c r="AD764" s="46" t="s">
        <v>621</v>
      </c>
      <c r="AE764" s="66" t="s">
        <v>621</v>
      </c>
      <c r="AF764" s="46" t="s">
        <v>633</v>
      </c>
      <c r="AG764" s="46" t="s">
        <v>725</v>
      </c>
      <c r="AH764" s="46"/>
    </row>
    <row r="765" spans="2:34">
      <c r="B765" s="45" t="s">
        <v>1686</v>
      </c>
      <c r="C765" s="199" t="s">
        <v>1544</v>
      </c>
      <c r="D765" s="199" t="s">
        <v>191</v>
      </c>
      <c r="E765" s="200" t="s">
        <v>360</v>
      </c>
      <c r="F765" s="199" t="s">
        <v>620</v>
      </c>
      <c r="G765" s="44" t="s">
        <v>621</v>
      </c>
      <c r="H765" s="201" t="s">
        <v>1413</v>
      </c>
      <c r="I765" s="200">
        <v>12</v>
      </c>
      <c r="J765" s="44" t="s">
        <v>811</v>
      </c>
      <c r="K765" s="44" t="s">
        <v>15</v>
      </c>
      <c r="L765" s="202" t="s">
        <v>1031</v>
      </c>
      <c r="M765" s="202"/>
      <c r="N765" s="202" t="s">
        <v>1266</v>
      </c>
      <c r="O765" s="91">
        <v>0</v>
      </c>
      <c r="P765" s="44" t="s">
        <v>621</v>
      </c>
      <c r="Q765" s="45" t="s">
        <v>771</v>
      </c>
      <c r="R765" s="45" t="s">
        <v>621</v>
      </c>
      <c r="S765" s="46" t="s">
        <v>621</v>
      </c>
      <c r="T765" s="206" t="s">
        <v>621</v>
      </c>
      <c r="U765" s="45" t="s">
        <v>621</v>
      </c>
      <c r="V765" s="44">
        <v>551</v>
      </c>
      <c r="W765" s="45">
        <v>300</v>
      </c>
      <c r="X765" s="44">
        <v>1</v>
      </c>
      <c r="Y765" s="78">
        <v>551</v>
      </c>
      <c r="Z765" s="46" t="s">
        <v>629</v>
      </c>
      <c r="AA765" s="44" t="s">
        <v>621</v>
      </c>
      <c r="AB765" s="66" t="s">
        <v>628</v>
      </c>
      <c r="AC765" s="66" t="s">
        <v>628</v>
      </c>
      <c r="AD765" s="46" t="s">
        <v>621</v>
      </c>
      <c r="AE765" s="66" t="s">
        <v>621</v>
      </c>
      <c r="AF765" s="46" t="s">
        <v>633</v>
      </c>
      <c r="AG765" s="46" t="s">
        <v>725</v>
      </c>
      <c r="AH765" s="46"/>
    </row>
    <row r="766" spans="2:34">
      <c r="B766" s="45" t="s">
        <v>1687</v>
      </c>
      <c r="C766" s="199" t="s">
        <v>1544</v>
      </c>
      <c r="D766" s="199" t="s">
        <v>191</v>
      </c>
      <c r="E766" s="200" t="s">
        <v>360</v>
      </c>
      <c r="F766" s="199" t="s">
        <v>620</v>
      </c>
      <c r="G766" s="44" t="s">
        <v>621</v>
      </c>
      <c r="H766" s="201" t="s">
        <v>1422</v>
      </c>
      <c r="I766" s="200">
        <v>3</v>
      </c>
      <c r="J766" s="44" t="s">
        <v>811</v>
      </c>
      <c r="K766" s="44" t="s">
        <v>15</v>
      </c>
      <c r="L766" s="202" t="s">
        <v>1031</v>
      </c>
      <c r="M766" s="202"/>
      <c r="N766" s="202" t="s">
        <v>1338</v>
      </c>
      <c r="O766" s="91">
        <v>0</v>
      </c>
      <c r="P766" s="44" t="s">
        <v>621</v>
      </c>
      <c r="Q766" s="45" t="s">
        <v>771</v>
      </c>
      <c r="R766" s="45" t="s">
        <v>621</v>
      </c>
      <c r="S766" s="46" t="s">
        <v>621</v>
      </c>
      <c r="T766" s="206" t="s">
        <v>621</v>
      </c>
      <c r="U766" s="45" t="s">
        <v>621</v>
      </c>
      <c r="V766" s="44">
        <v>551</v>
      </c>
      <c r="W766" s="45">
        <v>300</v>
      </c>
      <c r="X766" s="44">
        <v>1</v>
      </c>
      <c r="Y766" s="78">
        <v>551</v>
      </c>
      <c r="Z766" s="46" t="s">
        <v>629</v>
      </c>
      <c r="AA766" s="44" t="s">
        <v>621</v>
      </c>
      <c r="AB766" s="66" t="s">
        <v>628</v>
      </c>
      <c r="AC766" s="66" t="s">
        <v>628</v>
      </c>
      <c r="AD766" s="46" t="s">
        <v>621</v>
      </c>
      <c r="AE766" s="66" t="s">
        <v>621</v>
      </c>
      <c r="AF766" s="46" t="s">
        <v>633</v>
      </c>
      <c r="AG766" s="46" t="s">
        <v>725</v>
      </c>
      <c r="AH766" s="46"/>
    </row>
    <row r="767" spans="2:34">
      <c r="B767" s="45" t="s">
        <v>1688</v>
      </c>
      <c r="C767" s="199" t="s">
        <v>1544</v>
      </c>
      <c r="D767" s="199" t="s">
        <v>191</v>
      </c>
      <c r="E767" s="200" t="s">
        <v>360</v>
      </c>
      <c r="F767" s="199" t="s">
        <v>620</v>
      </c>
      <c r="G767" s="44" t="s">
        <v>621</v>
      </c>
      <c r="H767" s="201" t="s">
        <v>1462</v>
      </c>
      <c r="I767" s="200">
        <v>8</v>
      </c>
      <c r="J767" s="44" t="s">
        <v>811</v>
      </c>
      <c r="K767" s="44" t="s">
        <v>15</v>
      </c>
      <c r="L767" s="202" t="s">
        <v>1031</v>
      </c>
      <c r="M767" s="202"/>
      <c r="N767" s="202" t="s">
        <v>468</v>
      </c>
      <c r="O767" s="91">
        <v>0</v>
      </c>
      <c r="P767" s="44" t="s">
        <v>621</v>
      </c>
      <c r="Q767" s="45" t="s">
        <v>771</v>
      </c>
      <c r="R767" s="45" t="s">
        <v>621</v>
      </c>
      <c r="S767" s="46" t="s">
        <v>621</v>
      </c>
      <c r="T767" s="206" t="s">
        <v>621</v>
      </c>
      <c r="U767" s="45" t="s">
        <v>621</v>
      </c>
      <c r="V767" s="44">
        <v>551</v>
      </c>
      <c r="W767" s="45">
        <v>300</v>
      </c>
      <c r="X767" s="44">
        <v>1</v>
      </c>
      <c r="Y767" s="78">
        <v>551</v>
      </c>
      <c r="Z767" s="46" t="s">
        <v>629</v>
      </c>
      <c r="AA767" s="44" t="s">
        <v>621</v>
      </c>
      <c r="AB767" s="66" t="s">
        <v>628</v>
      </c>
      <c r="AC767" s="66" t="s">
        <v>628</v>
      </c>
      <c r="AD767" s="46" t="s">
        <v>621</v>
      </c>
      <c r="AE767" s="66" t="s">
        <v>621</v>
      </c>
      <c r="AF767" s="46" t="s">
        <v>633</v>
      </c>
      <c r="AG767" s="46" t="s">
        <v>725</v>
      </c>
      <c r="AH767" s="46"/>
    </row>
    <row r="768" spans="2:34">
      <c r="B768" s="45" t="s">
        <v>1689</v>
      </c>
      <c r="C768" s="199" t="s">
        <v>1544</v>
      </c>
      <c r="D768" s="199" t="s">
        <v>191</v>
      </c>
      <c r="E768" s="200" t="s">
        <v>360</v>
      </c>
      <c r="F768" s="199" t="s">
        <v>620</v>
      </c>
      <c r="G768" s="44" t="s">
        <v>621</v>
      </c>
      <c r="H768" s="201" t="s">
        <v>1607</v>
      </c>
      <c r="I768" s="200">
        <v>6</v>
      </c>
      <c r="J768" s="44" t="s">
        <v>811</v>
      </c>
      <c r="K768" s="44" t="s">
        <v>15</v>
      </c>
      <c r="L768" s="202" t="s">
        <v>1031</v>
      </c>
      <c r="M768" s="202"/>
      <c r="N768" s="202" t="s">
        <v>1266</v>
      </c>
      <c r="O768" s="91">
        <v>0</v>
      </c>
      <c r="P768" s="44" t="s">
        <v>621</v>
      </c>
      <c r="Q768" s="45" t="s">
        <v>771</v>
      </c>
      <c r="R768" s="45" t="s">
        <v>621</v>
      </c>
      <c r="S768" s="46" t="s">
        <v>621</v>
      </c>
      <c r="T768" s="206" t="s">
        <v>621</v>
      </c>
      <c r="U768" s="45" t="s">
        <v>621</v>
      </c>
      <c r="V768" s="44">
        <v>551</v>
      </c>
      <c r="W768" s="45">
        <v>300</v>
      </c>
      <c r="X768" s="44">
        <v>1</v>
      </c>
      <c r="Y768" s="78">
        <v>551</v>
      </c>
      <c r="Z768" s="46" t="s">
        <v>629</v>
      </c>
      <c r="AA768" s="44" t="s">
        <v>621</v>
      </c>
      <c r="AB768" s="66" t="s">
        <v>628</v>
      </c>
      <c r="AC768" s="66" t="s">
        <v>628</v>
      </c>
      <c r="AD768" s="46" t="s">
        <v>621</v>
      </c>
      <c r="AE768" s="66" t="s">
        <v>621</v>
      </c>
      <c r="AF768" s="46" t="s">
        <v>633</v>
      </c>
      <c r="AG768" s="46" t="s">
        <v>725</v>
      </c>
      <c r="AH768" s="46"/>
    </row>
    <row r="769" spans="2:34">
      <c r="B769" s="45" t="s">
        <v>1690</v>
      </c>
      <c r="C769" s="199" t="s">
        <v>1544</v>
      </c>
      <c r="D769" s="199" t="s">
        <v>191</v>
      </c>
      <c r="E769" s="200" t="s">
        <v>360</v>
      </c>
      <c r="F769" s="199" t="s">
        <v>620</v>
      </c>
      <c r="G769" s="44" t="s">
        <v>621</v>
      </c>
      <c r="H769" s="201" t="s">
        <v>1460</v>
      </c>
      <c r="I769" s="200">
        <v>6</v>
      </c>
      <c r="J769" s="44" t="s">
        <v>811</v>
      </c>
      <c r="K769" s="44" t="s">
        <v>15</v>
      </c>
      <c r="L769" s="202" t="s">
        <v>1031</v>
      </c>
      <c r="M769" s="202"/>
      <c r="N769" s="202" t="s">
        <v>1266</v>
      </c>
      <c r="O769" s="91">
        <v>0</v>
      </c>
      <c r="P769" s="44" t="s">
        <v>621</v>
      </c>
      <c r="Q769" s="45" t="s">
        <v>771</v>
      </c>
      <c r="R769" s="45" t="s">
        <v>621</v>
      </c>
      <c r="S769" s="46" t="s">
        <v>621</v>
      </c>
      <c r="T769" s="206" t="s">
        <v>621</v>
      </c>
      <c r="U769" s="45" t="s">
        <v>621</v>
      </c>
      <c r="V769" s="44">
        <v>551</v>
      </c>
      <c r="W769" s="45">
        <v>300</v>
      </c>
      <c r="X769" s="44">
        <v>1</v>
      </c>
      <c r="Y769" s="78">
        <v>551</v>
      </c>
      <c r="Z769" s="46" t="s">
        <v>629</v>
      </c>
      <c r="AA769" s="44" t="s">
        <v>621</v>
      </c>
      <c r="AB769" s="66" t="s">
        <v>628</v>
      </c>
      <c r="AC769" s="66" t="s">
        <v>628</v>
      </c>
      <c r="AD769" s="46" t="s">
        <v>621</v>
      </c>
      <c r="AE769" s="66" t="s">
        <v>621</v>
      </c>
      <c r="AF769" s="46" t="s">
        <v>633</v>
      </c>
      <c r="AG769" s="46" t="s">
        <v>725</v>
      </c>
      <c r="AH769" s="46"/>
    </row>
    <row r="770" spans="2:34">
      <c r="B770" s="45" t="s">
        <v>1691</v>
      </c>
      <c r="C770" s="199" t="s">
        <v>1544</v>
      </c>
      <c r="D770" s="199" t="s">
        <v>191</v>
      </c>
      <c r="E770" s="200" t="s">
        <v>360</v>
      </c>
      <c r="F770" s="199" t="s">
        <v>620</v>
      </c>
      <c r="G770" s="44" t="s">
        <v>621</v>
      </c>
      <c r="H770" s="201" t="s">
        <v>1495</v>
      </c>
      <c r="I770" s="200">
        <v>3</v>
      </c>
      <c r="J770" s="44" t="s">
        <v>811</v>
      </c>
      <c r="K770" s="44" t="s">
        <v>15</v>
      </c>
      <c r="L770" s="202" t="s">
        <v>1031</v>
      </c>
      <c r="M770" s="202"/>
      <c r="N770" s="202" t="s">
        <v>1338</v>
      </c>
      <c r="O770" s="91">
        <v>0</v>
      </c>
      <c r="P770" s="44" t="s">
        <v>621</v>
      </c>
      <c r="Q770" s="45" t="s">
        <v>771</v>
      </c>
      <c r="R770" s="45" t="s">
        <v>621</v>
      </c>
      <c r="S770" s="46" t="s">
        <v>621</v>
      </c>
      <c r="T770" s="206" t="s">
        <v>621</v>
      </c>
      <c r="U770" s="45" t="s">
        <v>621</v>
      </c>
      <c r="V770" s="44">
        <v>551</v>
      </c>
      <c r="W770" s="45">
        <v>300</v>
      </c>
      <c r="X770" s="44">
        <v>1</v>
      </c>
      <c r="Y770" s="78">
        <v>551</v>
      </c>
      <c r="Z770" s="46" t="s">
        <v>629</v>
      </c>
      <c r="AA770" s="44" t="s">
        <v>621</v>
      </c>
      <c r="AB770" s="66" t="s">
        <v>628</v>
      </c>
      <c r="AC770" s="66" t="s">
        <v>628</v>
      </c>
      <c r="AD770" s="46" t="s">
        <v>621</v>
      </c>
      <c r="AE770" s="66" t="s">
        <v>621</v>
      </c>
      <c r="AF770" s="46" t="s">
        <v>633</v>
      </c>
      <c r="AG770" s="46" t="s">
        <v>725</v>
      </c>
      <c r="AH770" s="46"/>
    </row>
    <row r="771" spans="2:34">
      <c r="B771" s="45" t="s">
        <v>1692</v>
      </c>
      <c r="C771" s="199" t="s">
        <v>1544</v>
      </c>
      <c r="D771" s="199" t="s">
        <v>191</v>
      </c>
      <c r="E771" s="200" t="s">
        <v>360</v>
      </c>
      <c r="F771" s="199" t="s">
        <v>620</v>
      </c>
      <c r="G771" s="44" t="s">
        <v>621</v>
      </c>
      <c r="H771" s="201" t="s">
        <v>1464</v>
      </c>
      <c r="I771" s="200">
        <v>6</v>
      </c>
      <c r="J771" s="44" t="s">
        <v>816</v>
      </c>
      <c r="K771" s="44" t="s">
        <v>15</v>
      </c>
      <c r="L771" s="202" t="s">
        <v>1031</v>
      </c>
      <c r="M771" s="202"/>
      <c r="N771" s="202" t="s">
        <v>1338</v>
      </c>
      <c r="O771" s="91">
        <v>0</v>
      </c>
      <c r="P771" s="44" t="s">
        <v>621</v>
      </c>
      <c r="Q771" s="45" t="s">
        <v>771</v>
      </c>
      <c r="R771" s="45" t="s">
        <v>621</v>
      </c>
      <c r="S771" s="46" t="s">
        <v>621</v>
      </c>
      <c r="T771" s="206" t="s">
        <v>621</v>
      </c>
      <c r="U771" s="45" t="s">
        <v>621</v>
      </c>
      <c r="V771" s="44">
        <v>551</v>
      </c>
      <c r="W771" s="45">
        <v>300</v>
      </c>
      <c r="X771" s="44">
        <v>1</v>
      </c>
      <c r="Y771" s="78">
        <v>551</v>
      </c>
      <c r="Z771" s="46" t="s">
        <v>629</v>
      </c>
      <c r="AA771" s="44" t="s">
        <v>621</v>
      </c>
      <c r="AB771" s="66" t="s">
        <v>628</v>
      </c>
      <c r="AC771" s="66" t="s">
        <v>628</v>
      </c>
      <c r="AD771" s="46" t="s">
        <v>621</v>
      </c>
      <c r="AE771" s="66" t="s">
        <v>621</v>
      </c>
      <c r="AF771" s="46" t="s">
        <v>633</v>
      </c>
      <c r="AG771" s="46" t="s">
        <v>725</v>
      </c>
      <c r="AH771" s="46"/>
    </row>
    <row r="772" spans="2:34">
      <c r="B772" s="45" t="s">
        <v>1693</v>
      </c>
      <c r="C772" s="199" t="s">
        <v>1544</v>
      </c>
      <c r="D772" s="199" t="s">
        <v>191</v>
      </c>
      <c r="E772" s="200" t="s">
        <v>360</v>
      </c>
      <c r="F772" s="199" t="s">
        <v>620</v>
      </c>
      <c r="G772" s="44" t="s">
        <v>621</v>
      </c>
      <c r="H772" s="201" t="s">
        <v>1466</v>
      </c>
      <c r="I772" s="200">
        <v>1</v>
      </c>
      <c r="J772" s="44" t="s">
        <v>811</v>
      </c>
      <c r="K772" s="44" t="s">
        <v>15</v>
      </c>
      <c r="L772" s="202" t="s">
        <v>1031</v>
      </c>
      <c r="M772" s="202"/>
      <c r="N772" s="202" t="s">
        <v>1266</v>
      </c>
      <c r="O772" s="91">
        <v>0</v>
      </c>
      <c r="P772" s="44" t="s">
        <v>621</v>
      </c>
      <c r="Q772" s="45" t="s">
        <v>771</v>
      </c>
      <c r="R772" s="45" t="s">
        <v>621</v>
      </c>
      <c r="S772" s="46" t="s">
        <v>621</v>
      </c>
      <c r="T772" s="206" t="s">
        <v>621</v>
      </c>
      <c r="U772" s="45" t="s">
        <v>621</v>
      </c>
      <c r="V772" s="44">
        <v>551</v>
      </c>
      <c r="W772" s="45">
        <v>300</v>
      </c>
      <c r="X772" s="44">
        <v>1</v>
      </c>
      <c r="Y772" s="78">
        <v>551</v>
      </c>
      <c r="Z772" s="46" t="s">
        <v>629</v>
      </c>
      <c r="AA772" s="44" t="s">
        <v>621</v>
      </c>
      <c r="AB772" s="66" t="s">
        <v>628</v>
      </c>
      <c r="AC772" s="66" t="s">
        <v>628</v>
      </c>
      <c r="AD772" s="46" t="s">
        <v>621</v>
      </c>
      <c r="AE772" s="66" t="s">
        <v>621</v>
      </c>
      <c r="AF772" s="46" t="s">
        <v>633</v>
      </c>
      <c r="AG772" s="46" t="s">
        <v>725</v>
      </c>
      <c r="AH772" s="46"/>
    </row>
    <row r="773" spans="2:34">
      <c r="B773" s="45" t="s">
        <v>1694</v>
      </c>
      <c r="C773" s="199" t="s">
        <v>1544</v>
      </c>
      <c r="D773" s="199" t="s">
        <v>191</v>
      </c>
      <c r="E773" s="200" t="s">
        <v>360</v>
      </c>
      <c r="F773" s="199" t="s">
        <v>620</v>
      </c>
      <c r="G773" s="44" t="s">
        <v>621</v>
      </c>
      <c r="H773" s="201" t="s">
        <v>1497</v>
      </c>
      <c r="I773" s="200">
        <v>5</v>
      </c>
      <c r="J773" s="44" t="s">
        <v>811</v>
      </c>
      <c r="K773" s="44" t="s">
        <v>15</v>
      </c>
      <c r="L773" s="202" t="s">
        <v>1031</v>
      </c>
      <c r="M773" s="202"/>
      <c r="N773" s="202" t="s">
        <v>1266</v>
      </c>
      <c r="O773" s="91">
        <v>0</v>
      </c>
      <c r="P773" s="44" t="s">
        <v>621</v>
      </c>
      <c r="Q773" s="45" t="s">
        <v>771</v>
      </c>
      <c r="R773" s="45" t="s">
        <v>621</v>
      </c>
      <c r="S773" s="46" t="s">
        <v>621</v>
      </c>
      <c r="T773" s="206" t="s">
        <v>621</v>
      </c>
      <c r="U773" s="45" t="s">
        <v>621</v>
      </c>
      <c r="V773" s="44">
        <v>551</v>
      </c>
      <c r="W773" s="45">
        <v>300</v>
      </c>
      <c r="X773" s="44">
        <v>1</v>
      </c>
      <c r="Y773" s="78">
        <v>551</v>
      </c>
      <c r="Z773" s="46" t="s">
        <v>629</v>
      </c>
      <c r="AA773" s="44" t="s">
        <v>621</v>
      </c>
      <c r="AB773" s="66" t="s">
        <v>628</v>
      </c>
      <c r="AC773" s="66" t="s">
        <v>628</v>
      </c>
      <c r="AD773" s="46" t="s">
        <v>621</v>
      </c>
      <c r="AE773" s="66" t="s">
        <v>621</v>
      </c>
      <c r="AF773" s="46" t="s">
        <v>633</v>
      </c>
      <c r="AG773" s="46" t="s">
        <v>725</v>
      </c>
      <c r="AH773" s="46"/>
    </row>
    <row r="774" spans="2:34">
      <c r="B774" s="45" t="s">
        <v>1695</v>
      </c>
      <c r="C774" s="199" t="s">
        <v>1544</v>
      </c>
      <c r="D774" s="199" t="s">
        <v>191</v>
      </c>
      <c r="E774" s="200" t="s">
        <v>360</v>
      </c>
      <c r="F774" s="199" t="s">
        <v>620</v>
      </c>
      <c r="G774" s="44" t="s">
        <v>621</v>
      </c>
      <c r="H774" s="201" t="s">
        <v>1501</v>
      </c>
      <c r="I774" s="200">
        <v>12</v>
      </c>
      <c r="J774" s="44" t="s">
        <v>811</v>
      </c>
      <c r="K774" s="44" t="s">
        <v>15</v>
      </c>
      <c r="L774" s="202" t="s">
        <v>1031</v>
      </c>
      <c r="M774" s="202"/>
      <c r="N774" s="202" t="s">
        <v>1338</v>
      </c>
      <c r="O774" s="91">
        <v>0</v>
      </c>
      <c r="P774" s="44" t="s">
        <v>621</v>
      </c>
      <c r="Q774" s="45" t="s">
        <v>771</v>
      </c>
      <c r="R774" s="45" t="s">
        <v>621</v>
      </c>
      <c r="S774" s="46" t="s">
        <v>621</v>
      </c>
      <c r="T774" s="206" t="s">
        <v>621</v>
      </c>
      <c r="U774" s="45" t="s">
        <v>621</v>
      </c>
      <c r="V774" s="44">
        <v>551</v>
      </c>
      <c r="W774" s="45">
        <v>300</v>
      </c>
      <c r="X774" s="44">
        <v>1</v>
      </c>
      <c r="Y774" s="78">
        <v>551</v>
      </c>
      <c r="Z774" s="46" t="s">
        <v>629</v>
      </c>
      <c r="AA774" s="44" t="s">
        <v>621</v>
      </c>
      <c r="AB774" s="66" t="s">
        <v>628</v>
      </c>
      <c r="AC774" s="66" t="s">
        <v>628</v>
      </c>
      <c r="AD774" s="46" t="s">
        <v>621</v>
      </c>
      <c r="AE774" s="66" t="s">
        <v>621</v>
      </c>
      <c r="AF774" s="46" t="s">
        <v>633</v>
      </c>
      <c r="AG774" s="46" t="s">
        <v>725</v>
      </c>
      <c r="AH774" s="46"/>
    </row>
    <row r="775" spans="2:34">
      <c r="B775" s="45" t="s">
        <v>1696</v>
      </c>
      <c r="C775" s="199" t="s">
        <v>1544</v>
      </c>
      <c r="D775" s="199" t="s">
        <v>191</v>
      </c>
      <c r="E775" s="200" t="s">
        <v>360</v>
      </c>
      <c r="F775" s="199" t="s">
        <v>620</v>
      </c>
      <c r="G775" s="44" t="s">
        <v>621</v>
      </c>
      <c r="H775" s="201" t="s">
        <v>1473</v>
      </c>
      <c r="I775" s="200">
        <v>2</v>
      </c>
      <c r="J775" s="44" t="s">
        <v>811</v>
      </c>
      <c r="K775" s="44" t="s">
        <v>15</v>
      </c>
      <c r="L775" s="202" t="s">
        <v>1031</v>
      </c>
      <c r="M775" s="202"/>
      <c r="N775" s="202" t="s">
        <v>1266</v>
      </c>
      <c r="O775" s="91">
        <v>0</v>
      </c>
      <c r="P775" s="44" t="s">
        <v>621</v>
      </c>
      <c r="Q775" s="45" t="s">
        <v>771</v>
      </c>
      <c r="R775" s="45" t="s">
        <v>621</v>
      </c>
      <c r="S775" s="46" t="s">
        <v>621</v>
      </c>
      <c r="T775" s="206" t="s">
        <v>621</v>
      </c>
      <c r="U775" s="45" t="s">
        <v>621</v>
      </c>
      <c r="V775" s="44">
        <v>551</v>
      </c>
      <c r="W775" s="45">
        <v>300</v>
      </c>
      <c r="X775" s="44">
        <v>1</v>
      </c>
      <c r="Y775" s="78">
        <v>551</v>
      </c>
      <c r="Z775" s="46" t="s">
        <v>629</v>
      </c>
      <c r="AA775" s="44" t="s">
        <v>621</v>
      </c>
      <c r="AB775" s="66" t="s">
        <v>628</v>
      </c>
      <c r="AC775" s="66" t="s">
        <v>628</v>
      </c>
      <c r="AD775" s="46" t="s">
        <v>621</v>
      </c>
      <c r="AE775" s="66" t="s">
        <v>621</v>
      </c>
      <c r="AF775" s="46" t="s">
        <v>633</v>
      </c>
      <c r="AG775" s="46" t="s">
        <v>725</v>
      </c>
      <c r="AH775" s="46"/>
    </row>
    <row r="776" spans="2:34">
      <c r="B776" s="45" t="s">
        <v>1697</v>
      </c>
      <c r="C776" s="199" t="s">
        <v>1544</v>
      </c>
      <c r="D776" s="199" t="s">
        <v>191</v>
      </c>
      <c r="E776" s="200" t="s">
        <v>360</v>
      </c>
      <c r="F776" s="199" t="s">
        <v>620</v>
      </c>
      <c r="G776" s="44" t="s">
        <v>621</v>
      </c>
      <c r="H776" s="201" t="s">
        <v>1698</v>
      </c>
      <c r="I776" s="200">
        <v>2</v>
      </c>
      <c r="J776" s="44" t="s">
        <v>811</v>
      </c>
      <c r="K776" s="44" t="s">
        <v>15</v>
      </c>
      <c r="L776" s="202" t="s">
        <v>1031</v>
      </c>
      <c r="M776" s="202"/>
      <c r="N776" s="202" t="s">
        <v>1266</v>
      </c>
      <c r="O776" s="91">
        <v>0</v>
      </c>
      <c r="P776" s="44" t="s">
        <v>621</v>
      </c>
      <c r="Q776" s="45" t="s">
        <v>771</v>
      </c>
      <c r="R776" s="45" t="s">
        <v>621</v>
      </c>
      <c r="S776" s="46" t="s">
        <v>621</v>
      </c>
      <c r="T776" s="206" t="s">
        <v>621</v>
      </c>
      <c r="U776" s="45" t="s">
        <v>621</v>
      </c>
      <c r="V776" s="44">
        <v>551</v>
      </c>
      <c r="W776" s="45">
        <v>300</v>
      </c>
      <c r="X776" s="44">
        <v>1</v>
      </c>
      <c r="Y776" s="78">
        <v>551</v>
      </c>
      <c r="Z776" s="46" t="s">
        <v>629</v>
      </c>
      <c r="AA776" s="44" t="s">
        <v>621</v>
      </c>
      <c r="AB776" s="66" t="s">
        <v>628</v>
      </c>
      <c r="AC776" s="66" t="s">
        <v>628</v>
      </c>
      <c r="AD776" s="46" t="s">
        <v>621</v>
      </c>
      <c r="AE776" s="66" t="s">
        <v>621</v>
      </c>
      <c r="AF776" s="46" t="s">
        <v>633</v>
      </c>
      <c r="AG776" s="46" t="s">
        <v>725</v>
      </c>
      <c r="AH776" s="46"/>
    </row>
    <row r="777" spans="2:34">
      <c r="B777" s="45" t="s">
        <v>1699</v>
      </c>
      <c r="C777" s="199" t="s">
        <v>1544</v>
      </c>
      <c r="D777" s="199" t="s">
        <v>191</v>
      </c>
      <c r="E777" s="200" t="s">
        <v>360</v>
      </c>
      <c r="F777" s="199" t="s">
        <v>620</v>
      </c>
      <c r="G777" s="44" t="s">
        <v>621</v>
      </c>
      <c r="H777" s="201" t="s">
        <v>1499</v>
      </c>
      <c r="I777" s="200">
        <v>9</v>
      </c>
      <c r="J777" s="44" t="s">
        <v>811</v>
      </c>
      <c r="K777" s="44" t="s">
        <v>15</v>
      </c>
      <c r="L777" s="202" t="s">
        <v>1031</v>
      </c>
      <c r="M777" s="202"/>
      <c r="N777" s="202" t="s">
        <v>1266</v>
      </c>
      <c r="O777" s="91">
        <v>0</v>
      </c>
      <c r="P777" s="44" t="s">
        <v>621</v>
      </c>
      <c r="Q777" s="45" t="s">
        <v>771</v>
      </c>
      <c r="R777" s="45" t="s">
        <v>621</v>
      </c>
      <c r="S777" s="46" t="s">
        <v>621</v>
      </c>
      <c r="T777" s="206" t="s">
        <v>621</v>
      </c>
      <c r="U777" s="45" t="s">
        <v>621</v>
      </c>
      <c r="V777" s="44">
        <v>551</v>
      </c>
      <c r="W777" s="45">
        <v>300</v>
      </c>
      <c r="X777" s="44">
        <v>1</v>
      </c>
      <c r="Y777" s="78">
        <v>551</v>
      </c>
      <c r="Z777" s="46" t="s">
        <v>629</v>
      </c>
      <c r="AA777" s="44" t="s">
        <v>621</v>
      </c>
      <c r="AB777" s="66" t="s">
        <v>628</v>
      </c>
      <c r="AC777" s="66" t="s">
        <v>628</v>
      </c>
      <c r="AD777" s="46" t="s">
        <v>621</v>
      </c>
      <c r="AE777" s="66" t="s">
        <v>621</v>
      </c>
      <c r="AF777" s="46" t="s">
        <v>633</v>
      </c>
      <c r="AG777" s="46" t="s">
        <v>725</v>
      </c>
      <c r="AH777" s="46"/>
    </row>
    <row r="778" spans="2:34">
      <c r="B778" s="45" t="s">
        <v>1700</v>
      </c>
      <c r="C778" s="199" t="s">
        <v>1544</v>
      </c>
      <c r="D778" s="199" t="s">
        <v>191</v>
      </c>
      <c r="E778" s="200" t="s">
        <v>360</v>
      </c>
      <c r="F778" s="199" t="s">
        <v>620</v>
      </c>
      <c r="G778" s="44" t="s">
        <v>621</v>
      </c>
      <c r="H778" s="201" t="s">
        <v>1352</v>
      </c>
      <c r="I778" s="200">
        <v>2</v>
      </c>
      <c r="J778" s="44" t="s">
        <v>816</v>
      </c>
      <c r="K778" s="44" t="s">
        <v>15</v>
      </c>
      <c r="L778" s="202" t="s">
        <v>1031</v>
      </c>
      <c r="M778" s="202"/>
      <c r="N778" s="202" t="s">
        <v>1266</v>
      </c>
      <c r="O778" s="91">
        <v>0</v>
      </c>
      <c r="P778" s="44" t="s">
        <v>621</v>
      </c>
      <c r="Q778" s="45" t="s">
        <v>771</v>
      </c>
      <c r="R778" s="45" t="s">
        <v>621</v>
      </c>
      <c r="S778" s="46" t="s">
        <v>621</v>
      </c>
      <c r="T778" s="206" t="s">
        <v>621</v>
      </c>
      <c r="U778" s="45" t="s">
        <v>621</v>
      </c>
      <c r="V778" s="44">
        <v>551</v>
      </c>
      <c r="W778" s="45">
        <v>300</v>
      </c>
      <c r="X778" s="44">
        <v>1</v>
      </c>
      <c r="Y778" s="78">
        <v>551</v>
      </c>
      <c r="Z778" s="46" t="s">
        <v>629</v>
      </c>
      <c r="AA778" s="44" t="s">
        <v>621</v>
      </c>
      <c r="AB778" s="66" t="s">
        <v>628</v>
      </c>
      <c r="AC778" s="66" t="s">
        <v>628</v>
      </c>
      <c r="AD778" s="46" t="s">
        <v>621</v>
      </c>
      <c r="AE778" s="66" t="s">
        <v>621</v>
      </c>
      <c r="AF778" s="46" t="s">
        <v>633</v>
      </c>
      <c r="AG778" s="46" t="s">
        <v>725</v>
      </c>
      <c r="AH778" s="46"/>
    </row>
    <row r="779" spans="2:34">
      <c r="B779" s="45" t="s">
        <v>1701</v>
      </c>
      <c r="C779" s="199" t="s">
        <v>1544</v>
      </c>
      <c r="D779" s="199" t="s">
        <v>191</v>
      </c>
      <c r="E779" s="200" t="s">
        <v>360</v>
      </c>
      <c r="F779" s="199" t="s">
        <v>620</v>
      </c>
      <c r="G779" s="44" t="s">
        <v>621</v>
      </c>
      <c r="H779" s="201" t="s">
        <v>1702</v>
      </c>
      <c r="I779" s="200">
        <v>7</v>
      </c>
      <c r="J779" s="44" t="s">
        <v>811</v>
      </c>
      <c r="K779" s="44" t="s">
        <v>15</v>
      </c>
      <c r="L779" s="202" t="s">
        <v>1031</v>
      </c>
      <c r="M779" s="202"/>
      <c r="N779" s="202" t="s">
        <v>1266</v>
      </c>
      <c r="O779" s="91">
        <v>0</v>
      </c>
      <c r="P779" s="44" t="s">
        <v>621</v>
      </c>
      <c r="Q779" s="45" t="s">
        <v>771</v>
      </c>
      <c r="R779" s="45" t="s">
        <v>621</v>
      </c>
      <c r="S779" s="46" t="s">
        <v>621</v>
      </c>
      <c r="T779" s="206" t="s">
        <v>621</v>
      </c>
      <c r="U779" s="45" t="s">
        <v>621</v>
      </c>
      <c r="V779" s="44">
        <v>551</v>
      </c>
      <c r="W779" s="45">
        <v>300</v>
      </c>
      <c r="X779" s="44">
        <v>1</v>
      </c>
      <c r="Y779" s="78">
        <v>551</v>
      </c>
      <c r="Z779" s="46" t="s">
        <v>629</v>
      </c>
      <c r="AA779" s="44" t="s">
        <v>621</v>
      </c>
      <c r="AB779" s="66" t="s">
        <v>628</v>
      </c>
      <c r="AC779" s="66" t="s">
        <v>628</v>
      </c>
      <c r="AD779" s="46" t="s">
        <v>621</v>
      </c>
      <c r="AE779" s="66" t="s">
        <v>621</v>
      </c>
      <c r="AF779" s="46" t="s">
        <v>633</v>
      </c>
      <c r="AG779" s="46" t="s">
        <v>725</v>
      </c>
      <c r="AH779" s="46"/>
    </row>
    <row r="780" spans="2:34">
      <c r="B780" s="45" t="s">
        <v>1703</v>
      </c>
      <c r="C780" s="199" t="s">
        <v>1544</v>
      </c>
      <c r="D780" s="199" t="s">
        <v>191</v>
      </c>
      <c r="E780" s="200" t="s">
        <v>360</v>
      </c>
      <c r="F780" s="199" t="s">
        <v>620</v>
      </c>
      <c r="G780" s="44" t="s">
        <v>621</v>
      </c>
      <c r="H780" s="201" t="s">
        <v>1350</v>
      </c>
      <c r="I780" s="200">
        <v>5</v>
      </c>
      <c r="J780" s="44" t="s">
        <v>811</v>
      </c>
      <c r="K780" s="44" t="s">
        <v>15</v>
      </c>
      <c r="L780" s="202" t="s">
        <v>1031</v>
      </c>
      <c r="M780" s="202"/>
      <c r="N780" s="202" t="s">
        <v>1266</v>
      </c>
      <c r="O780" s="91">
        <v>0</v>
      </c>
      <c r="P780" s="44" t="s">
        <v>621</v>
      </c>
      <c r="Q780" s="45" t="s">
        <v>771</v>
      </c>
      <c r="R780" s="45" t="s">
        <v>621</v>
      </c>
      <c r="S780" s="46" t="s">
        <v>621</v>
      </c>
      <c r="T780" s="206" t="s">
        <v>621</v>
      </c>
      <c r="U780" s="45" t="s">
        <v>621</v>
      </c>
      <c r="V780" s="44">
        <v>551</v>
      </c>
      <c r="W780" s="45">
        <v>300</v>
      </c>
      <c r="X780" s="44">
        <v>1</v>
      </c>
      <c r="Y780" s="78">
        <v>551</v>
      </c>
      <c r="Z780" s="46" t="s">
        <v>629</v>
      </c>
      <c r="AA780" s="44" t="s">
        <v>621</v>
      </c>
      <c r="AB780" s="66" t="s">
        <v>628</v>
      </c>
      <c r="AC780" s="66" t="s">
        <v>628</v>
      </c>
      <c r="AD780" s="46" t="s">
        <v>621</v>
      </c>
      <c r="AE780" s="66" t="s">
        <v>621</v>
      </c>
      <c r="AF780" s="46" t="s">
        <v>633</v>
      </c>
      <c r="AG780" s="46" t="s">
        <v>725</v>
      </c>
      <c r="AH780" s="46"/>
    </row>
    <row r="781" spans="2:34">
      <c r="B781" s="45" t="s">
        <v>1704</v>
      </c>
      <c r="C781" s="199" t="s">
        <v>1544</v>
      </c>
      <c r="D781" s="199" t="s">
        <v>191</v>
      </c>
      <c r="E781" s="200" t="s">
        <v>360</v>
      </c>
      <c r="F781" s="199" t="s">
        <v>620</v>
      </c>
      <c r="G781" s="44" t="s">
        <v>621</v>
      </c>
      <c r="H781" s="201" t="s">
        <v>1348</v>
      </c>
      <c r="I781" s="200">
        <v>2</v>
      </c>
      <c r="J781" s="44" t="s">
        <v>811</v>
      </c>
      <c r="K781" s="44" t="s">
        <v>15</v>
      </c>
      <c r="L781" s="202" t="s">
        <v>1031</v>
      </c>
      <c r="M781" s="202"/>
      <c r="N781" s="202" t="s">
        <v>1266</v>
      </c>
      <c r="O781" s="91">
        <v>0</v>
      </c>
      <c r="P781" s="44" t="s">
        <v>621</v>
      </c>
      <c r="Q781" s="45" t="s">
        <v>771</v>
      </c>
      <c r="R781" s="45" t="s">
        <v>621</v>
      </c>
      <c r="S781" s="46" t="s">
        <v>621</v>
      </c>
      <c r="T781" s="206" t="s">
        <v>621</v>
      </c>
      <c r="U781" s="45" t="s">
        <v>621</v>
      </c>
      <c r="V781" s="44">
        <v>551</v>
      </c>
      <c r="W781" s="45">
        <v>300</v>
      </c>
      <c r="X781" s="44">
        <v>1</v>
      </c>
      <c r="Y781" s="78">
        <v>551</v>
      </c>
      <c r="Z781" s="46" t="s">
        <v>629</v>
      </c>
      <c r="AA781" s="44" t="s">
        <v>621</v>
      </c>
      <c r="AB781" s="66" t="s">
        <v>628</v>
      </c>
      <c r="AC781" s="66" t="s">
        <v>628</v>
      </c>
      <c r="AD781" s="46" t="s">
        <v>621</v>
      </c>
      <c r="AE781" s="66" t="s">
        <v>621</v>
      </c>
      <c r="AF781" s="46" t="s">
        <v>633</v>
      </c>
      <c r="AG781" s="46" t="s">
        <v>725</v>
      </c>
      <c r="AH781" s="46"/>
    </row>
    <row r="782" spans="2:34">
      <c r="B782" s="45" t="s">
        <v>1705</v>
      </c>
      <c r="C782" s="199" t="s">
        <v>1544</v>
      </c>
      <c r="D782" s="199" t="s">
        <v>191</v>
      </c>
      <c r="E782" s="200" t="s">
        <v>360</v>
      </c>
      <c r="F782" s="199" t="s">
        <v>620</v>
      </c>
      <c r="G782" s="44" t="s">
        <v>621</v>
      </c>
      <c r="H782" s="201" t="s">
        <v>1360</v>
      </c>
      <c r="I782" s="200">
        <v>4</v>
      </c>
      <c r="J782" s="44" t="s">
        <v>811</v>
      </c>
      <c r="K782" s="44" t="s">
        <v>15</v>
      </c>
      <c r="L782" s="202" t="s">
        <v>470</v>
      </c>
      <c r="M782" s="202" t="s">
        <v>623</v>
      </c>
      <c r="N782" s="202" t="s">
        <v>624</v>
      </c>
      <c r="O782" s="91">
        <v>9</v>
      </c>
      <c r="P782" s="44" t="s">
        <v>798</v>
      </c>
      <c r="Q782" s="45" t="s">
        <v>626</v>
      </c>
      <c r="R782" s="45" t="s">
        <v>625</v>
      </c>
      <c r="S782" s="46" t="s">
        <v>627</v>
      </c>
      <c r="T782" s="206">
        <v>557.658900175535</v>
      </c>
      <c r="U782" s="45" t="s">
        <v>631</v>
      </c>
      <c r="V782" s="44">
        <v>551</v>
      </c>
      <c r="W782" s="45">
        <v>300</v>
      </c>
      <c r="X782" s="44">
        <v>1</v>
      </c>
      <c r="Y782" s="78">
        <v>551</v>
      </c>
      <c r="Z782" s="46" t="s">
        <v>629</v>
      </c>
      <c r="AA782" s="44" t="s">
        <v>630</v>
      </c>
      <c r="AB782" s="66" t="s">
        <v>631</v>
      </c>
      <c r="AC782" s="66" t="s">
        <v>799</v>
      </c>
      <c r="AD782" s="46" t="s">
        <v>633</v>
      </c>
      <c r="AE782" s="66" t="s">
        <v>634</v>
      </c>
      <c r="AF782" s="46" t="s">
        <v>633</v>
      </c>
      <c r="AG782" s="46" t="s">
        <v>725</v>
      </c>
      <c r="AH782" s="46"/>
    </row>
    <row r="783" spans="2:34">
      <c r="B783" s="45" t="s">
        <v>1706</v>
      </c>
      <c r="C783" s="199" t="s">
        <v>1544</v>
      </c>
      <c r="D783" s="199" t="s">
        <v>191</v>
      </c>
      <c r="E783" s="200" t="s">
        <v>360</v>
      </c>
      <c r="F783" s="199" t="s">
        <v>620</v>
      </c>
      <c r="G783" s="44" t="s">
        <v>621</v>
      </c>
      <c r="H783" s="201" t="s">
        <v>1707</v>
      </c>
      <c r="I783" s="200">
        <v>6</v>
      </c>
      <c r="J783" s="44" t="s">
        <v>816</v>
      </c>
      <c r="K783" s="44" t="s">
        <v>15</v>
      </c>
      <c r="L783" s="202" t="s">
        <v>470</v>
      </c>
      <c r="M783" s="202" t="s">
        <v>623</v>
      </c>
      <c r="N783" s="202" t="s">
        <v>624</v>
      </c>
      <c r="O783" s="91">
        <v>30</v>
      </c>
      <c r="P783" s="44" t="s">
        <v>798</v>
      </c>
      <c r="Q783" s="45" t="s">
        <v>626</v>
      </c>
      <c r="R783" s="45" t="s">
        <v>625</v>
      </c>
      <c r="S783" s="46" t="s">
        <v>627</v>
      </c>
      <c r="T783" s="206">
        <v>108.01287875531695</v>
      </c>
      <c r="U783" s="45" t="s">
        <v>632</v>
      </c>
      <c r="V783" s="44">
        <v>551</v>
      </c>
      <c r="W783" s="45">
        <v>300</v>
      </c>
      <c r="X783" s="44">
        <v>1</v>
      </c>
      <c r="Y783" s="78">
        <v>551</v>
      </c>
      <c r="Z783" s="46" t="s">
        <v>629</v>
      </c>
      <c r="AA783" s="44" t="s">
        <v>667</v>
      </c>
      <c r="AB783" s="66" t="s">
        <v>632</v>
      </c>
      <c r="AC783" s="66" t="s">
        <v>799</v>
      </c>
      <c r="AD783" s="46" t="s">
        <v>656</v>
      </c>
      <c r="AE783" s="66" t="s">
        <v>628</v>
      </c>
      <c r="AF783" s="46" t="s">
        <v>633</v>
      </c>
      <c r="AG783" s="46" t="s">
        <v>725</v>
      </c>
      <c r="AH783" s="46"/>
    </row>
    <row r="784" spans="2:34">
      <c r="B784" s="45" t="s">
        <v>1708</v>
      </c>
      <c r="C784" s="199" t="s">
        <v>1544</v>
      </c>
      <c r="D784" s="199" t="s">
        <v>191</v>
      </c>
      <c r="E784" s="200" t="s">
        <v>360</v>
      </c>
      <c r="F784" s="199" t="s">
        <v>620</v>
      </c>
      <c r="G784" s="44" t="s">
        <v>621</v>
      </c>
      <c r="H784" s="201" t="s">
        <v>1370</v>
      </c>
      <c r="I784" s="200">
        <v>6</v>
      </c>
      <c r="J784" s="44" t="s">
        <v>816</v>
      </c>
      <c r="K784" s="44" t="s">
        <v>15</v>
      </c>
      <c r="L784" s="202" t="s">
        <v>470</v>
      </c>
      <c r="M784" s="202" t="s">
        <v>623</v>
      </c>
      <c r="N784" s="202" t="s">
        <v>624</v>
      </c>
      <c r="O784" s="91">
        <v>12</v>
      </c>
      <c r="P784" s="44" t="s">
        <v>798</v>
      </c>
      <c r="Q784" s="45" t="s">
        <v>626</v>
      </c>
      <c r="R784" s="45" t="s">
        <v>625</v>
      </c>
      <c r="S784" s="46" t="s">
        <v>627</v>
      </c>
      <c r="T784" s="206">
        <v>26.2063209360545</v>
      </c>
      <c r="U784" s="45" t="s">
        <v>632</v>
      </c>
      <c r="V784" s="44">
        <v>551</v>
      </c>
      <c r="W784" s="45">
        <v>300</v>
      </c>
      <c r="X784" s="44">
        <v>1</v>
      </c>
      <c r="Y784" s="78">
        <v>551</v>
      </c>
      <c r="Z784" s="46" t="s">
        <v>629</v>
      </c>
      <c r="AA784" s="44" t="s">
        <v>667</v>
      </c>
      <c r="AB784" s="66" t="s">
        <v>631</v>
      </c>
      <c r="AC784" s="66" t="s">
        <v>799</v>
      </c>
      <c r="AD784" s="46" t="s">
        <v>656</v>
      </c>
      <c r="AE784" s="66" t="s">
        <v>628</v>
      </c>
      <c r="AF784" s="46" t="s">
        <v>633</v>
      </c>
      <c r="AG784" s="46" t="s">
        <v>725</v>
      </c>
      <c r="AH784" s="46"/>
    </row>
    <row r="785" spans="2:34">
      <c r="B785" s="45" t="s">
        <v>1709</v>
      </c>
      <c r="C785" s="199" t="s">
        <v>1544</v>
      </c>
      <c r="D785" s="199" t="s">
        <v>191</v>
      </c>
      <c r="E785" s="200" t="s">
        <v>360</v>
      </c>
      <c r="F785" s="199" t="s">
        <v>620</v>
      </c>
      <c r="G785" s="44" t="s">
        <v>621</v>
      </c>
      <c r="H785" s="201" t="s">
        <v>1398</v>
      </c>
      <c r="I785" s="200">
        <v>8</v>
      </c>
      <c r="J785" s="44" t="s">
        <v>811</v>
      </c>
      <c r="K785" s="44" t="s">
        <v>15</v>
      </c>
      <c r="L785" s="202" t="s">
        <v>470</v>
      </c>
      <c r="M785" s="202" t="s">
        <v>623</v>
      </c>
      <c r="N785" s="202" t="s">
        <v>624</v>
      </c>
      <c r="O785" s="91">
        <v>22.5</v>
      </c>
      <c r="P785" s="44" t="s">
        <v>798</v>
      </c>
      <c r="Q785" s="45" t="s">
        <v>626</v>
      </c>
      <c r="R785" s="45" t="s">
        <v>625</v>
      </c>
      <c r="S785" s="46" t="s">
        <v>627</v>
      </c>
      <c r="T785" s="206">
        <v>41.310405686641403</v>
      </c>
      <c r="U785" s="45" t="s">
        <v>632</v>
      </c>
      <c r="V785" s="44">
        <v>551</v>
      </c>
      <c r="W785" s="45">
        <v>300</v>
      </c>
      <c r="X785" s="44">
        <v>1</v>
      </c>
      <c r="Y785" s="78">
        <v>551</v>
      </c>
      <c r="Z785" s="46" t="s">
        <v>629</v>
      </c>
      <c r="AA785" s="44" t="s">
        <v>667</v>
      </c>
      <c r="AB785" s="66" t="s">
        <v>632</v>
      </c>
      <c r="AC785" s="66" t="s">
        <v>799</v>
      </c>
      <c r="AD785" s="46" t="s">
        <v>656</v>
      </c>
      <c r="AE785" s="66" t="s">
        <v>628</v>
      </c>
      <c r="AF785" s="46" t="s">
        <v>633</v>
      </c>
      <c r="AG785" s="46" t="s">
        <v>725</v>
      </c>
      <c r="AH785" s="46"/>
    </row>
    <row r="786" spans="2:34">
      <c r="B786" s="45" t="s">
        <v>1710</v>
      </c>
      <c r="C786" s="199" t="s">
        <v>1544</v>
      </c>
      <c r="D786" s="199" t="s">
        <v>191</v>
      </c>
      <c r="E786" s="200" t="s">
        <v>360</v>
      </c>
      <c r="F786" s="199" t="s">
        <v>620</v>
      </c>
      <c r="G786" s="44" t="s">
        <v>621</v>
      </c>
      <c r="H786" s="201" t="s">
        <v>1342</v>
      </c>
      <c r="I786" s="200">
        <v>5</v>
      </c>
      <c r="J786" s="44" t="s">
        <v>811</v>
      </c>
      <c r="K786" s="44" t="s">
        <v>15</v>
      </c>
      <c r="L786" s="202" t="s">
        <v>470</v>
      </c>
      <c r="M786" s="202" t="s">
        <v>623</v>
      </c>
      <c r="N786" s="202" t="s">
        <v>624</v>
      </c>
      <c r="O786" s="91">
        <v>21.6</v>
      </c>
      <c r="P786" s="44" t="s">
        <v>798</v>
      </c>
      <c r="Q786" s="45" t="s">
        <v>626</v>
      </c>
      <c r="R786" s="45" t="s">
        <v>625</v>
      </c>
      <c r="S786" s="46" t="s">
        <v>627</v>
      </c>
      <c r="T786" s="206">
        <v>59.999802107928097</v>
      </c>
      <c r="U786" s="45" t="s">
        <v>632</v>
      </c>
      <c r="V786" s="44">
        <v>551</v>
      </c>
      <c r="W786" s="45">
        <v>300</v>
      </c>
      <c r="X786" s="44">
        <v>1</v>
      </c>
      <c r="Y786" s="78">
        <v>551</v>
      </c>
      <c r="Z786" s="46" t="s">
        <v>629</v>
      </c>
      <c r="AA786" s="44" t="s">
        <v>667</v>
      </c>
      <c r="AB786" s="66" t="s">
        <v>632</v>
      </c>
      <c r="AC786" s="66" t="s">
        <v>799</v>
      </c>
      <c r="AD786" s="46" t="s">
        <v>656</v>
      </c>
      <c r="AE786" s="66" t="s">
        <v>628</v>
      </c>
      <c r="AF786" s="46" t="s">
        <v>633</v>
      </c>
      <c r="AG786" s="46" t="s">
        <v>725</v>
      </c>
      <c r="AH786" s="46"/>
    </row>
    <row r="787" spans="2:34">
      <c r="B787" s="45" t="s">
        <v>1711</v>
      </c>
      <c r="C787" s="199" t="s">
        <v>1544</v>
      </c>
      <c r="D787" s="199" t="s">
        <v>191</v>
      </c>
      <c r="E787" s="200" t="s">
        <v>360</v>
      </c>
      <c r="F787" s="199" t="s">
        <v>620</v>
      </c>
      <c r="G787" s="44" t="s">
        <v>621</v>
      </c>
      <c r="H787" s="201" t="s">
        <v>1396</v>
      </c>
      <c r="I787" s="200">
        <v>4</v>
      </c>
      <c r="J787" s="44" t="s">
        <v>811</v>
      </c>
      <c r="K787" s="44" t="s">
        <v>15</v>
      </c>
      <c r="L787" s="202" t="s">
        <v>470</v>
      </c>
      <c r="M787" s="202" t="s">
        <v>623</v>
      </c>
      <c r="N787" s="202" t="s">
        <v>624</v>
      </c>
      <c r="O787" s="91">
        <v>27</v>
      </c>
      <c r="P787" s="44" t="s">
        <v>798</v>
      </c>
      <c r="Q787" s="45" t="s">
        <v>626</v>
      </c>
      <c r="R787" s="45" t="s">
        <v>625</v>
      </c>
      <c r="S787" s="46" t="s">
        <v>627</v>
      </c>
      <c r="T787" s="206">
        <v>80.049318954014353</v>
      </c>
      <c r="U787" s="45" t="s">
        <v>632</v>
      </c>
      <c r="V787" s="44">
        <v>551</v>
      </c>
      <c r="W787" s="45">
        <v>300</v>
      </c>
      <c r="X787" s="44">
        <v>1</v>
      </c>
      <c r="Y787" s="78">
        <v>551</v>
      </c>
      <c r="Z787" s="46" t="s">
        <v>629</v>
      </c>
      <c r="AA787" s="44" t="s">
        <v>667</v>
      </c>
      <c r="AB787" s="66" t="s">
        <v>632</v>
      </c>
      <c r="AC787" s="66" t="s">
        <v>799</v>
      </c>
      <c r="AD787" s="46" t="s">
        <v>656</v>
      </c>
      <c r="AE787" s="66" t="s">
        <v>628</v>
      </c>
      <c r="AF787" s="46" t="s">
        <v>633</v>
      </c>
      <c r="AG787" s="46" t="s">
        <v>725</v>
      </c>
      <c r="AH787" s="46"/>
    </row>
    <row r="788" spans="2:34">
      <c r="B788" s="45" t="s">
        <v>1712</v>
      </c>
      <c r="C788" s="199" t="s">
        <v>1544</v>
      </c>
      <c r="D788" s="199" t="s">
        <v>191</v>
      </c>
      <c r="E788" s="200" t="s">
        <v>360</v>
      </c>
      <c r="F788" s="199" t="s">
        <v>620</v>
      </c>
      <c r="G788" s="44" t="s">
        <v>621</v>
      </c>
      <c r="H788" s="201" t="s">
        <v>1713</v>
      </c>
      <c r="I788" s="200">
        <v>3</v>
      </c>
      <c r="J788" s="44" t="s">
        <v>811</v>
      </c>
      <c r="K788" s="44" t="s">
        <v>15</v>
      </c>
      <c r="L788" s="202" t="s">
        <v>1031</v>
      </c>
      <c r="M788" s="202"/>
      <c r="N788" s="202" t="s">
        <v>1551</v>
      </c>
      <c r="O788" s="91">
        <v>0</v>
      </c>
      <c r="P788" s="44" t="s">
        <v>621</v>
      </c>
      <c r="Q788" s="45" t="s">
        <v>771</v>
      </c>
      <c r="R788" s="45" t="s">
        <v>621</v>
      </c>
      <c r="S788" s="46" t="s">
        <v>621</v>
      </c>
      <c r="T788" s="206" t="s">
        <v>621</v>
      </c>
      <c r="U788" s="45" t="s">
        <v>621</v>
      </c>
      <c r="V788" s="44">
        <v>551</v>
      </c>
      <c r="W788" s="45">
        <v>300</v>
      </c>
      <c r="X788" s="44">
        <v>1</v>
      </c>
      <c r="Y788" s="78">
        <v>551</v>
      </c>
      <c r="Z788" s="46" t="s">
        <v>629</v>
      </c>
      <c r="AA788" s="44" t="s">
        <v>621</v>
      </c>
      <c r="AB788" s="66" t="s">
        <v>628</v>
      </c>
      <c r="AC788" s="66" t="s">
        <v>628</v>
      </c>
      <c r="AD788" s="46" t="s">
        <v>621</v>
      </c>
      <c r="AE788" s="66" t="s">
        <v>621</v>
      </c>
      <c r="AF788" s="46" t="s">
        <v>633</v>
      </c>
      <c r="AG788" s="46" t="s">
        <v>725</v>
      </c>
      <c r="AH788" s="46"/>
    </row>
    <row r="789" spans="2:34">
      <c r="B789" s="45" t="s">
        <v>1714</v>
      </c>
      <c r="C789" s="199" t="s">
        <v>1544</v>
      </c>
      <c r="D789" s="199" t="s">
        <v>191</v>
      </c>
      <c r="E789" s="200" t="s">
        <v>360</v>
      </c>
      <c r="F789" s="199" t="s">
        <v>620</v>
      </c>
      <c r="G789" s="44" t="s">
        <v>621</v>
      </c>
      <c r="H789" s="201" t="s">
        <v>1331</v>
      </c>
      <c r="I789" s="200">
        <v>10</v>
      </c>
      <c r="J789" s="44" t="s">
        <v>811</v>
      </c>
      <c r="K789" s="44" t="s">
        <v>15</v>
      </c>
      <c r="L789" s="202" t="s">
        <v>1031</v>
      </c>
      <c r="M789" s="202"/>
      <c r="N789" s="202" t="s">
        <v>1266</v>
      </c>
      <c r="O789" s="91">
        <v>0</v>
      </c>
      <c r="P789" s="44" t="s">
        <v>621</v>
      </c>
      <c r="Q789" s="45" t="s">
        <v>771</v>
      </c>
      <c r="R789" s="45" t="s">
        <v>621</v>
      </c>
      <c r="S789" s="46" t="s">
        <v>621</v>
      </c>
      <c r="T789" s="206" t="s">
        <v>621</v>
      </c>
      <c r="U789" s="45" t="s">
        <v>621</v>
      </c>
      <c r="V789" s="44">
        <v>551</v>
      </c>
      <c r="W789" s="45">
        <v>300</v>
      </c>
      <c r="X789" s="44">
        <v>1</v>
      </c>
      <c r="Y789" s="78">
        <v>551</v>
      </c>
      <c r="Z789" s="46" t="s">
        <v>629</v>
      </c>
      <c r="AA789" s="44" t="s">
        <v>621</v>
      </c>
      <c r="AB789" s="66" t="s">
        <v>628</v>
      </c>
      <c r="AC789" s="66" t="s">
        <v>628</v>
      </c>
      <c r="AD789" s="46" t="s">
        <v>621</v>
      </c>
      <c r="AE789" s="66" t="s">
        <v>621</v>
      </c>
      <c r="AF789" s="46" t="s">
        <v>633</v>
      </c>
      <c r="AG789" s="46" t="s">
        <v>725</v>
      </c>
      <c r="AH789" s="46"/>
    </row>
    <row r="790" spans="2:34">
      <c r="B790" s="45" t="s">
        <v>1715</v>
      </c>
      <c r="C790" s="199" t="s">
        <v>1544</v>
      </c>
      <c r="D790" s="199" t="s">
        <v>191</v>
      </c>
      <c r="E790" s="200" t="s">
        <v>360</v>
      </c>
      <c r="F790" s="199" t="s">
        <v>620</v>
      </c>
      <c r="G790" s="44" t="s">
        <v>621</v>
      </c>
      <c r="H790" s="201" t="s">
        <v>1388</v>
      </c>
      <c r="I790" s="200">
        <v>6</v>
      </c>
      <c r="J790" s="44" t="s">
        <v>811</v>
      </c>
      <c r="K790" s="44" t="s">
        <v>15</v>
      </c>
      <c r="L790" s="202" t="s">
        <v>1031</v>
      </c>
      <c r="M790" s="202"/>
      <c r="N790" s="202" t="s">
        <v>1551</v>
      </c>
      <c r="O790" s="91">
        <v>0</v>
      </c>
      <c r="P790" s="44" t="s">
        <v>621</v>
      </c>
      <c r="Q790" s="45" t="s">
        <v>771</v>
      </c>
      <c r="R790" s="45" t="s">
        <v>621</v>
      </c>
      <c r="S790" s="46" t="s">
        <v>621</v>
      </c>
      <c r="T790" s="206" t="s">
        <v>621</v>
      </c>
      <c r="U790" s="45" t="s">
        <v>621</v>
      </c>
      <c r="V790" s="44">
        <v>551</v>
      </c>
      <c r="W790" s="45">
        <v>300</v>
      </c>
      <c r="X790" s="44">
        <v>1</v>
      </c>
      <c r="Y790" s="78">
        <v>551</v>
      </c>
      <c r="Z790" s="46" t="s">
        <v>629</v>
      </c>
      <c r="AA790" s="44" t="s">
        <v>621</v>
      </c>
      <c r="AB790" s="66" t="s">
        <v>628</v>
      </c>
      <c r="AC790" s="66" t="s">
        <v>628</v>
      </c>
      <c r="AD790" s="46" t="s">
        <v>621</v>
      </c>
      <c r="AE790" s="66" t="s">
        <v>621</v>
      </c>
      <c r="AF790" s="46" t="s">
        <v>633</v>
      </c>
      <c r="AG790" s="46" t="s">
        <v>725</v>
      </c>
      <c r="AH790" s="46"/>
    </row>
    <row r="791" spans="2:34">
      <c r="B791" s="45" t="s">
        <v>1716</v>
      </c>
      <c r="C791" s="199" t="s">
        <v>1544</v>
      </c>
      <c r="D791" s="199" t="s">
        <v>191</v>
      </c>
      <c r="E791" s="200" t="s">
        <v>360</v>
      </c>
      <c r="F791" s="199" t="s">
        <v>620</v>
      </c>
      <c r="G791" s="44" t="s">
        <v>621</v>
      </c>
      <c r="H791" s="201" t="s">
        <v>1390</v>
      </c>
      <c r="I791" s="200">
        <v>6</v>
      </c>
      <c r="J791" s="44" t="s">
        <v>811</v>
      </c>
      <c r="K791" s="44" t="s">
        <v>15</v>
      </c>
      <c r="L791" s="202" t="s">
        <v>1031</v>
      </c>
      <c r="M791" s="202"/>
      <c r="N791" s="202" t="s">
        <v>1266</v>
      </c>
      <c r="O791" s="91">
        <v>0</v>
      </c>
      <c r="P791" s="44" t="s">
        <v>621</v>
      </c>
      <c r="Q791" s="45" t="s">
        <v>771</v>
      </c>
      <c r="R791" s="45" t="s">
        <v>621</v>
      </c>
      <c r="S791" s="46" t="s">
        <v>621</v>
      </c>
      <c r="T791" s="206" t="s">
        <v>621</v>
      </c>
      <c r="U791" s="45" t="s">
        <v>621</v>
      </c>
      <c r="V791" s="44">
        <v>551</v>
      </c>
      <c r="W791" s="45">
        <v>300</v>
      </c>
      <c r="X791" s="44">
        <v>1</v>
      </c>
      <c r="Y791" s="78">
        <v>551</v>
      </c>
      <c r="Z791" s="46" t="s">
        <v>629</v>
      </c>
      <c r="AA791" s="44" t="s">
        <v>621</v>
      </c>
      <c r="AB791" s="66" t="s">
        <v>628</v>
      </c>
      <c r="AC791" s="66" t="s">
        <v>628</v>
      </c>
      <c r="AD791" s="46" t="s">
        <v>621</v>
      </c>
      <c r="AE791" s="66" t="s">
        <v>621</v>
      </c>
      <c r="AF791" s="46" t="s">
        <v>633</v>
      </c>
      <c r="AG791" s="46" t="s">
        <v>725</v>
      </c>
      <c r="AH791" s="46"/>
    </row>
    <row r="792" spans="2:34">
      <c r="B792" s="45" t="s">
        <v>1717</v>
      </c>
      <c r="C792" s="199" t="s">
        <v>1544</v>
      </c>
      <c r="D792" s="199" t="s">
        <v>191</v>
      </c>
      <c r="E792" s="200" t="s">
        <v>360</v>
      </c>
      <c r="F792" s="199" t="s">
        <v>620</v>
      </c>
      <c r="G792" s="44" t="s">
        <v>621</v>
      </c>
      <c r="H792" s="201" t="s">
        <v>1718</v>
      </c>
      <c r="I792" s="200">
        <v>3</v>
      </c>
      <c r="J792" s="44" t="s">
        <v>811</v>
      </c>
      <c r="K792" s="44" t="s">
        <v>15</v>
      </c>
      <c r="L792" s="202" t="s">
        <v>1031</v>
      </c>
      <c r="M792" s="202"/>
      <c r="N792" s="202" t="s">
        <v>1551</v>
      </c>
      <c r="O792" s="91">
        <v>0</v>
      </c>
      <c r="P792" s="44" t="s">
        <v>621</v>
      </c>
      <c r="Q792" s="45" t="s">
        <v>771</v>
      </c>
      <c r="R792" s="45" t="s">
        <v>621</v>
      </c>
      <c r="S792" s="46" t="s">
        <v>621</v>
      </c>
      <c r="T792" s="206" t="s">
        <v>621</v>
      </c>
      <c r="U792" s="45" t="s">
        <v>621</v>
      </c>
      <c r="V792" s="44">
        <v>551</v>
      </c>
      <c r="W792" s="45">
        <v>300</v>
      </c>
      <c r="X792" s="44">
        <v>1</v>
      </c>
      <c r="Y792" s="78">
        <v>551</v>
      </c>
      <c r="Z792" s="46" t="s">
        <v>629</v>
      </c>
      <c r="AA792" s="44" t="s">
        <v>621</v>
      </c>
      <c r="AB792" s="66" t="s">
        <v>628</v>
      </c>
      <c r="AC792" s="66" t="s">
        <v>628</v>
      </c>
      <c r="AD792" s="46" t="s">
        <v>621</v>
      </c>
      <c r="AE792" s="66" t="s">
        <v>621</v>
      </c>
      <c r="AF792" s="46" t="s">
        <v>633</v>
      </c>
      <c r="AG792" s="46" t="s">
        <v>725</v>
      </c>
      <c r="AH792" s="46"/>
    </row>
    <row r="793" spans="2:34">
      <c r="B793" s="45" t="s">
        <v>1719</v>
      </c>
      <c r="C793" s="199" t="s">
        <v>1544</v>
      </c>
      <c r="D793" s="199" t="s">
        <v>191</v>
      </c>
      <c r="E793" s="200" t="s">
        <v>360</v>
      </c>
      <c r="F793" s="199" t="s">
        <v>620</v>
      </c>
      <c r="G793" s="44" t="s">
        <v>621</v>
      </c>
      <c r="H793" s="201" t="s">
        <v>1458</v>
      </c>
      <c r="I793" s="200">
        <v>1</v>
      </c>
      <c r="J793" s="44" t="s">
        <v>811</v>
      </c>
      <c r="K793" s="44" t="s">
        <v>15</v>
      </c>
      <c r="L793" s="202" t="s">
        <v>1031</v>
      </c>
      <c r="M793" s="202"/>
      <c r="N793" s="202" t="s">
        <v>1551</v>
      </c>
      <c r="O793" s="91">
        <v>0</v>
      </c>
      <c r="P793" s="44" t="s">
        <v>621</v>
      </c>
      <c r="Q793" s="45" t="s">
        <v>771</v>
      </c>
      <c r="R793" s="45" t="s">
        <v>621</v>
      </c>
      <c r="S793" s="46" t="s">
        <v>621</v>
      </c>
      <c r="T793" s="206" t="s">
        <v>621</v>
      </c>
      <c r="U793" s="45" t="s">
        <v>621</v>
      </c>
      <c r="V793" s="44">
        <v>551</v>
      </c>
      <c r="W793" s="45">
        <v>300</v>
      </c>
      <c r="X793" s="44">
        <v>1</v>
      </c>
      <c r="Y793" s="78">
        <v>551</v>
      </c>
      <c r="Z793" s="46" t="s">
        <v>629</v>
      </c>
      <c r="AA793" s="44" t="s">
        <v>621</v>
      </c>
      <c r="AB793" s="66" t="s">
        <v>628</v>
      </c>
      <c r="AC793" s="66" t="s">
        <v>628</v>
      </c>
      <c r="AD793" s="46" t="s">
        <v>621</v>
      </c>
      <c r="AE793" s="66" t="s">
        <v>621</v>
      </c>
      <c r="AF793" s="46" t="s">
        <v>633</v>
      </c>
      <c r="AG793" s="46" t="s">
        <v>725</v>
      </c>
      <c r="AH793" s="46"/>
    </row>
    <row r="794" spans="2:34">
      <c r="B794" s="45" t="s">
        <v>1720</v>
      </c>
      <c r="C794" s="199" t="s">
        <v>1544</v>
      </c>
      <c r="D794" s="199" t="s">
        <v>191</v>
      </c>
      <c r="E794" s="200" t="s">
        <v>360</v>
      </c>
      <c r="F794" s="199" t="s">
        <v>620</v>
      </c>
      <c r="G794" s="44" t="s">
        <v>621</v>
      </c>
      <c r="H794" s="201" t="s">
        <v>1418</v>
      </c>
      <c r="I794" s="200">
        <v>1</v>
      </c>
      <c r="J794" s="44" t="s">
        <v>811</v>
      </c>
      <c r="K794" s="44" t="s">
        <v>15</v>
      </c>
      <c r="L794" s="202" t="s">
        <v>1031</v>
      </c>
      <c r="M794" s="202"/>
      <c r="N794" s="202" t="s">
        <v>1551</v>
      </c>
      <c r="O794" s="91">
        <v>0</v>
      </c>
      <c r="P794" s="44" t="s">
        <v>621</v>
      </c>
      <c r="Q794" s="45" t="s">
        <v>771</v>
      </c>
      <c r="R794" s="45" t="s">
        <v>621</v>
      </c>
      <c r="S794" s="46" t="s">
        <v>621</v>
      </c>
      <c r="T794" s="206" t="s">
        <v>621</v>
      </c>
      <c r="U794" s="45" t="s">
        <v>621</v>
      </c>
      <c r="V794" s="44">
        <v>551</v>
      </c>
      <c r="W794" s="45">
        <v>300</v>
      </c>
      <c r="X794" s="44">
        <v>1</v>
      </c>
      <c r="Y794" s="78">
        <v>551</v>
      </c>
      <c r="Z794" s="46" t="s">
        <v>629</v>
      </c>
      <c r="AA794" s="44" t="s">
        <v>621</v>
      </c>
      <c r="AB794" s="66" t="s">
        <v>628</v>
      </c>
      <c r="AC794" s="66" t="s">
        <v>628</v>
      </c>
      <c r="AD794" s="46" t="s">
        <v>621</v>
      </c>
      <c r="AE794" s="66" t="s">
        <v>621</v>
      </c>
      <c r="AF794" s="46" t="s">
        <v>633</v>
      </c>
      <c r="AG794" s="46" t="s">
        <v>725</v>
      </c>
      <c r="AH794" s="46"/>
    </row>
    <row r="795" spans="2:34">
      <c r="B795" s="45" t="s">
        <v>1721</v>
      </c>
      <c r="C795" s="199" t="s">
        <v>1544</v>
      </c>
      <c r="D795" s="199" t="s">
        <v>191</v>
      </c>
      <c r="E795" s="200" t="s">
        <v>360</v>
      </c>
      <c r="F795" s="199" t="s">
        <v>620</v>
      </c>
      <c r="G795" s="44" t="s">
        <v>621</v>
      </c>
      <c r="H795" s="201" t="s">
        <v>1722</v>
      </c>
      <c r="I795" s="200">
        <v>3</v>
      </c>
      <c r="J795" s="44" t="s">
        <v>811</v>
      </c>
      <c r="K795" s="44" t="s">
        <v>15</v>
      </c>
      <c r="L795" s="202" t="s">
        <v>1031</v>
      </c>
      <c r="M795" s="202"/>
      <c r="N795" s="202" t="s">
        <v>1551</v>
      </c>
      <c r="O795" s="91">
        <v>0</v>
      </c>
      <c r="P795" s="44" t="s">
        <v>621</v>
      </c>
      <c r="Q795" s="45" t="s">
        <v>771</v>
      </c>
      <c r="R795" s="45" t="s">
        <v>621</v>
      </c>
      <c r="S795" s="46" t="s">
        <v>621</v>
      </c>
      <c r="T795" s="206" t="s">
        <v>621</v>
      </c>
      <c r="U795" s="45" t="s">
        <v>621</v>
      </c>
      <c r="V795" s="44">
        <v>551</v>
      </c>
      <c r="W795" s="45">
        <v>300</v>
      </c>
      <c r="X795" s="44">
        <v>1</v>
      </c>
      <c r="Y795" s="78">
        <v>551</v>
      </c>
      <c r="Z795" s="46" t="s">
        <v>629</v>
      </c>
      <c r="AA795" s="44" t="s">
        <v>621</v>
      </c>
      <c r="AB795" s="66" t="s">
        <v>628</v>
      </c>
      <c r="AC795" s="66" t="s">
        <v>628</v>
      </c>
      <c r="AD795" s="46" t="s">
        <v>621</v>
      </c>
      <c r="AE795" s="66" t="s">
        <v>621</v>
      </c>
      <c r="AF795" s="46" t="s">
        <v>633</v>
      </c>
      <c r="AG795" s="46" t="s">
        <v>725</v>
      </c>
      <c r="AH795" s="46"/>
    </row>
    <row r="796" spans="2:34">
      <c r="B796" s="45" t="s">
        <v>1723</v>
      </c>
      <c r="C796" s="199" t="s">
        <v>1544</v>
      </c>
      <c r="D796" s="199" t="s">
        <v>191</v>
      </c>
      <c r="E796" s="200" t="s">
        <v>360</v>
      </c>
      <c r="F796" s="199" t="s">
        <v>620</v>
      </c>
      <c r="G796" s="44" t="s">
        <v>621</v>
      </c>
      <c r="H796" s="201" t="s">
        <v>1416</v>
      </c>
      <c r="I796" s="200">
        <v>3</v>
      </c>
      <c r="J796" s="44" t="s">
        <v>811</v>
      </c>
      <c r="K796" s="44" t="s">
        <v>15</v>
      </c>
      <c r="L796" s="202" t="s">
        <v>1031</v>
      </c>
      <c r="M796" s="202"/>
      <c r="N796" s="202" t="s">
        <v>1551</v>
      </c>
      <c r="O796" s="91">
        <v>0</v>
      </c>
      <c r="P796" s="44" t="s">
        <v>621</v>
      </c>
      <c r="Q796" s="45" t="s">
        <v>771</v>
      </c>
      <c r="R796" s="45" t="s">
        <v>621</v>
      </c>
      <c r="S796" s="46" t="s">
        <v>621</v>
      </c>
      <c r="T796" s="206" t="s">
        <v>621</v>
      </c>
      <c r="U796" s="45" t="s">
        <v>621</v>
      </c>
      <c r="V796" s="44">
        <v>551</v>
      </c>
      <c r="W796" s="45">
        <v>300</v>
      </c>
      <c r="X796" s="44">
        <v>1</v>
      </c>
      <c r="Y796" s="78">
        <v>551</v>
      </c>
      <c r="Z796" s="46" t="s">
        <v>629</v>
      </c>
      <c r="AA796" s="44" t="s">
        <v>621</v>
      </c>
      <c r="AB796" s="66" t="s">
        <v>628</v>
      </c>
      <c r="AC796" s="66" t="s">
        <v>628</v>
      </c>
      <c r="AD796" s="46" t="s">
        <v>621</v>
      </c>
      <c r="AE796" s="66" t="s">
        <v>621</v>
      </c>
      <c r="AF796" s="46" t="s">
        <v>633</v>
      </c>
      <c r="AG796" s="46" t="s">
        <v>725</v>
      </c>
      <c r="AH796" s="46"/>
    </row>
    <row r="797" spans="2:34">
      <c r="B797" s="45" t="s">
        <v>1724</v>
      </c>
      <c r="C797" s="199" t="s">
        <v>1544</v>
      </c>
      <c r="D797" s="199" t="s">
        <v>191</v>
      </c>
      <c r="E797" s="200" t="s">
        <v>360</v>
      </c>
      <c r="F797" s="199" t="s">
        <v>620</v>
      </c>
      <c r="G797" s="44" t="s">
        <v>621</v>
      </c>
      <c r="H797" s="201" t="s">
        <v>1368</v>
      </c>
      <c r="I797" s="200">
        <v>4</v>
      </c>
      <c r="J797" s="44" t="s">
        <v>811</v>
      </c>
      <c r="K797" s="44" t="s">
        <v>15</v>
      </c>
      <c r="L797" s="202" t="s">
        <v>1031</v>
      </c>
      <c r="M797" s="202"/>
      <c r="N797" s="202" t="s">
        <v>1266</v>
      </c>
      <c r="O797" s="91">
        <v>0</v>
      </c>
      <c r="P797" s="44" t="s">
        <v>621</v>
      </c>
      <c r="Q797" s="45" t="s">
        <v>771</v>
      </c>
      <c r="R797" s="45" t="s">
        <v>621</v>
      </c>
      <c r="S797" s="46" t="s">
        <v>621</v>
      </c>
      <c r="T797" s="206" t="s">
        <v>621</v>
      </c>
      <c r="U797" s="45" t="s">
        <v>621</v>
      </c>
      <c r="V797" s="44">
        <v>551</v>
      </c>
      <c r="W797" s="45">
        <v>300</v>
      </c>
      <c r="X797" s="44">
        <v>1</v>
      </c>
      <c r="Y797" s="78">
        <v>551</v>
      </c>
      <c r="Z797" s="46" t="s">
        <v>629</v>
      </c>
      <c r="AA797" s="44" t="s">
        <v>621</v>
      </c>
      <c r="AB797" s="66" t="s">
        <v>628</v>
      </c>
      <c r="AC797" s="66" t="s">
        <v>628</v>
      </c>
      <c r="AD797" s="46" t="s">
        <v>621</v>
      </c>
      <c r="AE797" s="66" t="s">
        <v>621</v>
      </c>
      <c r="AF797" s="46" t="s">
        <v>633</v>
      </c>
      <c r="AG797" s="46" t="s">
        <v>725</v>
      </c>
      <c r="AH797" s="46"/>
    </row>
    <row r="798" spans="2:34">
      <c r="B798" s="45" t="s">
        <v>1725</v>
      </c>
      <c r="C798" s="199" t="s">
        <v>1544</v>
      </c>
      <c r="D798" s="199" t="s">
        <v>191</v>
      </c>
      <c r="E798" s="200" t="s">
        <v>360</v>
      </c>
      <c r="F798" s="199" t="s">
        <v>620</v>
      </c>
      <c r="G798" s="44" t="s">
        <v>621</v>
      </c>
      <c r="H798" s="201" t="s">
        <v>1411</v>
      </c>
      <c r="I798" s="200">
        <v>3</v>
      </c>
      <c r="J798" s="44" t="s">
        <v>816</v>
      </c>
      <c r="K798" s="44" t="s">
        <v>15</v>
      </c>
      <c r="L798" s="202" t="s">
        <v>1031</v>
      </c>
      <c r="M798" s="202"/>
      <c r="N798" s="202" t="s">
        <v>1266</v>
      </c>
      <c r="O798" s="91">
        <v>0</v>
      </c>
      <c r="P798" s="44" t="s">
        <v>621</v>
      </c>
      <c r="Q798" s="45" t="s">
        <v>771</v>
      </c>
      <c r="R798" s="45" t="s">
        <v>621</v>
      </c>
      <c r="S798" s="46" t="s">
        <v>621</v>
      </c>
      <c r="T798" s="206" t="s">
        <v>621</v>
      </c>
      <c r="U798" s="45" t="s">
        <v>621</v>
      </c>
      <c r="V798" s="44">
        <v>551</v>
      </c>
      <c r="W798" s="45">
        <v>300</v>
      </c>
      <c r="X798" s="44">
        <v>1</v>
      </c>
      <c r="Y798" s="78">
        <v>551</v>
      </c>
      <c r="Z798" s="46" t="s">
        <v>629</v>
      </c>
      <c r="AA798" s="44" t="s">
        <v>621</v>
      </c>
      <c r="AB798" s="66" t="s">
        <v>628</v>
      </c>
      <c r="AC798" s="66" t="s">
        <v>628</v>
      </c>
      <c r="AD798" s="46" t="s">
        <v>621</v>
      </c>
      <c r="AE798" s="66" t="s">
        <v>621</v>
      </c>
      <c r="AF798" s="46" t="s">
        <v>633</v>
      </c>
      <c r="AG798" s="46" t="s">
        <v>725</v>
      </c>
      <c r="AH798" s="46"/>
    </row>
    <row r="799" spans="2:34">
      <c r="B799" s="45" t="s">
        <v>1726</v>
      </c>
      <c r="C799" s="199" t="s">
        <v>1544</v>
      </c>
      <c r="D799" s="199" t="s">
        <v>191</v>
      </c>
      <c r="E799" s="200" t="s">
        <v>360</v>
      </c>
      <c r="F799" s="199" t="s">
        <v>620</v>
      </c>
      <c r="G799" s="44" t="s">
        <v>621</v>
      </c>
      <c r="H799" s="201" t="s">
        <v>1308</v>
      </c>
      <c r="I799" s="200">
        <v>3</v>
      </c>
      <c r="J799" s="44" t="s">
        <v>811</v>
      </c>
      <c r="K799" s="44" t="s">
        <v>15</v>
      </c>
      <c r="L799" s="202" t="s">
        <v>1031</v>
      </c>
      <c r="M799" s="202"/>
      <c r="N799" s="202" t="s">
        <v>1551</v>
      </c>
      <c r="O799" s="91">
        <v>0</v>
      </c>
      <c r="P799" s="44" t="s">
        <v>621</v>
      </c>
      <c r="Q799" s="45" t="s">
        <v>771</v>
      </c>
      <c r="R799" s="45" t="s">
        <v>621</v>
      </c>
      <c r="S799" s="46" t="s">
        <v>621</v>
      </c>
      <c r="T799" s="206" t="s">
        <v>621</v>
      </c>
      <c r="U799" s="45" t="s">
        <v>621</v>
      </c>
      <c r="V799" s="44">
        <v>551</v>
      </c>
      <c r="W799" s="45">
        <v>300</v>
      </c>
      <c r="X799" s="44">
        <v>1</v>
      </c>
      <c r="Y799" s="78">
        <v>551</v>
      </c>
      <c r="Z799" s="46" t="s">
        <v>629</v>
      </c>
      <c r="AA799" s="44" t="s">
        <v>621</v>
      </c>
      <c r="AB799" s="66" t="s">
        <v>628</v>
      </c>
      <c r="AC799" s="66" t="s">
        <v>628</v>
      </c>
      <c r="AD799" s="46" t="s">
        <v>621</v>
      </c>
      <c r="AE799" s="66" t="s">
        <v>621</v>
      </c>
      <c r="AF799" s="46" t="s">
        <v>633</v>
      </c>
      <c r="AG799" s="46" t="s">
        <v>725</v>
      </c>
      <c r="AH799" s="46"/>
    </row>
    <row r="800" spans="2:34">
      <c r="B800" s="45" t="s">
        <v>1727</v>
      </c>
      <c r="C800" s="199" t="s">
        <v>1544</v>
      </c>
      <c r="D800" s="199" t="s">
        <v>191</v>
      </c>
      <c r="E800" s="200" t="s">
        <v>360</v>
      </c>
      <c r="F800" s="199" t="s">
        <v>620</v>
      </c>
      <c r="G800" s="44" t="s">
        <v>621</v>
      </c>
      <c r="H800" s="201" t="s">
        <v>1304</v>
      </c>
      <c r="I800" s="200">
        <v>5</v>
      </c>
      <c r="J800" s="44" t="s">
        <v>811</v>
      </c>
      <c r="K800" s="44" t="s">
        <v>15</v>
      </c>
      <c r="L800" s="202" t="s">
        <v>1031</v>
      </c>
      <c r="M800" s="202"/>
      <c r="N800" s="202" t="s">
        <v>1266</v>
      </c>
      <c r="O800" s="91">
        <v>0</v>
      </c>
      <c r="P800" s="44" t="s">
        <v>621</v>
      </c>
      <c r="Q800" s="45" t="s">
        <v>771</v>
      </c>
      <c r="R800" s="45" t="s">
        <v>621</v>
      </c>
      <c r="S800" s="46" t="s">
        <v>621</v>
      </c>
      <c r="T800" s="206" t="s">
        <v>621</v>
      </c>
      <c r="U800" s="45" t="s">
        <v>621</v>
      </c>
      <c r="V800" s="44">
        <v>551</v>
      </c>
      <c r="W800" s="45">
        <v>300</v>
      </c>
      <c r="X800" s="44">
        <v>1</v>
      </c>
      <c r="Y800" s="78">
        <v>551</v>
      </c>
      <c r="Z800" s="46" t="s">
        <v>629</v>
      </c>
      <c r="AA800" s="44" t="s">
        <v>621</v>
      </c>
      <c r="AB800" s="66" t="s">
        <v>628</v>
      </c>
      <c r="AC800" s="66" t="s">
        <v>628</v>
      </c>
      <c r="AD800" s="46" t="s">
        <v>621</v>
      </c>
      <c r="AE800" s="66" t="s">
        <v>621</v>
      </c>
      <c r="AF800" s="46" t="s">
        <v>633</v>
      </c>
      <c r="AG800" s="46" t="s">
        <v>725</v>
      </c>
      <c r="AH800" s="46"/>
    </row>
    <row r="801" spans="2:34">
      <c r="B801" s="45" t="s">
        <v>1728</v>
      </c>
      <c r="C801" s="199" t="s">
        <v>1544</v>
      </c>
      <c r="D801" s="199" t="s">
        <v>191</v>
      </c>
      <c r="E801" s="200" t="s">
        <v>360</v>
      </c>
      <c r="F801" s="199" t="s">
        <v>620</v>
      </c>
      <c r="G801" s="44" t="s">
        <v>621</v>
      </c>
      <c r="H801" s="201" t="s">
        <v>1300</v>
      </c>
      <c r="I801" s="200">
        <v>4</v>
      </c>
      <c r="J801" s="44" t="s">
        <v>811</v>
      </c>
      <c r="K801" s="44" t="s">
        <v>15</v>
      </c>
      <c r="L801" s="202" t="s">
        <v>1031</v>
      </c>
      <c r="M801" s="202"/>
      <c r="N801" s="202" t="s">
        <v>1266</v>
      </c>
      <c r="O801" s="91">
        <v>0</v>
      </c>
      <c r="P801" s="44" t="s">
        <v>621</v>
      </c>
      <c r="Q801" s="45" t="s">
        <v>771</v>
      </c>
      <c r="R801" s="45" t="s">
        <v>621</v>
      </c>
      <c r="S801" s="46" t="s">
        <v>621</v>
      </c>
      <c r="T801" s="206" t="s">
        <v>621</v>
      </c>
      <c r="U801" s="45" t="s">
        <v>621</v>
      </c>
      <c r="V801" s="44">
        <v>551</v>
      </c>
      <c r="W801" s="45">
        <v>300</v>
      </c>
      <c r="X801" s="44">
        <v>1</v>
      </c>
      <c r="Y801" s="78">
        <v>551</v>
      </c>
      <c r="Z801" s="46" t="s">
        <v>629</v>
      </c>
      <c r="AA801" s="44" t="s">
        <v>621</v>
      </c>
      <c r="AB801" s="66" t="s">
        <v>628</v>
      </c>
      <c r="AC801" s="66" t="s">
        <v>628</v>
      </c>
      <c r="AD801" s="46" t="s">
        <v>621</v>
      </c>
      <c r="AE801" s="66" t="s">
        <v>621</v>
      </c>
      <c r="AF801" s="46" t="s">
        <v>633</v>
      </c>
      <c r="AG801" s="46" t="s">
        <v>725</v>
      </c>
      <c r="AH801" s="46"/>
    </row>
    <row r="802" spans="2:34">
      <c r="B802" s="45" t="s">
        <v>1729</v>
      </c>
      <c r="C802" s="199" t="s">
        <v>1544</v>
      </c>
      <c r="D802" s="199" t="s">
        <v>191</v>
      </c>
      <c r="E802" s="200" t="s">
        <v>360</v>
      </c>
      <c r="F802" s="199" t="s">
        <v>620</v>
      </c>
      <c r="G802" s="44" t="s">
        <v>621</v>
      </c>
      <c r="H802" s="201" t="s">
        <v>1302</v>
      </c>
      <c r="I802" s="200">
        <v>5</v>
      </c>
      <c r="J802" s="44" t="s">
        <v>811</v>
      </c>
      <c r="K802" s="44" t="s">
        <v>15</v>
      </c>
      <c r="L802" s="202" t="s">
        <v>1031</v>
      </c>
      <c r="M802" s="202"/>
      <c r="N802" s="202" t="s">
        <v>1338</v>
      </c>
      <c r="O802" s="91">
        <v>0</v>
      </c>
      <c r="P802" s="44" t="s">
        <v>621</v>
      </c>
      <c r="Q802" s="45" t="s">
        <v>771</v>
      </c>
      <c r="R802" s="45" t="s">
        <v>621</v>
      </c>
      <c r="S802" s="46" t="s">
        <v>621</v>
      </c>
      <c r="T802" s="206" t="s">
        <v>621</v>
      </c>
      <c r="U802" s="45" t="s">
        <v>621</v>
      </c>
      <c r="V802" s="44">
        <v>551</v>
      </c>
      <c r="W802" s="45">
        <v>300</v>
      </c>
      <c r="X802" s="44">
        <v>1</v>
      </c>
      <c r="Y802" s="78">
        <v>551</v>
      </c>
      <c r="Z802" s="46" t="s">
        <v>629</v>
      </c>
      <c r="AA802" s="44" t="s">
        <v>621</v>
      </c>
      <c r="AB802" s="66" t="s">
        <v>628</v>
      </c>
      <c r="AC802" s="66" t="s">
        <v>628</v>
      </c>
      <c r="AD802" s="46" t="s">
        <v>621</v>
      </c>
      <c r="AE802" s="66" t="s">
        <v>621</v>
      </c>
      <c r="AF802" s="46" t="s">
        <v>633</v>
      </c>
      <c r="AG802" s="46" t="s">
        <v>725</v>
      </c>
      <c r="AH802" s="46"/>
    </row>
    <row r="803" spans="2:34">
      <c r="B803" s="45" t="s">
        <v>1674</v>
      </c>
      <c r="C803" s="199" t="s">
        <v>1544</v>
      </c>
      <c r="D803" s="199" t="s">
        <v>191</v>
      </c>
      <c r="E803" s="200" t="s">
        <v>360</v>
      </c>
      <c r="F803" s="199" t="s">
        <v>620</v>
      </c>
      <c r="G803" s="44" t="s">
        <v>621</v>
      </c>
      <c r="H803" s="201" t="s">
        <v>1294</v>
      </c>
      <c r="I803" s="200">
        <v>10</v>
      </c>
      <c r="J803" s="44" t="s">
        <v>811</v>
      </c>
      <c r="K803" s="44" t="s">
        <v>15</v>
      </c>
      <c r="L803" s="202" t="s">
        <v>1031</v>
      </c>
      <c r="M803" s="202"/>
      <c r="N803" s="202" t="s">
        <v>1338</v>
      </c>
      <c r="O803" s="91">
        <v>0</v>
      </c>
      <c r="P803" s="44" t="s">
        <v>621</v>
      </c>
      <c r="Q803" s="45" t="s">
        <v>771</v>
      </c>
      <c r="R803" s="45" t="s">
        <v>621</v>
      </c>
      <c r="S803" s="46" t="s">
        <v>621</v>
      </c>
      <c r="T803" s="206">
        <v>361.7</v>
      </c>
      <c r="U803" s="45" t="s">
        <v>621</v>
      </c>
      <c r="V803" s="44">
        <v>551</v>
      </c>
      <c r="W803" s="45">
        <v>300</v>
      </c>
      <c r="X803" s="44">
        <v>1</v>
      </c>
      <c r="Y803" s="78">
        <v>551</v>
      </c>
      <c r="Z803" s="46" t="s">
        <v>629</v>
      </c>
      <c r="AA803" s="44" t="s">
        <v>621</v>
      </c>
      <c r="AB803" s="66" t="s">
        <v>628</v>
      </c>
      <c r="AC803" s="66" t="s">
        <v>628</v>
      </c>
      <c r="AD803" s="46" t="s">
        <v>621</v>
      </c>
      <c r="AE803" s="66" t="s">
        <v>621</v>
      </c>
      <c r="AF803" s="46" t="s">
        <v>633</v>
      </c>
      <c r="AG803" s="46" t="s">
        <v>725</v>
      </c>
      <c r="AH803" s="46"/>
    </row>
    <row r="804" spans="2:34">
      <c r="B804" s="45" t="s">
        <v>1730</v>
      </c>
      <c r="C804" s="199" t="s">
        <v>1544</v>
      </c>
      <c r="D804" s="199" t="s">
        <v>191</v>
      </c>
      <c r="E804" s="200" t="s">
        <v>360</v>
      </c>
      <c r="F804" s="199" t="s">
        <v>620</v>
      </c>
      <c r="G804" s="44" t="s">
        <v>621</v>
      </c>
      <c r="H804" s="201" t="s">
        <v>1324</v>
      </c>
      <c r="I804" s="200">
        <v>1</v>
      </c>
      <c r="J804" s="44" t="s">
        <v>811</v>
      </c>
      <c r="K804" s="44" t="s">
        <v>15</v>
      </c>
      <c r="L804" s="202" t="s">
        <v>1031</v>
      </c>
      <c r="M804" s="202"/>
      <c r="N804" s="202" t="s">
        <v>1338</v>
      </c>
      <c r="O804" s="91">
        <v>0</v>
      </c>
      <c r="P804" s="44" t="s">
        <v>621</v>
      </c>
      <c r="Q804" s="45" t="s">
        <v>771</v>
      </c>
      <c r="R804" s="45" t="s">
        <v>621</v>
      </c>
      <c r="S804" s="46" t="s">
        <v>621</v>
      </c>
      <c r="T804" s="206" t="s">
        <v>621</v>
      </c>
      <c r="U804" s="45" t="s">
        <v>621</v>
      </c>
      <c r="V804" s="44">
        <v>551</v>
      </c>
      <c r="W804" s="45">
        <v>300</v>
      </c>
      <c r="X804" s="44">
        <v>1</v>
      </c>
      <c r="Y804" s="78">
        <v>551</v>
      </c>
      <c r="Z804" s="46" t="s">
        <v>629</v>
      </c>
      <c r="AA804" s="44" t="s">
        <v>621</v>
      </c>
      <c r="AB804" s="66" t="s">
        <v>628</v>
      </c>
      <c r="AC804" s="66" t="s">
        <v>628</v>
      </c>
      <c r="AD804" s="46" t="s">
        <v>621</v>
      </c>
      <c r="AE804" s="66" t="s">
        <v>621</v>
      </c>
      <c r="AF804" s="46" t="s">
        <v>633</v>
      </c>
      <c r="AG804" s="46" t="s">
        <v>725</v>
      </c>
      <c r="AH804" s="46"/>
    </row>
    <row r="805" spans="2:34">
      <c r="B805" s="45" t="s">
        <v>1731</v>
      </c>
      <c r="C805" s="199" t="s">
        <v>1544</v>
      </c>
      <c r="D805" s="199" t="s">
        <v>191</v>
      </c>
      <c r="E805" s="200" t="s">
        <v>360</v>
      </c>
      <c r="F805" s="199" t="s">
        <v>620</v>
      </c>
      <c r="G805" s="44" t="s">
        <v>621</v>
      </c>
      <c r="H805" s="201" t="s">
        <v>1306</v>
      </c>
      <c r="I805" s="200">
        <v>4</v>
      </c>
      <c r="J805" s="44" t="s">
        <v>811</v>
      </c>
      <c r="K805" s="44" t="s">
        <v>15</v>
      </c>
      <c r="L805" s="202" t="s">
        <v>1031</v>
      </c>
      <c r="M805" s="202"/>
      <c r="N805" s="202" t="s">
        <v>1551</v>
      </c>
      <c r="O805" s="91">
        <v>0</v>
      </c>
      <c r="P805" s="44" t="s">
        <v>621</v>
      </c>
      <c r="Q805" s="45" t="s">
        <v>771</v>
      </c>
      <c r="R805" s="45" t="s">
        <v>621</v>
      </c>
      <c r="S805" s="46" t="s">
        <v>621</v>
      </c>
      <c r="T805" s="206" t="s">
        <v>621</v>
      </c>
      <c r="U805" s="45" t="s">
        <v>621</v>
      </c>
      <c r="V805" s="44">
        <v>551</v>
      </c>
      <c r="W805" s="45">
        <v>300</v>
      </c>
      <c r="X805" s="44">
        <v>1</v>
      </c>
      <c r="Y805" s="78">
        <v>551</v>
      </c>
      <c r="Z805" s="46" t="s">
        <v>629</v>
      </c>
      <c r="AA805" s="44" t="s">
        <v>621</v>
      </c>
      <c r="AB805" s="66" t="s">
        <v>628</v>
      </c>
      <c r="AC805" s="66" t="s">
        <v>628</v>
      </c>
      <c r="AD805" s="46" t="s">
        <v>621</v>
      </c>
      <c r="AE805" s="66" t="s">
        <v>621</v>
      </c>
      <c r="AF805" s="46" t="s">
        <v>633</v>
      </c>
      <c r="AG805" s="46" t="s">
        <v>725</v>
      </c>
      <c r="AH805" s="46"/>
    </row>
    <row r="806" spans="2:34">
      <c r="B806" s="45" t="s">
        <v>1732</v>
      </c>
      <c r="C806" s="199" t="s">
        <v>1544</v>
      </c>
      <c r="D806" s="199" t="s">
        <v>191</v>
      </c>
      <c r="E806" s="200" t="s">
        <v>360</v>
      </c>
      <c r="F806" s="199" t="s">
        <v>620</v>
      </c>
      <c r="G806" s="44" t="s">
        <v>621</v>
      </c>
      <c r="H806" s="201" t="s">
        <v>1439</v>
      </c>
      <c r="I806" s="200">
        <v>6</v>
      </c>
      <c r="J806" s="44" t="s">
        <v>811</v>
      </c>
      <c r="K806" s="44" t="s">
        <v>15</v>
      </c>
      <c r="L806" s="202" t="s">
        <v>1031</v>
      </c>
      <c r="M806" s="202"/>
      <c r="N806" s="202" t="s">
        <v>1551</v>
      </c>
      <c r="O806" s="91">
        <v>0</v>
      </c>
      <c r="P806" s="44" t="s">
        <v>621</v>
      </c>
      <c r="Q806" s="45" t="s">
        <v>771</v>
      </c>
      <c r="R806" s="45" t="s">
        <v>621</v>
      </c>
      <c r="S806" s="46" t="s">
        <v>621</v>
      </c>
      <c r="T806" s="206" t="s">
        <v>621</v>
      </c>
      <c r="U806" s="45" t="s">
        <v>621</v>
      </c>
      <c r="V806" s="44">
        <v>551</v>
      </c>
      <c r="W806" s="45">
        <v>300</v>
      </c>
      <c r="X806" s="44">
        <v>1</v>
      </c>
      <c r="Y806" s="78">
        <v>551</v>
      </c>
      <c r="Z806" s="46" t="s">
        <v>629</v>
      </c>
      <c r="AA806" s="44" t="s">
        <v>621</v>
      </c>
      <c r="AB806" s="66" t="s">
        <v>628</v>
      </c>
      <c r="AC806" s="66" t="s">
        <v>628</v>
      </c>
      <c r="AD806" s="46" t="s">
        <v>621</v>
      </c>
      <c r="AE806" s="66" t="s">
        <v>621</v>
      </c>
      <c r="AF806" s="46" t="s">
        <v>633</v>
      </c>
      <c r="AG806" s="46" t="s">
        <v>725</v>
      </c>
      <c r="AH806" s="46"/>
    </row>
    <row r="807" spans="2:34">
      <c r="B807" s="45" t="s">
        <v>1733</v>
      </c>
      <c r="C807" s="199" t="s">
        <v>1544</v>
      </c>
      <c r="D807" s="199" t="s">
        <v>191</v>
      </c>
      <c r="E807" s="200" t="s">
        <v>360</v>
      </c>
      <c r="F807" s="199" t="s">
        <v>620</v>
      </c>
      <c r="G807" s="44" t="s">
        <v>621</v>
      </c>
      <c r="H807" s="201" t="s">
        <v>1322</v>
      </c>
      <c r="I807" s="200">
        <v>2</v>
      </c>
      <c r="J807" s="44" t="s">
        <v>811</v>
      </c>
      <c r="K807" s="44" t="s">
        <v>15</v>
      </c>
      <c r="L807" s="202" t="s">
        <v>1031</v>
      </c>
      <c r="M807" s="202"/>
      <c r="N807" s="202" t="s">
        <v>1551</v>
      </c>
      <c r="O807" s="91">
        <v>0</v>
      </c>
      <c r="P807" s="44" t="s">
        <v>621</v>
      </c>
      <c r="Q807" s="45" t="s">
        <v>771</v>
      </c>
      <c r="R807" s="45" t="s">
        <v>621</v>
      </c>
      <c r="S807" s="46" t="s">
        <v>621</v>
      </c>
      <c r="T807" s="206" t="s">
        <v>621</v>
      </c>
      <c r="U807" s="45" t="s">
        <v>621</v>
      </c>
      <c r="V807" s="44">
        <v>551</v>
      </c>
      <c r="W807" s="45">
        <v>300</v>
      </c>
      <c r="X807" s="44">
        <v>1</v>
      </c>
      <c r="Y807" s="78">
        <v>551</v>
      </c>
      <c r="Z807" s="46" t="s">
        <v>629</v>
      </c>
      <c r="AA807" s="44" t="s">
        <v>621</v>
      </c>
      <c r="AB807" s="66" t="s">
        <v>628</v>
      </c>
      <c r="AC807" s="66" t="s">
        <v>628</v>
      </c>
      <c r="AD807" s="46" t="s">
        <v>621</v>
      </c>
      <c r="AE807" s="66" t="s">
        <v>621</v>
      </c>
      <c r="AF807" s="46" t="s">
        <v>633</v>
      </c>
      <c r="AG807" s="46" t="s">
        <v>725</v>
      </c>
      <c r="AH807" s="46"/>
    </row>
    <row r="808" spans="2:34">
      <c r="B808" s="45" t="s">
        <v>1734</v>
      </c>
      <c r="C808" s="199" t="s">
        <v>1544</v>
      </c>
      <c r="D808" s="199" t="s">
        <v>191</v>
      </c>
      <c r="E808" s="200" t="s">
        <v>360</v>
      </c>
      <c r="F808" s="199" t="s">
        <v>620</v>
      </c>
      <c r="G808" s="44" t="s">
        <v>621</v>
      </c>
      <c r="H808" s="201" t="s">
        <v>1290</v>
      </c>
      <c r="I808" s="200">
        <v>2</v>
      </c>
      <c r="J808" s="44" t="s">
        <v>811</v>
      </c>
      <c r="K808" s="44" t="s">
        <v>15</v>
      </c>
      <c r="L808" s="202" t="s">
        <v>1031</v>
      </c>
      <c r="M808" s="202"/>
      <c r="N808" s="202" t="s">
        <v>1551</v>
      </c>
      <c r="O808" s="91">
        <v>0</v>
      </c>
      <c r="P808" s="44" t="s">
        <v>621</v>
      </c>
      <c r="Q808" s="45" t="s">
        <v>771</v>
      </c>
      <c r="R808" s="45" t="s">
        <v>621</v>
      </c>
      <c r="S808" s="46" t="s">
        <v>621</v>
      </c>
      <c r="T808" s="206" t="s">
        <v>621</v>
      </c>
      <c r="U808" s="45" t="s">
        <v>621</v>
      </c>
      <c r="V808" s="44">
        <v>551</v>
      </c>
      <c r="W808" s="45">
        <v>300</v>
      </c>
      <c r="X808" s="44">
        <v>1</v>
      </c>
      <c r="Y808" s="78">
        <v>551</v>
      </c>
      <c r="Z808" s="46" t="s">
        <v>629</v>
      </c>
      <c r="AA808" s="44" t="s">
        <v>621</v>
      </c>
      <c r="AB808" s="66" t="s">
        <v>628</v>
      </c>
      <c r="AC808" s="66" t="s">
        <v>628</v>
      </c>
      <c r="AD808" s="46" t="s">
        <v>621</v>
      </c>
      <c r="AE808" s="66" t="s">
        <v>621</v>
      </c>
      <c r="AF808" s="46" t="s">
        <v>633</v>
      </c>
      <c r="AG808" s="46" t="s">
        <v>725</v>
      </c>
      <c r="AH808" s="46"/>
    </row>
    <row r="809" spans="2:34">
      <c r="B809" s="45" t="s">
        <v>1735</v>
      </c>
      <c r="C809" s="199" t="s">
        <v>1544</v>
      </c>
      <c r="D809" s="199" t="s">
        <v>196</v>
      </c>
      <c r="E809" s="200" t="s">
        <v>359</v>
      </c>
      <c r="F809" s="199" t="s">
        <v>620</v>
      </c>
      <c r="G809" s="44" t="s">
        <v>621</v>
      </c>
      <c r="H809" s="201" t="s">
        <v>1290</v>
      </c>
      <c r="I809" s="200">
        <v>1</v>
      </c>
      <c r="J809" s="44" t="s">
        <v>811</v>
      </c>
      <c r="K809" s="44" t="s">
        <v>15</v>
      </c>
      <c r="L809" s="202" t="s">
        <v>470</v>
      </c>
      <c r="M809" s="202" t="s">
        <v>623</v>
      </c>
      <c r="N809" s="202" t="s">
        <v>624</v>
      </c>
      <c r="O809" s="91">
        <v>50</v>
      </c>
      <c r="P809" s="44" t="s">
        <v>625</v>
      </c>
      <c r="Q809" s="45" t="s">
        <v>626</v>
      </c>
      <c r="R809" s="45" t="s">
        <v>625</v>
      </c>
      <c r="S809" s="46" t="s">
        <v>627</v>
      </c>
      <c r="T809" s="206">
        <v>24.752573765238694</v>
      </c>
      <c r="U809" s="45" t="s">
        <v>632</v>
      </c>
      <c r="V809" s="44">
        <v>334</v>
      </c>
      <c r="W809" s="45">
        <v>300</v>
      </c>
      <c r="X809" s="44">
        <v>3</v>
      </c>
      <c r="Y809" s="78">
        <v>111.33333333333333</v>
      </c>
      <c r="Z809" s="46" t="s">
        <v>708</v>
      </c>
      <c r="AA809" s="44" t="s">
        <v>630</v>
      </c>
      <c r="AB809" s="66" t="s">
        <v>640</v>
      </c>
      <c r="AC809" s="66" t="s">
        <v>632</v>
      </c>
      <c r="AD809" s="46" t="s">
        <v>632</v>
      </c>
      <c r="AE809" s="66" t="s">
        <v>634</v>
      </c>
      <c r="AF809" s="46" t="s">
        <v>632</v>
      </c>
      <c r="AG809" s="46" t="s">
        <v>635</v>
      </c>
      <c r="AH809" s="46"/>
    </row>
    <row r="810" spans="2:34">
      <c r="B810" s="45" t="s">
        <v>1736</v>
      </c>
      <c r="C810" s="199" t="s">
        <v>1544</v>
      </c>
      <c r="D810" s="199" t="s">
        <v>196</v>
      </c>
      <c r="E810" s="200" t="s">
        <v>359</v>
      </c>
      <c r="F810" s="199" t="s">
        <v>620</v>
      </c>
      <c r="G810" s="44" t="s">
        <v>621</v>
      </c>
      <c r="H810" s="201" t="s">
        <v>1320</v>
      </c>
      <c r="I810" s="200">
        <v>5</v>
      </c>
      <c r="J810" s="44" t="s">
        <v>811</v>
      </c>
      <c r="K810" s="44" t="s">
        <v>15</v>
      </c>
      <c r="L810" s="202" t="s">
        <v>470</v>
      </c>
      <c r="M810" s="202" t="s">
        <v>623</v>
      </c>
      <c r="N810" s="202" t="s">
        <v>624</v>
      </c>
      <c r="O810" s="91">
        <v>28.8</v>
      </c>
      <c r="P810" s="44" t="s">
        <v>798</v>
      </c>
      <c r="Q810" s="45" t="s">
        <v>626</v>
      </c>
      <c r="R810" s="45" t="s">
        <v>625</v>
      </c>
      <c r="S810" s="46" t="s">
        <v>627</v>
      </c>
      <c r="T810" s="206">
        <v>134.18012718731785</v>
      </c>
      <c r="U810" s="45" t="s">
        <v>632</v>
      </c>
      <c r="V810" s="44">
        <v>334</v>
      </c>
      <c r="W810" s="45">
        <v>300</v>
      </c>
      <c r="X810" s="44">
        <v>3</v>
      </c>
      <c r="Y810" s="78">
        <v>111.33333333333333</v>
      </c>
      <c r="Z810" s="46" t="s">
        <v>708</v>
      </c>
      <c r="AA810" s="44" t="s">
        <v>630</v>
      </c>
      <c r="AB810" s="66" t="s">
        <v>632</v>
      </c>
      <c r="AC810" s="66" t="s">
        <v>799</v>
      </c>
      <c r="AD810" s="46" t="s">
        <v>632</v>
      </c>
      <c r="AE810" s="66" t="s">
        <v>634</v>
      </c>
      <c r="AF810" s="46" t="s">
        <v>632</v>
      </c>
      <c r="AG810" s="46" t="s">
        <v>725</v>
      </c>
      <c r="AH810" s="46"/>
    </row>
    <row r="811" spans="2:34">
      <c r="B811" s="45" t="s">
        <v>1737</v>
      </c>
      <c r="C811" s="199" t="s">
        <v>1544</v>
      </c>
      <c r="D811" s="199" t="s">
        <v>196</v>
      </c>
      <c r="E811" s="200" t="s">
        <v>359</v>
      </c>
      <c r="F811" s="199" t="s">
        <v>620</v>
      </c>
      <c r="G811" s="44" t="s">
        <v>621</v>
      </c>
      <c r="H811" s="201" t="s">
        <v>1432</v>
      </c>
      <c r="I811" s="200">
        <v>5</v>
      </c>
      <c r="J811" s="44" t="s">
        <v>816</v>
      </c>
      <c r="K811" s="44" t="s">
        <v>15</v>
      </c>
      <c r="L811" s="202" t="s">
        <v>470</v>
      </c>
      <c r="M811" s="202" t="s">
        <v>623</v>
      </c>
      <c r="N811" s="202" t="s">
        <v>624</v>
      </c>
      <c r="O811" s="91">
        <v>17.400000000000002</v>
      </c>
      <c r="P811" s="44" t="s">
        <v>625</v>
      </c>
      <c r="Q811" s="45" t="s">
        <v>626</v>
      </c>
      <c r="R811" s="45" t="s">
        <v>625</v>
      </c>
      <c r="S811" s="46" t="s">
        <v>627</v>
      </c>
      <c r="T811" s="206">
        <v>134.18012718731785</v>
      </c>
      <c r="U811" s="45" t="s">
        <v>632</v>
      </c>
      <c r="V811" s="44">
        <v>334</v>
      </c>
      <c r="W811" s="45">
        <v>300</v>
      </c>
      <c r="X811" s="44">
        <v>3</v>
      </c>
      <c r="Y811" s="78">
        <v>111.33333333333333</v>
      </c>
      <c r="Z811" s="46" t="s">
        <v>708</v>
      </c>
      <c r="AA811" s="44" t="s">
        <v>630</v>
      </c>
      <c r="AB811" s="66" t="s">
        <v>631</v>
      </c>
      <c r="AC811" s="66" t="s">
        <v>632</v>
      </c>
      <c r="AD811" s="46" t="s">
        <v>632</v>
      </c>
      <c r="AE811" s="66" t="s">
        <v>634</v>
      </c>
      <c r="AF811" s="46" t="s">
        <v>631</v>
      </c>
      <c r="AG811" s="46" t="s">
        <v>635</v>
      </c>
      <c r="AH811" s="46"/>
    </row>
    <row r="812" spans="2:34">
      <c r="B812" s="45" t="s">
        <v>1738</v>
      </c>
      <c r="C812" s="199" t="s">
        <v>1544</v>
      </c>
      <c r="D812" s="199" t="s">
        <v>196</v>
      </c>
      <c r="E812" s="200" t="s">
        <v>359</v>
      </c>
      <c r="F812" s="199" t="s">
        <v>620</v>
      </c>
      <c r="G812" s="44" t="s">
        <v>621</v>
      </c>
      <c r="H812" s="201" t="s">
        <v>1473</v>
      </c>
      <c r="I812" s="200">
        <v>3</v>
      </c>
      <c r="J812" s="44" t="s">
        <v>811</v>
      </c>
      <c r="K812" s="44" t="s">
        <v>15</v>
      </c>
      <c r="L812" s="202" t="s">
        <v>470</v>
      </c>
      <c r="M812" s="202" t="s">
        <v>623</v>
      </c>
      <c r="N812" s="202" t="s">
        <v>624</v>
      </c>
      <c r="O812" s="91">
        <v>0.13333333333333333</v>
      </c>
      <c r="P812" s="44" t="s">
        <v>625</v>
      </c>
      <c r="Q812" s="45" t="s">
        <v>626</v>
      </c>
      <c r="R812" s="45" t="s">
        <v>625</v>
      </c>
      <c r="S812" s="46" t="s">
        <v>627</v>
      </c>
      <c r="T812" s="206">
        <v>67.892025341753055</v>
      </c>
      <c r="U812" s="45" t="s">
        <v>632</v>
      </c>
      <c r="V812" s="44">
        <v>334</v>
      </c>
      <c r="W812" s="45">
        <v>300</v>
      </c>
      <c r="X812" s="44">
        <v>3</v>
      </c>
      <c r="Y812" s="78">
        <v>111.33333333333333</v>
      </c>
      <c r="Z812" s="46" t="s">
        <v>708</v>
      </c>
      <c r="AA812" s="44" t="s">
        <v>630</v>
      </c>
      <c r="AB812" s="66" t="s">
        <v>628</v>
      </c>
      <c r="AC812" s="66" t="s">
        <v>632</v>
      </c>
      <c r="AD812" s="46" t="s">
        <v>632</v>
      </c>
      <c r="AE812" s="66" t="s">
        <v>634</v>
      </c>
      <c r="AF812" s="46" t="s">
        <v>633</v>
      </c>
      <c r="AG812" s="46" t="s">
        <v>635</v>
      </c>
      <c r="AH812" s="46"/>
    </row>
    <row r="813" spans="2:34">
      <c r="B813" s="45" t="s">
        <v>1739</v>
      </c>
      <c r="C813" s="199" t="s">
        <v>1544</v>
      </c>
      <c r="D813" s="199" t="s">
        <v>196</v>
      </c>
      <c r="E813" s="200" t="s">
        <v>359</v>
      </c>
      <c r="F813" s="199" t="s">
        <v>620</v>
      </c>
      <c r="G813" s="44" t="s">
        <v>621</v>
      </c>
      <c r="H813" s="201" t="s">
        <v>1499</v>
      </c>
      <c r="I813" s="200">
        <v>2</v>
      </c>
      <c r="J813" s="44" t="s">
        <v>811</v>
      </c>
      <c r="K813" s="44" t="s">
        <v>15</v>
      </c>
      <c r="L813" s="202" t="s">
        <v>470</v>
      </c>
      <c r="M813" s="202" t="s">
        <v>623</v>
      </c>
      <c r="N813" s="202" t="s">
        <v>624</v>
      </c>
      <c r="O813" s="91">
        <v>72</v>
      </c>
      <c r="P813" s="44" t="s">
        <v>798</v>
      </c>
      <c r="Q813" s="45" t="s">
        <v>626</v>
      </c>
      <c r="R813" s="45" t="s">
        <v>625</v>
      </c>
      <c r="S813" s="46" t="s">
        <v>627</v>
      </c>
      <c r="T813" s="206">
        <v>43.032232163768533</v>
      </c>
      <c r="U813" s="45" t="s">
        <v>632</v>
      </c>
      <c r="V813" s="44">
        <v>334</v>
      </c>
      <c r="W813" s="45">
        <v>300</v>
      </c>
      <c r="X813" s="44">
        <v>3</v>
      </c>
      <c r="Y813" s="78">
        <v>111.33333333333333</v>
      </c>
      <c r="Z813" s="46" t="s">
        <v>708</v>
      </c>
      <c r="AA813" s="44" t="s">
        <v>630</v>
      </c>
      <c r="AB813" s="66" t="s">
        <v>634</v>
      </c>
      <c r="AC813" s="66" t="s">
        <v>799</v>
      </c>
      <c r="AD813" s="46" t="s">
        <v>632</v>
      </c>
      <c r="AE813" s="66" t="s">
        <v>634</v>
      </c>
      <c r="AF813" s="46" t="s">
        <v>632</v>
      </c>
      <c r="AG813" s="46" t="s">
        <v>725</v>
      </c>
      <c r="AH813" s="46"/>
    </row>
    <row r="814" spans="2:34">
      <c r="B814" s="45" t="s">
        <v>1740</v>
      </c>
      <c r="C814" s="199" t="s">
        <v>1544</v>
      </c>
      <c r="D814" s="199" t="s">
        <v>196</v>
      </c>
      <c r="E814" s="200" t="s">
        <v>359</v>
      </c>
      <c r="F814" s="199" t="s">
        <v>620</v>
      </c>
      <c r="G814" s="44" t="s">
        <v>621</v>
      </c>
      <c r="H814" s="201" t="s">
        <v>1294</v>
      </c>
      <c r="I814" s="200">
        <v>6</v>
      </c>
      <c r="J814" s="44" t="s">
        <v>811</v>
      </c>
      <c r="K814" s="44" t="s">
        <v>15</v>
      </c>
      <c r="L814" s="202" t="s">
        <v>470</v>
      </c>
      <c r="M814" s="202" t="s">
        <v>623</v>
      </c>
      <c r="N814" s="202" t="s">
        <v>624</v>
      </c>
      <c r="O814" s="91">
        <v>30</v>
      </c>
      <c r="P814" s="44" t="s">
        <v>625</v>
      </c>
      <c r="Q814" s="45" t="s">
        <v>626</v>
      </c>
      <c r="R814" s="45" t="s">
        <v>625</v>
      </c>
      <c r="S814" s="46" t="s">
        <v>627</v>
      </c>
      <c r="T814" s="206">
        <v>18.460553621196823</v>
      </c>
      <c r="U814" s="45" t="s">
        <v>632</v>
      </c>
      <c r="V814" s="44">
        <v>334</v>
      </c>
      <c r="W814" s="45">
        <v>300</v>
      </c>
      <c r="X814" s="44">
        <v>3</v>
      </c>
      <c r="Y814" s="78">
        <v>111.33333333333333</v>
      </c>
      <c r="Z814" s="46" t="s">
        <v>708</v>
      </c>
      <c r="AA814" s="44" t="s">
        <v>630</v>
      </c>
      <c r="AB814" s="66" t="s">
        <v>632</v>
      </c>
      <c r="AC814" s="66" t="s">
        <v>632</v>
      </c>
      <c r="AD814" s="46" t="s">
        <v>632</v>
      </c>
      <c r="AE814" s="66" t="s">
        <v>634</v>
      </c>
      <c r="AF814" s="46" t="s">
        <v>632</v>
      </c>
      <c r="AG814" s="46" t="s">
        <v>635</v>
      </c>
      <c r="AH814" s="46"/>
    </row>
    <row r="815" spans="2:34">
      <c r="B815" s="45" t="s">
        <v>1741</v>
      </c>
      <c r="C815" s="199" t="s">
        <v>1544</v>
      </c>
      <c r="D815" s="199" t="s">
        <v>196</v>
      </c>
      <c r="E815" s="200" t="s">
        <v>359</v>
      </c>
      <c r="F815" s="199" t="s">
        <v>620</v>
      </c>
      <c r="G815" s="44" t="s">
        <v>621</v>
      </c>
      <c r="H815" s="201" t="s">
        <v>1356</v>
      </c>
      <c r="I815" s="200">
        <v>6</v>
      </c>
      <c r="J815" s="44" t="s">
        <v>816</v>
      </c>
      <c r="K815" s="44" t="s">
        <v>15</v>
      </c>
      <c r="L815" s="202" t="s">
        <v>470</v>
      </c>
      <c r="M815" s="202" t="s">
        <v>623</v>
      </c>
      <c r="N815" s="202" t="s">
        <v>624</v>
      </c>
      <c r="O815" s="91">
        <v>24</v>
      </c>
      <c r="P815" s="44" t="s">
        <v>798</v>
      </c>
      <c r="Q815" s="45" t="s">
        <v>626</v>
      </c>
      <c r="R815" s="45" t="s">
        <v>625</v>
      </c>
      <c r="S815" s="46" t="s">
        <v>627</v>
      </c>
      <c r="T815" s="206">
        <v>24.518989742694345</v>
      </c>
      <c r="U815" s="45" t="s">
        <v>632</v>
      </c>
      <c r="V815" s="44">
        <v>334</v>
      </c>
      <c r="W815" s="45">
        <v>300</v>
      </c>
      <c r="X815" s="44">
        <v>3</v>
      </c>
      <c r="Y815" s="78">
        <v>111.33333333333333</v>
      </c>
      <c r="Z815" s="46" t="s">
        <v>708</v>
      </c>
      <c r="AA815" s="44" t="s">
        <v>630</v>
      </c>
      <c r="AB815" s="66" t="s">
        <v>632</v>
      </c>
      <c r="AC815" s="66" t="s">
        <v>799</v>
      </c>
      <c r="AD815" s="46" t="s">
        <v>632</v>
      </c>
      <c r="AE815" s="66" t="s">
        <v>634</v>
      </c>
      <c r="AF815" s="46" t="s">
        <v>632</v>
      </c>
      <c r="AG815" s="46" t="s">
        <v>725</v>
      </c>
      <c r="AH815" s="46"/>
    </row>
    <row r="816" spans="2:34">
      <c r="B816" s="45" t="s">
        <v>1742</v>
      </c>
      <c r="C816" s="199" t="s">
        <v>1544</v>
      </c>
      <c r="D816" s="199" t="s">
        <v>196</v>
      </c>
      <c r="E816" s="200" t="s">
        <v>359</v>
      </c>
      <c r="F816" s="199" t="s">
        <v>620</v>
      </c>
      <c r="G816" s="44" t="s">
        <v>621</v>
      </c>
      <c r="H816" s="201" t="s">
        <v>1743</v>
      </c>
      <c r="I816" s="200">
        <v>2</v>
      </c>
      <c r="J816" s="44" t="s">
        <v>811</v>
      </c>
      <c r="K816" s="44" t="s">
        <v>15</v>
      </c>
      <c r="L816" s="202" t="s">
        <v>470</v>
      </c>
      <c r="M816" s="202" t="s">
        <v>623</v>
      </c>
      <c r="N816" s="202" t="s">
        <v>624</v>
      </c>
      <c r="O816" s="91">
        <v>36</v>
      </c>
      <c r="P816" s="44" t="s">
        <v>798</v>
      </c>
      <c r="Q816" s="45" t="s">
        <v>626</v>
      </c>
      <c r="R816" s="45" t="s">
        <v>625</v>
      </c>
      <c r="S816" s="46" t="s">
        <v>627</v>
      </c>
      <c r="T816" s="206">
        <v>798.17717820661699</v>
      </c>
      <c r="U816" s="45" t="s">
        <v>631</v>
      </c>
      <c r="V816" s="44">
        <v>334</v>
      </c>
      <c r="W816" s="45">
        <v>300</v>
      </c>
      <c r="X816" s="44">
        <v>3</v>
      </c>
      <c r="Y816" s="78">
        <v>111.33333333333333</v>
      </c>
      <c r="Z816" s="46" t="s">
        <v>708</v>
      </c>
      <c r="AA816" s="44" t="s">
        <v>630</v>
      </c>
      <c r="AB816" s="66" t="s">
        <v>632</v>
      </c>
      <c r="AC816" s="66" t="s">
        <v>799</v>
      </c>
      <c r="AD816" s="46" t="s">
        <v>656</v>
      </c>
      <c r="AE816" s="66" t="s">
        <v>634</v>
      </c>
      <c r="AF816" s="46" t="s">
        <v>631</v>
      </c>
      <c r="AG816" s="46" t="s">
        <v>725</v>
      </c>
      <c r="AH816" s="46"/>
    </row>
    <row r="817" spans="2:34">
      <c r="B817" s="45" t="s">
        <v>1744</v>
      </c>
      <c r="C817" s="199" t="s">
        <v>1544</v>
      </c>
      <c r="D817" s="199" t="s">
        <v>196</v>
      </c>
      <c r="E817" s="200" t="s">
        <v>359</v>
      </c>
      <c r="F817" s="199" t="s">
        <v>620</v>
      </c>
      <c r="G817" s="44" t="s">
        <v>621</v>
      </c>
      <c r="H817" s="201" t="s">
        <v>1439</v>
      </c>
      <c r="I817" s="200">
        <v>8</v>
      </c>
      <c r="J817" s="44" t="s">
        <v>811</v>
      </c>
      <c r="K817" s="44" t="s">
        <v>15</v>
      </c>
      <c r="L817" s="202" t="s">
        <v>470</v>
      </c>
      <c r="M817" s="202" t="s">
        <v>623</v>
      </c>
      <c r="N817" s="202" t="s">
        <v>624</v>
      </c>
      <c r="O817" s="91">
        <v>22.5</v>
      </c>
      <c r="P817" s="44" t="s">
        <v>798</v>
      </c>
      <c r="Q817" s="45" t="s">
        <v>626</v>
      </c>
      <c r="R817" s="45" t="s">
        <v>625</v>
      </c>
      <c r="S817" s="46" t="s">
        <v>627</v>
      </c>
      <c r="T817" s="206">
        <v>49.636383611261046</v>
      </c>
      <c r="U817" s="45" t="s">
        <v>632</v>
      </c>
      <c r="V817" s="44">
        <v>334</v>
      </c>
      <c r="W817" s="45">
        <v>300</v>
      </c>
      <c r="X817" s="44">
        <v>3</v>
      </c>
      <c r="Y817" s="78">
        <v>111.33333333333333</v>
      </c>
      <c r="Z817" s="46" t="s">
        <v>708</v>
      </c>
      <c r="AA817" s="44" t="s">
        <v>630</v>
      </c>
      <c r="AB817" s="66" t="s">
        <v>632</v>
      </c>
      <c r="AC817" s="66" t="s">
        <v>799</v>
      </c>
      <c r="AD817" s="46" t="s">
        <v>632</v>
      </c>
      <c r="AE817" s="66" t="s">
        <v>634</v>
      </c>
      <c r="AF817" s="46" t="s">
        <v>632</v>
      </c>
      <c r="AG817" s="46" t="s">
        <v>725</v>
      </c>
      <c r="AH817" s="46"/>
    </row>
    <row r="818" spans="2:34">
      <c r="B818" s="45" t="s">
        <v>1745</v>
      </c>
      <c r="C818" s="199" t="s">
        <v>1544</v>
      </c>
      <c r="D818" s="199" t="s">
        <v>196</v>
      </c>
      <c r="E818" s="200" t="s">
        <v>359</v>
      </c>
      <c r="F818" s="199" t="s">
        <v>620</v>
      </c>
      <c r="G818" s="44" t="s">
        <v>621</v>
      </c>
      <c r="H818" s="201" t="s">
        <v>1382</v>
      </c>
      <c r="I818" s="200">
        <v>3</v>
      </c>
      <c r="J818" s="44" t="s">
        <v>811</v>
      </c>
      <c r="K818" s="44" t="s">
        <v>15</v>
      </c>
      <c r="L818" s="202" t="s">
        <v>470</v>
      </c>
      <c r="M818" s="202" t="s">
        <v>623</v>
      </c>
      <c r="N818" s="202" t="s">
        <v>624</v>
      </c>
      <c r="O818" s="91">
        <v>60</v>
      </c>
      <c r="P818" s="44" t="s">
        <v>798</v>
      </c>
      <c r="Q818" s="45" t="s">
        <v>626</v>
      </c>
      <c r="R818" s="45" t="s">
        <v>625</v>
      </c>
      <c r="S818" s="46" t="s">
        <v>627</v>
      </c>
      <c r="T818" s="206">
        <v>25.109377730282009</v>
      </c>
      <c r="U818" s="45" t="s">
        <v>632</v>
      </c>
      <c r="V818" s="44">
        <v>334</v>
      </c>
      <c r="W818" s="45">
        <v>300</v>
      </c>
      <c r="X818" s="44">
        <v>3</v>
      </c>
      <c r="Y818" s="78">
        <v>111.33333333333333</v>
      </c>
      <c r="Z818" s="46" t="s">
        <v>708</v>
      </c>
      <c r="AA818" s="44" t="s">
        <v>630</v>
      </c>
      <c r="AB818" s="66" t="s">
        <v>634</v>
      </c>
      <c r="AC818" s="66" t="s">
        <v>799</v>
      </c>
      <c r="AD818" s="46" t="s">
        <v>632</v>
      </c>
      <c r="AE818" s="66" t="s">
        <v>634</v>
      </c>
      <c r="AF818" s="46" t="s">
        <v>632</v>
      </c>
      <c r="AG818" s="46" t="s">
        <v>725</v>
      </c>
      <c r="AH818" s="46"/>
    </row>
    <row r="819" spans="2:34">
      <c r="B819" s="45" t="s">
        <v>1746</v>
      </c>
      <c r="C819" s="199" t="s">
        <v>1544</v>
      </c>
      <c r="D819" s="199" t="s">
        <v>196</v>
      </c>
      <c r="E819" s="200" t="s">
        <v>359</v>
      </c>
      <c r="F819" s="199" t="s">
        <v>620</v>
      </c>
      <c r="G819" s="44" t="s">
        <v>621</v>
      </c>
      <c r="H819" s="201" t="s">
        <v>1462</v>
      </c>
      <c r="I819" s="200">
        <v>4</v>
      </c>
      <c r="J819" s="44" t="s">
        <v>811</v>
      </c>
      <c r="K819" s="44" t="s">
        <v>15</v>
      </c>
      <c r="L819" s="202" t="s">
        <v>470</v>
      </c>
      <c r="M819" s="202" t="s">
        <v>623</v>
      </c>
      <c r="N819" s="202" t="s">
        <v>624</v>
      </c>
      <c r="O819" s="91">
        <v>13.5</v>
      </c>
      <c r="P819" s="44" t="s">
        <v>625</v>
      </c>
      <c r="Q819" s="45" t="s">
        <v>626</v>
      </c>
      <c r="R819" s="45" t="s">
        <v>625</v>
      </c>
      <c r="S819" s="46" t="s">
        <v>627</v>
      </c>
      <c r="T819" s="206">
        <v>148.80366920883773</v>
      </c>
      <c r="U819" s="45" t="s">
        <v>632</v>
      </c>
      <c r="V819" s="44">
        <v>334</v>
      </c>
      <c r="W819" s="45">
        <v>300</v>
      </c>
      <c r="X819" s="44">
        <v>3</v>
      </c>
      <c r="Y819" s="78">
        <v>111.33333333333333</v>
      </c>
      <c r="Z819" s="46" t="s">
        <v>708</v>
      </c>
      <c r="AA819" s="44" t="s">
        <v>630</v>
      </c>
      <c r="AB819" s="66" t="s">
        <v>631</v>
      </c>
      <c r="AC819" s="66" t="s">
        <v>632</v>
      </c>
      <c r="AD819" s="46" t="s">
        <v>632</v>
      </c>
      <c r="AE819" s="66" t="s">
        <v>634</v>
      </c>
      <c r="AF819" s="46" t="s">
        <v>631</v>
      </c>
      <c r="AG819" s="46" t="s">
        <v>635</v>
      </c>
      <c r="AH819" s="46"/>
    </row>
    <row r="820" spans="2:34">
      <c r="B820" s="45" t="s">
        <v>1747</v>
      </c>
      <c r="C820" s="199" t="s">
        <v>1544</v>
      </c>
      <c r="D820" s="199" t="s">
        <v>196</v>
      </c>
      <c r="E820" s="200" t="s">
        <v>359</v>
      </c>
      <c r="F820" s="199" t="s">
        <v>620</v>
      </c>
      <c r="G820" s="44" t="s">
        <v>621</v>
      </c>
      <c r="H820" s="201" t="s">
        <v>1460</v>
      </c>
      <c r="I820" s="200">
        <v>7</v>
      </c>
      <c r="J820" s="44" t="s">
        <v>816</v>
      </c>
      <c r="K820" s="44" t="s">
        <v>15</v>
      </c>
      <c r="L820" s="202" t="s">
        <v>470</v>
      </c>
      <c r="M820" s="202" t="s">
        <v>623</v>
      </c>
      <c r="N820" s="202" t="s">
        <v>624</v>
      </c>
      <c r="O820" s="91">
        <v>4.3023809523809531</v>
      </c>
      <c r="P820" s="44" t="s">
        <v>625</v>
      </c>
      <c r="Q820" s="45" t="s">
        <v>626</v>
      </c>
      <c r="R820" s="45" t="s">
        <v>625</v>
      </c>
      <c r="S820" s="46" t="s">
        <v>627</v>
      </c>
      <c r="T820" s="206">
        <v>151.84597775703065</v>
      </c>
      <c r="U820" s="45" t="s">
        <v>632</v>
      </c>
      <c r="V820" s="44">
        <v>334</v>
      </c>
      <c r="W820" s="45">
        <v>300</v>
      </c>
      <c r="X820" s="44">
        <v>3</v>
      </c>
      <c r="Y820" s="78">
        <v>111.33333333333333</v>
      </c>
      <c r="Z820" s="46" t="s">
        <v>708</v>
      </c>
      <c r="AA820" s="44" t="s">
        <v>630</v>
      </c>
      <c r="AB820" s="66" t="s">
        <v>628</v>
      </c>
      <c r="AC820" s="66" t="s">
        <v>632</v>
      </c>
      <c r="AD820" s="46" t="s">
        <v>632</v>
      </c>
      <c r="AE820" s="66" t="s">
        <v>634</v>
      </c>
      <c r="AF820" s="46" t="s">
        <v>633</v>
      </c>
      <c r="AG820" s="46" t="s">
        <v>635</v>
      </c>
      <c r="AH820" s="46"/>
    </row>
    <row r="821" spans="2:34">
      <c r="B821" s="45" t="s">
        <v>1748</v>
      </c>
      <c r="C821" s="199" t="s">
        <v>1544</v>
      </c>
      <c r="D821" s="199" t="s">
        <v>196</v>
      </c>
      <c r="E821" s="200" t="s">
        <v>359</v>
      </c>
      <c r="F821" s="199" t="s">
        <v>620</v>
      </c>
      <c r="G821" s="44" t="s">
        <v>621</v>
      </c>
      <c r="H821" s="201" t="s">
        <v>1495</v>
      </c>
      <c r="I821" s="200">
        <v>6</v>
      </c>
      <c r="J821" s="44" t="s">
        <v>816</v>
      </c>
      <c r="K821" s="44" t="s">
        <v>15</v>
      </c>
      <c r="L821" s="202" t="s">
        <v>470</v>
      </c>
      <c r="M821" s="202" t="s">
        <v>623</v>
      </c>
      <c r="N821" s="202" t="s">
        <v>624</v>
      </c>
      <c r="O821" s="91">
        <v>14.25</v>
      </c>
      <c r="P821" s="44" t="s">
        <v>625</v>
      </c>
      <c r="Q821" s="45" t="s">
        <v>626</v>
      </c>
      <c r="R821" s="45" t="s">
        <v>625</v>
      </c>
      <c r="S821" s="46" t="s">
        <v>627</v>
      </c>
      <c r="T821" s="206">
        <v>130.26739227446697</v>
      </c>
      <c r="U821" s="45" t="s">
        <v>632</v>
      </c>
      <c r="V821" s="44">
        <v>334</v>
      </c>
      <c r="W821" s="45">
        <v>300</v>
      </c>
      <c r="X821" s="44">
        <v>3</v>
      </c>
      <c r="Y821" s="78">
        <v>111.33333333333333</v>
      </c>
      <c r="Z821" s="46" t="s">
        <v>708</v>
      </c>
      <c r="AA821" s="44" t="s">
        <v>630</v>
      </c>
      <c r="AB821" s="66" t="s">
        <v>631</v>
      </c>
      <c r="AC821" s="66" t="s">
        <v>632</v>
      </c>
      <c r="AD821" s="46" t="s">
        <v>632</v>
      </c>
      <c r="AE821" s="66" t="s">
        <v>634</v>
      </c>
      <c r="AF821" s="46" t="s">
        <v>631</v>
      </c>
      <c r="AG821" s="46" t="s">
        <v>635</v>
      </c>
      <c r="AH821" s="46"/>
    </row>
    <row r="822" spans="2:34">
      <c r="B822" s="45" t="s">
        <v>1749</v>
      </c>
      <c r="C822" s="199" t="s">
        <v>1544</v>
      </c>
      <c r="D822" s="199" t="s">
        <v>196</v>
      </c>
      <c r="E822" s="200" t="s">
        <v>359</v>
      </c>
      <c r="F822" s="199" t="s">
        <v>620</v>
      </c>
      <c r="G822" s="44" t="s">
        <v>621</v>
      </c>
      <c r="H822" s="201" t="s">
        <v>1501</v>
      </c>
      <c r="I822" s="200">
        <v>5</v>
      </c>
      <c r="J822" s="44" t="s">
        <v>811</v>
      </c>
      <c r="K822" s="44" t="s">
        <v>15</v>
      </c>
      <c r="L822" s="202" t="s">
        <v>470</v>
      </c>
      <c r="M822" s="202" t="s">
        <v>623</v>
      </c>
      <c r="N822" s="202" t="s">
        <v>624</v>
      </c>
      <c r="O822" s="91">
        <v>3.3333333333333333E-2</v>
      </c>
      <c r="P822" s="44" t="s">
        <v>798</v>
      </c>
      <c r="Q822" s="45" t="s">
        <v>626</v>
      </c>
      <c r="R822" s="45" t="s">
        <v>625</v>
      </c>
      <c r="S822" s="46" t="s">
        <v>627</v>
      </c>
      <c r="T822" s="206">
        <v>69.929521841712457</v>
      </c>
      <c r="U822" s="45" t="s">
        <v>632</v>
      </c>
      <c r="V822" s="44">
        <v>334</v>
      </c>
      <c r="W822" s="45">
        <v>300</v>
      </c>
      <c r="X822" s="44">
        <v>3</v>
      </c>
      <c r="Y822" s="78">
        <v>111.33333333333333</v>
      </c>
      <c r="Z822" s="46" t="s">
        <v>708</v>
      </c>
      <c r="AA822" s="44" t="s">
        <v>630</v>
      </c>
      <c r="AB822" s="66" t="s">
        <v>628</v>
      </c>
      <c r="AC822" s="66" t="s">
        <v>799</v>
      </c>
      <c r="AD822" s="46" t="s">
        <v>632</v>
      </c>
      <c r="AE822" s="66" t="s">
        <v>634</v>
      </c>
      <c r="AF822" s="46" t="s">
        <v>633</v>
      </c>
      <c r="AG822" s="46" t="s">
        <v>725</v>
      </c>
      <c r="AH822" s="46"/>
    </row>
    <row r="823" spans="2:34">
      <c r="B823" s="45" t="s">
        <v>1750</v>
      </c>
      <c r="C823" s="199" t="s">
        <v>1544</v>
      </c>
      <c r="D823" s="199" t="s">
        <v>196</v>
      </c>
      <c r="E823" s="200" t="s">
        <v>359</v>
      </c>
      <c r="F823" s="199" t="s">
        <v>620</v>
      </c>
      <c r="G823" s="44" t="s">
        <v>621</v>
      </c>
      <c r="H823" s="201" t="s">
        <v>1350</v>
      </c>
      <c r="I823" s="200">
        <v>3</v>
      </c>
      <c r="J823" s="44" t="s">
        <v>811</v>
      </c>
      <c r="K823" s="44" t="s">
        <v>15</v>
      </c>
      <c r="L823" s="202" t="s">
        <v>470</v>
      </c>
      <c r="M823" s="202" t="s">
        <v>623</v>
      </c>
      <c r="N823" s="202" t="s">
        <v>624</v>
      </c>
      <c r="O823" s="91">
        <v>20</v>
      </c>
      <c r="P823" s="44" t="s">
        <v>798</v>
      </c>
      <c r="Q823" s="45" t="s">
        <v>626</v>
      </c>
      <c r="R823" s="45" t="s">
        <v>625</v>
      </c>
      <c r="S823" s="46" t="s">
        <v>627</v>
      </c>
      <c r="T823" s="206">
        <v>61.847167283590423</v>
      </c>
      <c r="U823" s="45" t="s">
        <v>632</v>
      </c>
      <c r="V823" s="44">
        <v>334</v>
      </c>
      <c r="W823" s="45">
        <v>300</v>
      </c>
      <c r="X823" s="44">
        <v>3</v>
      </c>
      <c r="Y823" s="78">
        <v>111.33333333333333</v>
      </c>
      <c r="Z823" s="46" t="s">
        <v>708</v>
      </c>
      <c r="AA823" s="44" t="s">
        <v>630</v>
      </c>
      <c r="AB823" s="66" t="s">
        <v>632</v>
      </c>
      <c r="AC823" s="66" t="s">
        <v>799</v>
      </c>
      <c r="AD823" s="46" t="s">
        <v>632</v>
      </c>
      <c r="AE823" s="66" t="s">
        <v>634</v>
      </c>
      <c r="AF823" s="46" t="s">
        <v>632</v>
      </c>
      <c r="AG823" s="46" t="s">
        <v>725</v>
      </c>
      <c r="AH823" s="46"/>
    </row>
    <row r="824" spans="2:34">
      <c r="B824" s="45" t="s">
        <v>1751</v>
      </c>
      <c r="C824" s="199" t="s">
        <v>1544</v>
      </c>
      <c r="D824" s="199" t="s">
        <v>196</v>
      </c>
      <c r="E824" s="200" t="s">
        <v>359</v>
      </c>
      <c r="F824" s="199" t="s">
        <v>620</v>
      </c>
      <c r="G824" s="44" t="s">
        <v>621</v>
      </c>
      <c r="H824" s="201" t="s">
        <v>1352</v>
      </c>
      <c r="I824" s="200">
        <v>7</v>
      </c>
      <c r="J824" s="44" t="s">
        <v>811</v>
      </c>
      <c r="K824" s="44" t="s">
        <v>15</v>
      </c>
      <c r="L824" s="202" t="s">
        <v>470</v>
      </c>
      <c r="M824" s="202" t="s">
        <v>623</v>
      </c>
      <c r="N824" s="202" t="s">
        <v>624</v>
      </c>
      <c r="O824" s="91">
        <v>15.428571428571429</v>
      </c>
      <c r="P824" s="44" t="s">
        <v>798</v>
      </c>
      <c r="Q824" s="45" t="s">
        <v>626</v>
      </c>
      <c r="R824" s="45" t="s">
        <v>625</v>
      </c>
      <c r="S824" s="46" t="s">
        <v>627</v>
      </c>
      <c r="T824" s="206">
        <v>57.770872115622019</v>
      </c>
      <c r="U824" s="45" t="s">
        <v>632</v>
      </c>
      <c r="V824" s="44">
        <v>334</v>
      </c>
      <c r="W824" s="45">
        <v>300</v>
      </c>
      <c r="X824" s="44">
        <v>3</v>
      </c>
      <c r="Y824" s="78">
        <v>111.33333333333333</v>
      </c>
      <c r="Z824" s="46" t="s">
        <v>708</v>
      </c>
      <c r="AA824" s="44" t="s">
        <v>630</v>
      </c>
      <c r="AB824" s="66" t="s">
        <v>631</v>
      </c>
      <c r="AC824" s="66" t="s">
        <v>799</v>
      </c>
      <c r="AD824" s="46" t="s">
        <v>632</v>
      </c>
      <c r="AE824" s="66" t="s">
        <v>634</v>
      </c>
      <c r="AF824" s="46" t="s">
        <v>631</v>
      </c>
      <c r="AG824" s="46" t="s">
        <v>725</v>
      </c>
      <c r="AH824" s="46"/>
    </row>
    <row r="825" spans="2:34">
      <c r="B825" s="45" t="s">
        <v>1752</v>
      </c>
      <c r="C825" s="199" t="s">
        <v>1544</v>
      </c>
      <c r="D825" s="199" t="s">
        <v>196</v>
      </c>
      <c r="E825" s="200" t="s">
        <v>359</v>
      </c>
      <c r="F825" s="199" t="s">
        <v>620</v>
      </c>
      <c r="G825" s="44" t="s">
        <v>621</v>
      </c>
      <c r="H825" s="201" t="s">
        <v>1354</v>
      </c>
      <c r="I825" s="200">
        <v>6</v>
      </c>
      <c r="J825" s="44" t="s">
        <v>811</v>
      </c>
      <c r="K825" s="44" t="s">
        <v>15</v>
      </c>
      <c r="L825" s="202" t="s">
        <v>470</v>
      </c>
      <c r="M825" s="202" t="s">
        <v>623</v>
      </c>
      <c r="N825" s="202" t="s">
        <v>624</v>
      </c>
      <c r="O825" s="91">
        <v>47.5</v>
      </c>
      <c r="P825" s="44" t="s">
        <v>798</v>
      </c>
      <c r="Q825" s="45" t="s">
        <v>626</v>
      </c>
      <c r="R825" s="45" t="s">
        <v>625</v>
      </c>
      <c r="S825" s="46" t="s">
        <v>627</v>
      </c>
      <c r="T825" s="206">
        <v>120.08639155624935</v>
      </c>
      <c r="U825" s="45" t="s">
        <v>632</v>
      </c>
      <c r="V825" s="44">
        <v>334</v>
      </c>
      <c r="W825" s="45">
        <v>300</v>
      </c>
      <c r="X825" s="44">
        <v>3</v>
      </c>
      <c r="Y825" s="78">
        <v>111.33333333333333</v>
      </c>
      <c r="Z825" s="46" t="s">
        <v>708</v>
      </c>
      <c r="AA825" s="44" t="s">
        <v>630</v>
      </c>
      <c r="AB825" s="66" t="s">
        <v>640</v>
      </c>
      <c r="AC825" s="66" t="s">
        <v>799</v>
      </c>
      <c r="AD825" s="46" t="s">
        <v>632</v>
      </c>
      <c r="AE825" s="66" t="s">
        <v>634</v>
      </c>
      <c r="AF825" s="46" t="s">
        <v>632</v>
      </c>
      <c r="AG825" s="46" t="s">
        <v>725</v>
      </c>
      <c r="AH825" s="46"/>
    </row>
    <row r="826" spans="2:34">
      <c r="B826" s="45" t="s">
        <v>1753</v>
      </c>
      <c r="C826" s="199" t="s">
        <v>1544</v>
      </c>
      <c r="D826" s="199" t="s">
        <v>196</v>
      </c>
      <c r="E826" s="200" t="s">
        <v>359</v>
      </c>
      <c r="F826" s="199" t="s">
        <v>620</v>
      </c>
      <c r="G826" s="44" t="s">
        <v>621</v>
      </c>
      <c r="H826" s="201" t="s">
        <v>1348</v>
      </c>
      <c r="I826" s="200">
        <v>5</v>
      </c>
      <c r="J826" s="44" t="s">
        <v>816</v>
      </c>
      <c r="K826" s="44" t="s">
        <v>15</v>
      </c>
      <c r="L826" s="202" t="s">
        <v>470</v>
      </c>
      <c r="M826" s="202" t="s">
        <v>623</v>
      </c>
      <c r="N826" s="202" t="s">
        <v>624</v>
      </c>
      <c r="O826" s="91">
        <v>21.6</v>
      </c>
      <c r="P826" s="44" t="s">
        <v>798</v>
      </c>
      <c r="Q826" s="45" t="s">
        <v>626</v>
      </c>
      <c r="R826" s="45" t="s">
        <v>625</v>
      </c>
      <c r="S826" s="46" t="s">
        <v>627</v>
      </c>
      <c r="T826" s="206">
        <v>46.937358990466194</v>
      </c>
      <c r="U826" s="45" t="s">
        <v>632</v>
      </c>
      <c r="V826" s="44">
        <v>334</v>
      </c>
      <c r="W826" s="45">
        <v>300</v>
      </c>
      <c r="X826" s="44">
        <v>3</v>
      </c>
      <c r="Y826" s="78">
        <v>111.33333333333333</v>
      </c>
      <c r="Z826" s="46" t="s">
        <v>708</v>
      </c>
      <c r="AA826" s="44" t="s">
        <v>630</v>
      </c>
      <c r="AB826" s="66" t="s">
        <v>632</v>
      </c>
      <c r="AC826" s="66" t="s">
        <v>799</v>
      </c>
      <c r="AD826" s="46" t="s">
        <v>632</v>
      </c>
      <c r="AE826" s="66" t="s">
        <v>634</v>
      </c>
      <c r="AF826" s="46" t="s">
        <v>632</v>
      </c>
      <c r="AG826" s="46" t="s">
        <v>725</v>
      </c>
      <c r="AH826" s="46"/>
    </row>
    <row r="827" spans="2:34">
      <c r="B827" s="45" t="s">
        <v>1754</v>
      </c>
      <c r="C827" s="199" t="s">
        <v>1544</v>
      </c>
      <c r="D827" s="199" t="s">
        <v>196</v>
      </c>
      <c r="E827" s="200" t="s">
        <v>359</v>
      </c>
      <c r="F827" s="199" t="s">
        <v>620</v>
      </c>
      <c r="G827" s="44" t="s">
        <v>621</v>
      </c>
      <c r="H827" s="201" t="s">
        <v>1497</v>
      </c>
      <c r="I827" s="200">
        <v>5</v>
      </c>
      <c r="J827" s="44" t="s">
        <v>816</v>
      </c>
      <c r="K827" s="44" t="s">
        <v>15</v>
      </c>
      <c r="L827" s="202" t="s">
        <v>470</v>
      </c>
      <c r="M827" s="202" t="s">
        <v>623</v>
      </c>
      <c r="N827" s="202" t="s">
        <v>624</v>
      </c>
      <c r="O827" s="91">
        <v>7.2</v>
      </c>
      <c r="P827" s="44" t="s">
        <v>798</v>
      </c>
      <c r="Q827" s="45" t="s">
        <v>626</v>
      </c>
      <c r="R827" s="45" t="s">
        <v>625</v>
      </c>
      <c r="S827" s="46" t="s">
        <v>627</v>
      </c>
      <c r="T827" s="206">
        <v>853.58830282988004</v>
      </c>
      <c r="U827" s="45" t="s">
        <v>631</v>
      </c>
      <c r="V827" s="44">
        <v>334</v>
      </c>
      <c r="W827" s="45">
        <v>300</v>
      </c>
      <c r="X827" s="44">
        <v>3</v>
      </c>
      <c r="Y827" s="78">
        <v>111.33333333333333</v>
      </c>
      <c r="Z827" s="46" t="s">
        <v>708</v>
      </c>
      <c r="AA827" s="44" t="s">
        <v>630</v>
      </c>
      <c r="AB827" s="66" t="s">
        <v>631</v>
      </c>
      <c r="AC827" s="66" t="s">
        <v>799</v>
      </c>
      <c r="AD827" s="46" t="s">
        <v>656</v>
      </c>
      <c r="AE827" s="66" t="s">
        <v>634</v>
      </c>
      <c r="AF827" s="46" t="s">
        <v>631</v>
      </c>
      <c r="AG827" s="46" t="s">
        <v>725</v>
      </c>
      <c r="AH827" s="46"/>
    </row>
    <row r="828" spans="2:34">
      <c r="B828" s="45" t="s">
        <v>1755</v>
      </c>
      <c r="C828" s="199" t="s">
        <v>1544</v>
      </c>
      <c r="D828" s="199" t="s">
        <v>196</v>
      </c>
      <c r="E828" s="200" t="s">
        <v>359</v>
      </c>
      <c r="F828" s="199" t="s">
        <v>620</v>
      </c>
      <c r="G828" s="44" t="s">
        <v>621</v>
      </c>
      <c r="H828" s="201" t="s">
        <v>1698</v>
      </c>
      <c r="I828" s="200">
        <v>3</v>
      </c>
      <c r="J828" s="44" t="s">
        <v>811</v>
      </c>
      <c r="K828" s="44" t="s">
        <v>15</v>
      </c>
      <c r="L828" s="202" t="s">
        <v>470</v>
      </c>
      <c r="M828" s="202" t="s">
        <v>623</v>
      </c>
      <c r="N828" s="202" t="s">
        <v>624</v>
      </c>
      <c r="O828" s="91">
        <v>0</v>
      </c>
      <c r="P828" s="44" t="s">
        <v>621</v>
      </c>
      <c r="Q828" s="45" t="s">
        <v>771</v>
      </c>
      <c r="R828" s="45" t="s">
        <v>621</v>
      </c>
      <c r="S828" s="46" t="s">
        <v>621</v>
      </c>
      <c r="T828" s="206">
        <v>43.032232163768533</v>
      </c>
      <c r="U828" s="45" t="s">
        <v>621</v>
      </c>
      <c r="V828" s="44">
        <v>334</v>
      </c>
      <c r="W828" s="45">
        <v>300</v>
      </c>
      <c r="X828" s="44">
        <v>3</v>
      </c>
      <c r="Y828" s="78">
        <v>111.33333333333333</v>
      </c>
      <c r="Z828" s="46" t="s">
        <v>708</v>
      </c>
      <c r="AA828" s="44" t="s">
        <v>630</v>
      </c>
      <c r="AB828" s="66" t="s">
        <v>628</v>
      </c>
      <c r="AC828" s="66" t="s">
        <v>628</v>
      </c>
      <c r="AD828" s="46" t="s">
        <v>621</v>
      </c>
      <c r="AE828" s="66" t="s">
        <v>634</v>
      </c>
      <c r="AF828" s="46" t="s">
        <v>633</v>
      </c>
      <c r="AG828" s="46" t="s">
        <v>725</v>
      </c>
      <c r="AH828" s="46"/>
    </row>
    <row r="829" spans="2:34">
      <c r="B829" s="45" t="s">
        <v>1756</v>
      </c>
      <c r="C829" s="199" t="s">
        <v>1544</v>
      </c>
      <c r="D829" s="199" t="s">
        <v>196</v>
      </c>
      <c r="E829" s="200" t="s">
        <v>359</v>
      </c>
      <c r="F829" s="199" t="s">
        <v>620</v>
      </c>
      <c r="G829" s="44" t="s">
        <v>621</v>
      </c>
      <c r="H829" s="201" t="s">
        <v>1636</v>
      </c>
      <c r="I829" s="200">
        <v>7</v>
      </c>
      <c r="J829" s="44" t="s">
        <v>816</v>
      </c>
      <c r="K829" s="44" t="s">
        <v>15</v>
      </c>
      <c r="L829" s="202" t="s">
        <v>470</v>
      </c>
      <c r="M829" s="202" t="s">
        <v>623</v>
      </c>
      <c r="N829" s="202" t="s">
        <v>624</v>
      </c>
      <c r="O829" s="91">
        <v>10.285714285714286</v>
      </c>
      <c r="P829" s="44" t="s">
        <v>798</v>
      </c>
      <c r="Q829" s="45" t="s">
        <v>626</v>
      </c>
      <c r="R829" s="45" t="s">
        <v>625</v>
      </c>
      <c r="S829" s="46" t="s">
        <v>627</v>
      </c>
      <c r="T829" s="206">
        <v>170.81870517011137</v>
      </c>
      <c r="U829" s="45" t="s">
        <v>632</v>
      </c>
      <c r="V829" s="44">
        <v>334</v>
      </c>
      <c r="W829" s="45">
        <v>300</v>
      </c>
      <c r="X829" s="44">
        <v>3</v>
      </c>
      <c r="Y829" s="78">
        <v>111.33333333333333</v>
      </c>
      <c r="Z829" s="46" t="s">
        <v>708</v>
      </c>
      <c r="AA829" s="44" t="s">
        <v>630</v>
      </c>
      <c r="AB829" s="66" t="s">
        <v>631</v>
      </c>
      <c r="AC829" s="66" t="s">
        <v>799</v>
      </c>
      <c r="AD829" s="46" t="s">
        <v>632</v>
      </c>
      <c r="AE829" s="66" t="s">
        <v>634</v>
      </c>
      <c r="AF829" s="46" t="s">
        <v>631</v>
      </c>
      <c r="AG829" s="46" t="s">
        <v>725</v>
      </c>
      <c r="AH829" s="46"/>
    </row>
    <row r="830" spans="2:34">
      <c r="B830" s="45" t="s">
        <v>1757</v>
      </c>
      <c r="C830" s="199" t="s">
        <v>1544</v>
      </c>
      <c r="D830" s="199" t="s">
        <v>196</v>
      </c>
      <c r="E830" s="200" t="s">
        <v>359</v>
      </c>
      <c r="F830" s="199" t="s">
        <v>620</v>
      </c>
      <c r="G830" s="44" t="s">
        <v>621</v>
      </c>
      <c r="H830" s="201" t="s">
        <v>1292</v>
      </c>
      <c r="I830" s="200">
        <v>4</v>
      </c>
      <c r="J830" s="44" t="s">
        <v>811</v>
      </c>
      <c r="K830" s="44" t="s">
        <v>15</v>
      </c>
      <c r="L830" s="202" t="s">
        <v>470</v>
      </c>
      <c r="M830" s="202" t="s">
        <v>623</v>
      </c>
      <c r="N830" s="202" t="s">
        <v>624</v>
      </c>
      <c r="O830" s="91">
        <v>12</v>
      </c>
      <c r="P830" s="44" t="s">
        <v>625</v>
      </c>
      <c r="Q830" s="45" t="s">
        <v>626</v>
      </c>
      <c r="R830" s="45" t="s">
        <v>625</v>
      </c>
      <c r="S830" s="46" t="s">
        <v>627</v>
      </c>
      <c r="T830" s="206">
        <v>32.805392620771599</v>
      </c>
      <c r="U830" s="45" t="s">
        <v>632</v>
      </c>
      <c r="V830" s="44">
        <v>334</v>
      </c>
      <c r="W830" s="45">
        <v>300</v>
      </c>
      <c r="X830" s="44">
        <v>3</v>
      </c>
      <c r="Y830" s="78">
        <v>111.33333333333333</v>
      </c>
      <c r="Z830" s="46" t="s">
        <v>708</v>
      </c>
      <c r="AA830" s="44" t="s">
        <v>630</v>
      </c>
      <c r="AB830" s="66" t="s">
        <v>631</v>
      </c>
      <c r="AC830" s="66" t="s">
        <v>632</v>
      </c>
      <c r="AD830" s="46" t="s">
        <v>632</v>
      </c>
      <c r="AE830" s="66" t="s">
        <v>634</v>
      </c>
      <c r="AF830" s="46" t="s">
        <v>631</v>
      </c>
      <c r="AG830" s="46" t="s">
        <v>635</v>
      </c>
      <c r="AH830" s="46"/>
    </row>
    <row r="831" spans="2:34">
      <c r="B831" s="45" t="s">
        <v>1758</v>
      </c>
      <c r="C831" s="199" t="s">
        <v>1544</v>
      </c>
      <c r="D831" s="199" t="s">
        <v>196</v>
      </c>
      <c r="E831" s="200" t="s">
        <v>359</v>
      </c>
      <c r="F831" s="199" t="s">
        <v>620</v>
      </c>
      <c r="G831" s="44" t="s">
        <v>621</v>
      </c>
      <c r="H831" s="201" t="s">
        <v>1411</v>
      </c>
      <c r="I831" s="200">
        <v>6</v>
      </c>
      <c r="J831" s="44" t="s">
        <v>811</v>
      </c>
      <c r="K831" s="44" t="s">
        <v>15</v>
      </c>
      <c r="L831" s="202" t="s">
        <v>470</v>
      </c>
      <c r="M831" s="202" t="s">
        <v>623</v>
      </c>
      <c r="N831" s="202" t="s">
        <v>624</v>
      </c>
      <c r="O831" s="91">
        <v>0</v>
      </c>
      <c r="P831" s="44" t="s">
        <v>621</v>
      </c>
      <c r="Q831" s="45" t="s">
        <v>771</v>
      </c>
      <c r="R831" s="45" t="s">
        <v>621</v>
      </c>
      <c r="S831" s="46" t="s">
        <v>621</v>
      </c>
      <c r="T831" s="206" t="s">
        <v>621</v>
      </c>
      <c r="U831" s="45" t="s">
        <v>621</v>
      </c>
      <c r="V831" s="44">
        <v>334</v>
      </c>
      <c r="W831" s="45">
        <v>300</v>
      </c>
      <c r="X831" s="44">
        <v>3</v>
      </c>
      <c r="Y831" s="78">
        <v>111.33333333333333</v>
      </c>
      <c r="Z831" s="46" t="s">
        <v>708</v>
      </c>
      <c r="AA831" s="44" t="s">
        <v>621</v>
      </c>
      <c r="AB831" s="66" t="s">
        <v>628</v>
      </c>
      <c r="AC831" s="66" t="s">
        <v>628</v>
      </c>
      <c r="AD831" s="46" t="s">
        <v>621</v>
      </c>
      <c r="AE831" s="66" t="s">
        <v>621</v>
      </c>
      <c r="AF831" s="46" t="s">
        <v>633</v>
      </c>
      <c r="AG831" s="46" t="s">
        <v>725</v>
      </c>
      <c r="AH831" s="46"/>
    </row>
    <row r="832" spans="2:34">
      <c r="B832" s="45" t="s">
        <v>1759</v>
      </c>
      <c r="C832" s="199" t="s">
        <v>1544</v>
      </c>
      <c r="D832" s="199" t="s">
        <v>196</v>
      </c>
      <c r="E832" s="200" t="s">
        <v>359</v>
      </c>
      <c r="F832" s="199" t="s">
        <v>620</v>
      </c>
      <c r="G832" s="44" t="s">
        <v>621</v>
      </c>
      <c r="H832" s="201" t="s">
        <v>1671</v>
      </c>
      <c r="I832" s="200">
        <v>7</v>
      </c>
      <c r="J832" s="44" t="s">
        <v>816</v>
      </c>
      <c r="K832" s="44" t="s">
        <v>15</v>
      </c>
      <c r="L832" s="202" t="s">
        <v>470</v>
      </c>
      <c r="M832" s="202" t="s">
        <v>623</v>
      </c>
      <c r="N832" s="202" t="s">
        <v>624</v>
      </c>
      <c r="O832" s="91">
        <v>21.428571428571427</v>
      </c>
      <c r="P832" s="44" t="s">
        <v>625</v>
      </c>
      <c r="Q832" s="45" t="s">
        <v>626</v>
      </c>
      <c r="R832" s="45" t="s">
        <v>625</v>
      </c>
      <c r="S832" s="46" t="s">
        <v>627</v>
      </c>
      <c r="T832" s="206">
        <v>218.75881991361354</v>
      </c>
      <c r="U832" s="45" t="s">
        <v>632</v>
      </c>
      <c r="V832" s="44">
        <v>334</v>
      </c>
      <c r="W832" s="45">
        <v>300</v>
      </c>
      <c r="X832" s="44">
        <v>3</v>
      </c>
      <c r="Y832" s="78">
        <v>111.33333333333333</v>
      </c>
      <c r="Z832" s="46" t="s">
        <v>708</v>
      </c>
      <c r="AA832" s="44" t="s">
        <v>630</v>
      </c>
      <c r="AB832" s="66" t="s">
        <v>632</v>
      </c>
      <c r="AC832" s="66" t="s">
        <v>632</v>
      </c>
      <c r="AD832" s="46" t="s">
        <v>632</v>
      </c>
      <c r="AE832" s="66" t="s">
        <v>634</v>
      </c>
      <c r="AF832" s="46" t="s">
        <v>632</v>
      </c>
      <c r="AG832" s="46" t="s">
        <v>635</v>
      </c>
      <c r="AH832" s="46"/>
    </row>
    <row r="833" spans="2:34">
      <c r="B833" s="45" t="s">
        <v>1760</v>
      </c>
      <c r="C833" s="199" t="s">
        <v>1544</v>
      </c>
      <c r="D833" s="199" t="s">
        <v>196</v>
      </c>
      <c r="E833" s="200" t="s">
        <v>359</v>
      </c>
      <c r="F833" s="199" t="s">
        <v>620</v>
      </c>
      <c r="G833" s="44" t="s">
        <v>621</v>
      </c>
      <c r="H833" s="201" t="s">
        <v>1308</v>
      </c>
      <c r="I833" s="200">
        <v>7</v>
      </c>
      <c r="J833" s="44" t="s">
        <v>816</v>
      </c>
      <c r="K833" s="44" t="s">
        <v>15</v>
      </c>
      <c r="L833" s="202" t="s">
        <v>470</v>
      </c>
      <c r="M833" s="202" t="s">
        <v>623</v>
      </c>
      <c r="N833" s="202" t="s">
        <v>624</v>
      </c>
      <c r="O833" s="91">
        <v>0</v>
      </c>
      <c r="P833" s="44" t="s">
        <v>621</v>
      </c>
      <c r="Q833" s="45" t="s">
        <v>771</v>
      </c>
      <c r="R833" s="45" t="s">
        <v>621</v>
      </c>
      <c r="S833" s="46" t="s">
        <v>621</v>
      </c>
      <c r="T833" s="206" t="s">
        <v>621</v>
      </c>
      <c r="U833" s="45" t="s">
        <v>621</v>
      </c>
      <c r="V833" s="44">
        <v>334</v>
      </c>
      <c r="W833" s="45">
        <v>300</v>
      </c>
      <c r="X833" s="44">
        <v>3</v>
      </c>
      <c r="Y833" s="78">
        <v>111.33333333333333</v>
      </c>
      <c r="Z833" s="46" t="s">
        <v>708</v>
      </c>
      <c r="AA833" s="44" t="s">
        <v>621</v>
      </c>
      <c r="AB833" s="66" t="s">
        <v>628</v>
      </c>
      <c r="AC833" s="66" t="s">
        <v>628</v>
      </c>
      <c r="AD833" s="46" t="s">
        <v>621</v>
      </c>
      <c r="AE833" s="66" t="s">
        <v>621</v>
      </c>
      <c r="AF833" s="46" t="s">
        <v>633</v>
      </c>
      <c r="AG833" s="46" t="s">
        <v>725</v>
      </c>
      <c r="AH833" s="46"/>
    </row>
    <row r="834" spans="2:34">
      <c r="B834" s="45" t="s">
        <v>1761</v>
      </c>
      <c r="C834" s="199" t="s">
        <v>1544</v>
      </c>
      <c r="D834" s="199" t="s">
        <v>196</v>
      </c>
      <c r="E834" s="200" t="s">
        <v>359</v>
      </c>
      <c r="F834" s="199" t="s">
        <v>620</v>
      </c>
      <c r="G834" s="44" t="s">
        <v>621</v>
      </c>
      <c r="H834" s="201" t="s">
        <v>1445</v>
      </c>
      <c r="I834" s="200">
        <v>7</v>
      </c>
      <c r="J834" s="44" t="s">
        <v>811</v>
      </c>
      <c r="K834" s="44" t="s">
        <v>15</v>
      </c>
      <c r="L834" s="202" t="s">
        <v>470</v>
      </c>
      <c r="M834" s="202" t="s">
        <v>623</v>
      </c>
      <c r="N834" s="202" t="s">
        <v>624</v>
      </c>
      <c r="O834" s="91">
        <v>8.1428571428571441</v>
      </c>
      <c r="P834" s="44" t="s">
        <v>798</v>
      </c>
      <c r="Q834" s="45" t="s">
        <v>626</v>
      </c>
      <c r="R834" s="45" t="s">
        <v>625</v>
      </c>
      <c r="S834" s="46" t="s">
        <v>627</v>
      </c>
      <c r="T834" s="206">
        <v>170.81870517011137</v>
      </c>
      <c r="U834" s="45" t="s">
        <v>632</v>
      </c>
      <c r="V834" s="44">
        <v>334</v>
      </c>
      <c r="W834" s="45">
        <v>300</v>
      </c>
      <c r="X834" s="44">
        <v>3</v>
      </c>
      <c r="Y834" s="78">
        <v>111.33333333333333</v>
      </c>
      <c r="Z834" s="46" t="s">
        <v>708</v>
      </c>
      <c r="AA834" s="44" t="s">
        <v>630</v>
      </c>
      <c r="AB834" s="66" t="s">
        <v>631</v>
      </c>
      <c r="AC834" s="66" t="s">
        <v>799</v>
      </c>
      <c r="AD834" s="46" t="s">
        <v>632</v>
      </c>
      <c r="AE834" s="66" t="s">
        <v>634</v>
      </c>
      <c r="AF834" s="46" t="s">
        <v>631</v>
      </c>
      <c r="AG834" s="46" t="s">
        <v>725</v>
      </c>
      <c r="AH834" s="46"/>
    </row>
    <row r="835" spans="2:34">
      <c r="B835" s="45" t="s">
        <v>1762</v>
      </c>
      <c r="C835" s="199" t="s">
        <v>1544</v>
      </c>
      <c r="D835" s="199" t="s">
        <v>196</v>
      </c>
      <c r="E835" s="200" t="s">
        <v>359</v>
      </c>
      <c r="F835" s="199" t="s">
        <v>620</v>
      </c>
      <c r="G835" s="44" t="s">
        <v>621</v>
      </c>
      <c r="H835" s="201" t="s">
        <v>1272</v>
      </c>
      <c r="I835" s="200">
        <v>5</v>
      </c>
      <c r="J835" s="44" t="s">
        <v>816</v>
      </c>
      <c r="K835" s="44" t="s">
        <v>15</v>
      </c>
      <c r="L835" s="202" t="s">
        <v>470</v>
      </c>
      <c r="M835" s="202" t="s">
        <v>623</v>
      </c>
      <c r="N835" s="202" t="s">
        <v>624</v>
      </c>
      <c r="O835" s="91">
        <v>30</v>
      </c>
      <c r="P835" s="44" t="s">
        <v>625</v>
      </c>
      <c r="Q835" s="45" t="s">
        <v>626</v>
      </c>
      <c r="R835" s="45" t="s">
        <v>625</v>
      </c>
      <c r="S835" s="46" t="s">
        <v>627</v>
      </c>
      <c r="T835" s="206">
        <v>218.75881991361354</v>
      </c>
      <c r="U835" s="45" t="s">
        <v>632</v>
      </c>
      <c r="V835" s="44">
        <v>334</v>
      </c>
      <c r="W835" s="45">
        <v>300</v>
      </c>
      <c r="X835" s="44">
        <v>3</v>
      </c>
      <c r="Y835" s="78">
        <v>111.33333333333333</v>
      </c>
      <c r="Z835" s="46" t="s">
        <v>708</v>
      </c>
      <c r="AA835" s="44" t="s">
        <v>630</v>
      </c>
      <c r="AB835" s="66" t="s">
        <v>632</v>
      </c>
      <c r="AC835" s="66" t="s">
        <v>632</v>
      </c>
      <c r="AD835" s="46" t="s">
        <v>632</v>
      </c>
      <c r="AE835" s="66" t="s">
        <v>634</v>
      </c>
      <c r="AF835" s="46" t="s">
        <v>632</v>
      </c>
      <c r="AG835" s="46" t="s">
        <v>635</v>
      </c>
      <c r="AH835" s="46"/>
    </row>
    <row r="836" spans="2:34">
      <c r="B836" s="45" t="s">
        <v>1763</v>
      </c>
      <c r="C836" s="199" t="s">
        <v>1544</v>
      </c>
      <c r="D836" s="199" t="s">
        <v>196</v>
      </c>
      <c r="E836" s="200" t="s">
        <v>359</v>
      </c>
      <c r="F836" s="199" t="s">
        <v>620</v>
      </c>
      <c r="G836" s="44" t="s">
        <v>621</v>
      </c>
      <c r="H836" s="201" t="s">
        <v>1306</v>
      </c>
      <c r="I836" s="200">
        <v>5</v>
      </c>
      <c r="J836" s="44" t="s">
        <v>816</v>
      </c>
      <c r="K836" s="44" t="s">
        <v>15</v>
      </c>
      <c r="L836" s="202" t="s">
        <v>470</v>
      </c>
      <c r="M836" s="202" t="s">
        <v>623</v>
      </c>
      <c r="N836" s="202" t="s">
        <v>624</v>
      </c>
      <c r="O836" s="91">
        <v>0</v>
      </c>
      <c r="P836" s="44" t="s">
        <v>621</v>
      </c>
      <c r="Q836" s="45" t="s">
        <v>771</v>
      </c>
      <c r="R836" s="45" t="s">
        <v>621</v>
      </c>
      <c r="S836" s="46" t="s">
        <v>621</v>
      </c>
      <c r="T836" s="206" t="s">
        <v>621</v>
      </c>
      <c r="U836" s="45" t="s">
        <v>621</v>
      </c>
      <c r="V836" s="44">
        <v>334</v>
      </c>
      <c r="W836" s="45">
        <v>300</v>
      </c>
      <c r="X836" s="44">
        <v>3</v>
      </c>
      <c r="Y836" s="78">
        <v>111.33333333333333</v>
      </c>
      <c r="Z836" s="46" t="s">
        <v>708</v>
      </c>
      <c r="AA836" s="44" t="s">
        <v>621</v>
      </c>
      <c r="AB836" s="66" t="s">
        <v>628</v>
      </c>
      <c r="AC836" s="66" t="s">
        <v>628</v>
      </c>
      <c r="AD836" s="46" t="s">
        <v>621</v>
      </c>
      <c r="AE836" s="66" t="s">
        <v>621</v>
      </c>
      <c r="AF836" s="46" t="s">
        <v>633</v>
      </c>
      <c r="AG836" s="46" t="s">
        <v>725</v>
      </c>
      <c r="AH836" s="46"/>
    </row>
    <row r="837" spans="2:34">
      <c r="B837" s="45" t="s">
        <v>1764</v>
      </c>
      <c r="C837" s="199" t="s">
        <v>1544</v>
      </c>
      <c r="D837" s="199" t="s">
        <v>196</v>
      </c>
      <c r="E837" s="200" t="s">
        <v>359</v>
      </c>
      <c r="F837" s="199" t="s">
        <v>620</v>
      </c>
      <c r="G837" s="44" t="s">
        <v>621</v>
      </c>
      <c r="H837" s="201" t="s">
        <v>1300</v>
      </c>
      <c r="I837" s="200">
        <v>6</v>
      </c>
      <c r="J837" s="44" t="s">
        <v>816</v>
      </c>
      <c r="K837" s="44" t="s">
        <v>15</v>
      </c>
      <c r="L837" s="202" t="s">
        <v>470</v>
      </c>
      <c r="M837" s="202" t="s">
        <v>623</v>
      </c>
      <c r="N837" s="202" t="s">
        <v>624</v>
      </c>
      <c r="O837" s="91">
        <v>0</v>
      </c>
      <c r="P837" s="44" t="s">
        <v>621</v>
      </c>
      <c r="Q837" s="45" t="s">
        <v>771</v>
      </c>
      <c r="R837" s="45" t="s">
        <v>621</v>
      </c>
      <c r="S837" s="46" t="s">
        <v>621</v>
      </c>
      <c r="T837" s="206" t="s">
        <v>621</v>
      </c>
      <c r="U837" s="45" t="s">
        <v>621</v>
      </c>
      <c r="V837" s="44">
        <v>334</v>
      </c>
      <c r="W837" s="45">
        <v>300</v>
      </c>
      <c r="X837" s="44">
        <v>3</v>
      </c>
      <c r="Y837" s="78">
        <v>111.33333333333333</v>
      </c>
      <c r="Z837" s="46" t="s">
        <v>708</v>
      </c>
      <c r="AA837" s="44" t="s">
        <v>621</v>
      </c>
      <c r="AB837" s="66" t="s">
        <v>628</v>
      </c>
      <c r="AC837" s="66" t="s">
        <v>628</v>
      </c>
      <c r="AD837" s="46" t="s">
        <v>621</v>
      </c>
      <c r="AE837" s="66" t="s">
        <v>621</v>
      </c>
      <c r="AF837" s="46" t="s">
        <v>633</v>
      </c>
      <c r="AG837" s="46" t="s">
        <v>725</v>
      </c>
      <c r="AH837" s="46"/>
    </row>
    <row r="838" spans="2:34">
      <c r="B838" s="45" t="s">
        <v>1765</v>
      </c>
      <c r="C838" s="199" t="s">
        <v>1544</v>
      </c>
      <c r="D838" s="199" t="s">
        <v>196</v>
      </c>
      <c r="E838" s="200" t="s">
        <v>359</v>
      </c>
      <c r="F838" s="199" t="s">
        <v>620</v>
      </c>
      <c r="G838" s="44" t="s">
        <v>621</v>
      </c>
      <c r="H838" s="201" t="s">
        <v>1302</v>
      </c>
      <c r="I838" s="200">
        <v>3</v>
      </c>
      <c r="J838" s="44" t="s">
        <v>811</v>
      </c>
      <c r="K838" s="44" t="s">
        <v>15</v>
      </c>
      <c r="L838" s="202" t="s">
        <v>470</v>
      </c>
      <c r="M838" s="202" t="s">
        <v>623</v>
      </c>
      <c r="N838" s="202" t="s">
        <v>624</v>
      </c>
      <c r="O838" s="91">
        <v>13.333333333333334</v>
      </c>
      <c r="P838" s="44" t="s">
        <v>798</v>
      </c>
      <c r="Q838" s="45" t="s">
        <v>626</v>
      </c>
      <c r="R838" s="45" t="s">
        <v>625</v>
      </c>
      <c r="S838" s="46" t="s">
        <v>627</v>
      </c>
      <c r="T838" s="206">
        <v>219.9098215360176</v>
      </c>
      <c r="U838" s="45" t="s">
        <v>632</v>
      </c>
      <c r="V838" s="44">
        <v>334</v>
      </c>
      <c r="W838" s="45">
        <v>300</v>
      </c>
      <c r="X838" s="44">
        <v>3</v>
      </c>
      <c r="Y838" s="78">
        <v>111.33333333333333</v>
      </c>
      <c r="Z838" s="46" t="s">
        <v>708</v>
      </c>
      <c r="AA838" s="44" t="s">
        <v>630</v>
      </c>
      <c r="AB838" s="66" t="s">
        <v>631</v>
      </c>
      <c r="AC838" s="66" t="s">
        <v>799</v>
      </c>
      <c r="AD838" s="46" t="s">
        <v>632</v>
      </c>
      <c r="AE838" s="66" t="s">
        <v>634</v>
      </c>
      <c r="AF838" s="46" t="s">
        <v>631</v>
      </c>
      <c r="AG838" s="46" t="s">
        <v>725</v>
      </c>
      <c r="AH838" s="46"/>
    </row>
    <row r="839" spans="2:34">
      <c r="B839" s="45" t="s">
        <v>1766</v>
      </c>
      <c r="C839" s="199" t="s">
        <v>1544</v>
      </c>
      <c r="D839" s="199" t="s">
        <v>196</v>
      </c>
      <c r="E839" s="200" t="s">
        <v>359</v>
      </c>
      <c r="F839" s="199" t="s">
        <v>620</v>
      </c>
      <c r="G839" s="44" t="s">
        <v>621</v>
      </c>
      <c r="H839" s="201" t="s">
        <v>1454</v>
      </c>
      <c r="I839" s="200">
        <v>5</v>
      </c>
      <c r="J839" s="44" t="s">
        <v>816</v>
      </c>
      <c r="K839" s="44" t="s">
        <v>15</v>
      </c>
      <c r="L839" s="202" t="s">
        <v>470</v>
      </c>
      <c r="M839" s="202" t="s">
        <v>623</v>
      </c>
      <c r="N839" s="202" t="s">
        <v>624</v>
      </c>
      <c r="O839" s="91">
        <v>22.8</v>
      </c>
      <c r="P839" s="44" t="s">
        <v>798</v>
      </c>
      <c r="Q839" s="45" t="s">
        <v>626</v>
      </c>
      <c r="R839" s="45" t="s">
        <v>625</v>
      </c>
      <c r="S839" s="46" t="s">
        <v>627</v>
      </c>
      <c r="T839" s="206">
        <v>207.1680556939375</v>
      </c>
      <c r="U839" s="45" t="s">
        <v>632</v>
      </c>
      <c r="V839" s="44">
        <v>334</v>
      </c>
      <c r="W839" s="45">
        <v>300</v>
      </c>
      <c r="X839" s="44">
        <v>3</v>
      </c>
      <c r="Y839" s="78">
        <v>111.33333333333333</v>
      </c>
      <c r="Z839" s="46" t="s">
        <v>708</v>
      </c>
      <c r="AA839" s="44" t="s">
        <v>630</v>
      </c>
      <c r="AB839" s="66" t="s">
        <v>632</v>
      </c>
      <c r="AC839" s="66" t="s">
        <v>799</v>
      </c>
      <c r="AD839" s="46" t="s">
        <v>632</v>
      </c>
      <c r="AE839" s="66" t="s">
        <v>634</v>
      </c>
      <c r="AF839" s="46" t="s">
        <v>632</v>
      </c>
      <c r="AG839" s="46" t="s">
        <v>725</v>
      </c>
      <c r="AH839" s="46"/>
    </row>
    <row r="840" spans="2:34">
      <c r="B840" s="45" t="s">
        <v>1767</v>
      </c>
      <c r="C840" s="199" t="s">
        <v>1544</v>
      </c>
      <c r="D840" s="199" t="s">
        <v>196</v>
      </c>
      <c r="E840" s="200" t="s">
        <v>359</v>
      </c>
      <c r="F840" s="199" t="s">
        <v>620</v>
      </c>
      <c r="G840" s="44" t="s">
        <v>621</v>
      </c>
      <c r="H840" s="201" t="s">
        <v>1466</v>
      </c>
      <c r="I840" s="200">
        <v>17</v>
      </c>
      <c r="J840" s="44" t="s">
        <v>811</v>
      </c>
      <c r="K840" s="44" t="s">
        <v>15</v>
      </c>
      <c r="L840" s="202" t="s">
        <v>1031</v>
      </c>
      <c r="M840" s="202"/>
      <c r="N840" s="202" t="s">
        <v>1768</v>
      </c>
      <c r="O840" s="91">
        <v>0</v>
      </c>
      <c r="P840" s="44" t="s">
        <v>621</v>
      </c>
      <c r="Q840" s="45" t="s">
        <v>771</v>
      </c>
      <c r="R840" s="45" t="s">
        <v>621</v>
      </c>
      <c r="S840" s="46" t="s">
        <v>621</v>
      </c>
      <c r="T840" s="206" t="s">
        <v>621</v>
      </c>
      <c r="U840" s="45" t="s">
        <v>621</v>
      </c>
      <c r="V840" s="44">
        <v>334</v>
      </c>
      <c r="W840" s="45">
        <v>300</v>
      </c>
      <c r="X840" s="44">
        <v>3</v>
      </c>
      <c r="Y840" s="78">
        <v>111.33333333333333</v>
      </c>
      <c r="Z840" s="46" t="s">
        <v>708</v>
      </c>
      <c r="AA840" s="44" t="s">
        <v>621</v>
      </c>
      <c r="AB840" s="66" t="s">
        <v>628</v>
      </c>
      <c r="AC840" s="66" t="s">
        <v>628</v>
      </c>
      <c r="AD840" s="46" t="s">
        <v>621</v>
      </c>
      <c r="AE840" s="66" t="s">
        <v>621</v>
      </c>
      <c r="AF840" s="46" t="s">
        <v>633</v>
      </c>
      <c r="AG840" s="46" t="s">
        <v>725</v>
      </c>
      <c r="AH840" s="46"/>
    </row>
    <row r="841" spans="2:34">
      <c r="B841" s="45" t="s">
        <v>1769</v>
      </c>
      <c r="C841" s="199" t="s">
        <v>1544</v>
      </c>
      <c r="D841" s="199" t="s">
        <v>196</v>
      </c>
      <c r="E841" s="200" t="s">
        <v>359</v>
      </c>
      <c r="F841" s="199" t="s">
        <v>620</v>
      </c>
      <c r="G841" s="44" t="s">
        <v>621</v>
      </c>
      <c r="H841" s="201" t="s">
        <v>1304</v>
      </c>
      <c r="I841" s="200">
        <v>2</v>
      </c>
      <c r="J841" s="44" t="s">
        <v>811</v>
      </c>
      <c r="K841" s="44" t="s">
        <v>15</v>
      </c>
      <c r="L841" s="202" t="s">
        <v>1031</v>
      </c>
      <c r="M841" s="202"/>
      <c r="N841" s="202" t="s">
        <v>1551</v>
      </c>
      <c r="O841" s="91">
        <v>0</v>
      </c>
      <c r="P841" s="44" t="s">
        <v>621</v>
      </c>
      <c r="Q841" s="45" t="s">
        <v>771</v>
      </c>
      <c r="R841" s="45" t="s">
        <v>621</v>
      </c>
      <c r="S841" s="46" t="s">
        <v>621</v>
      </c>
      <c r="T841" s="206" t="s">
        <v>621</v>
      </c>
      <c r="U841" s="45" t="s">
        <v>621</v>
      </c>
      <c r="V841" s="44">
        <v>334</v>
      </c>
      <c r="W841" s="45">
        <v>300</v>
      </c>
      <c r="X841" s="44">
        <v>3</v>
      </c>
      <c r="Y841" s="78">
        <v>111.33333333333333</v>
      </c>
      <c r="Z841" s="46" t="s">
        <v>708</v>
      </c>
      <c r="AA841" s="44" t="s">
        <v>621</v>
      </c>
      <c r="AB841" s="66" t="s">
        <v>628</v>
      </c>
      <c r="AC841" s="66" t="s">
        <v>628</v>
      </c>
      <c r="AD841" s="46" t="s">
        <v>621</v>
      </c>
      <c r="AE841" s="66" t="s">
        <v>621</v>
      </c>
      <c r="AF841" s="46" t="s">
        <v>633</v>
      </c>
      <c r="AG841" s="46" t="s">
        <v>725</v>
      </c>
      <c r="AH841" s="46"/>
    </row>
    <row r="842" spans="2:34">
      <c r="B842" s="45" t="s">
        <v>1770</v>
      </c>
      <c r="C842" s="199" t="s">
        <v>1544</v>
      </c>
      <c r="D842" s="199" t="s">
        <v>196</v>
      </c>
      <c r="E842" s="200" t="s">
        <v>359</v>
      </c>
      <c r="F842" s="199" t="s">
        <v>620</v>
      </c>
      <c r="G842" s="44" t="s">
        <v>621</v>
      </c>
      <c r="H842" s="201" t="s">
        <v>1464</v>
      </c>
      <c r="I842" s="200">
        <v>4</v>
      </c>
      <c r="J842" s="44" t="s">
        <v>811</v>
      </c>
      <c r="K842" s="44" t="s">
        <v>15</v>
      </c>
      <c r="L842" s="202" t="s">
        <v>1031</v>
      </c>
      <c r="M842" s="202"/>
      <c r="N842" s="202" t="s">
        <v>624</v>
      </c>
      <c r="O842" s="91">
        <v>0</v>
      </c>
      <c r="P842" s="44" t="s">
        <v>621</v>
      </c>
      <c r="Q842" s="45" t="s">
        <v>771</v>
      </c>
      <c r="R842" s="45" t="s">
        <v>621</v>
      </c>
      <c r="S842" s="46" t="s">
        <v>621</v>
      </c>
      <c r="T842" s="206" t="s">
        <v>621</v>
      </c>
      <c r="U842" s="45" t="s">
        <v>621</v>
      </c>
      <c r="V842" s="44">
        <v>334</v>
      </c>
      <c r="W842" s="45">
        <v>300</v>
      </c>
      <c r="X842" s="44">
        <v>3</v>
      </c>
      <c r="Y842" s="78">
        <v>111.33333333333333</v>
      </c>
      <c r="Z842" s="46" t="s">
        <v>708</v>
      </c>
      <c r="AA842" s="44" t="s">
        <v>621</v>
      </c>
      <c r="AB842" s="66" t="s">
        <v>628</v>
      </c>
      <c r="AC842" s="66" t="s">
        <v>628</v>
      </c>
      <c r="AD842" s="46" t="s">
        <v>621</v>
      </c>
      <c r="AE842" s="66" t="s">
        <v>621</v>
      </c>
      <c r="AF842" s="46" t="s">
        <v>633</v>
      </c>
      <c r="AG842" s="46" t="s">
        <v>725</v>
      </c>
      <c r="AH842" s="46"/>
    </row>
    <row r="843" spans="2:34">
      <c r="B843" s="45" t="s">
        <v>1771</v>
      </c>
      <c r="C843" s="199" t="s">
        <v>1544</v>
      </c>
      <c r="D843" s="199" t="s">
        <v>196</v>
      </c>
      <c r="E843" s="200" t="s">
        <v>359</v>
      </c>
      <c r="F843" s="199" t="s">
        <v>620</v>
      </c>
      <c r="G843" s="44" t="s">
        <v>621</v>
      </c>
      <c r="H843" s="201" t="s">
        <v>1442</v>
      </c>
      <c r="I843" s="200">
        <v>6</v>
      </c>
      <c r="J843" s="44" t="s">
        <v>816</v>
      </c>
      <c r="K843" s="44" t="s">
        <v>15</v>
      </c>
      <c r="L843" s="202" t="s">
        <v>1031</v>
      </c>
      <c r="M843" s="202"/>
      <c r="N843" s="202" t="s">
        <v>1768</v>
      </c>
      <c r="O843" s="91">
        <v>0</v>
      </c>
      <c r="P843" s="44" t="s">
        <v>621</v>
      </c>
      <c r="Q843" s="45" t="s">
        <v>771</v>
      </c>
      <c r="R843" s="45" t="s">
        <v>621</v>
      </c>
      <c r="S843" s="46" t="s">
        <v>621</v>
      </c>
      <c r="T843" s="206" t="s">
        <v>621</v>
      </c>
      <c r="U843" s="45" t="s">
        <v>621</v>
      </c>
      <c r="V843" s="44">
        <v>334</v>
      </c>
      <c r="W843" s="45">
        <v>300</v>
      </c>
      <c r="X843" s="44">
        <v>3</v>
      </c>
      <c r="Y843" s="78">
        <v>111.33333333333333</v>
      </c>
      <c r="Z843" s="46" t="s">
        <v>708</v>
      </c>
      <c r="AA843" s="44" t="s">
        <v>621</v>
      </c>
      <c r="AB843" s="66" t="s">
        <v>628</v>
      </c>
      <c r="AC843" s="66" t="s">
        <v>628</v>
      </c>
      <c r="AD843" s="46" t="s">
        <v>621</v>
      </c>
      <c r="AE843" s="66" t="s">
        <v>621</v>
      </c>
      <c r="AF843" s="46" t="s">
        <v>633</v>
      </c>
      <c r="AG843" s="46" t="s">
        <v>725</v>
      </c>
      <c r="AH843" s="46"/>
    </row>
    <row r="844" spans="2:34">
      <c r="B844" s="45" t="s">
        <v>1772</v>
      </c>
      <c r="C844" s="199" t="s">
        <v>1544</v>
      </c>
      <c r="D844" s="199" t="s">
        <v>196</v>
      </c>
      <c r="E844" s="200" t="s">
        <v>359</v>
      </c>
      <c r="F844" s="199" t="s">
        <v>620</v>
      </c>
      <c r="G844" s="44" t="s">
        <v>621</v>
      </c>
      <c r="H844" s="201" t="s">
        <v>1607</v>
      </c>
      <c r="I844" s="200">
        <v>5</v>
      </c>
      <c r="J844" s="44" t="s">
        <v>816</v>
      </c>
      <c r="K844" s="44" t="s">
        <v>15</v>
      </c>
      <c r="L844" s="202" t="s">
        <v>1031</v>
      </c>
      <c r="M844" s="202"/>
      <c r="N844" s="202" t="s">
        <v>1266</v>
      </c>
      <c r="O844" s="91">
        <v>0</v>
      </c>
      <c r="P844" s="44" t="s">
        <v>621</v>
      </c>
      <c r="Q844" s="45" t="s">
        <v>771</v>
      </c>
      <c r="R844" s="45" t="s">
        <v>621</v>
      </c>
      <c r="S844" s="46" t="s">
        <v>621</v>
      </c>
      <c r="T844" s="206" t="s">
        <v>621</v>
      </c>
      <c r="U844" s="45" t="s">
        <v>621</v>
      </c>
      <c r="V844" s="44">
        <v>334</v>
      </c>
      <c r="W844" s="45">
        <v>300</v>
      </c>
      <c r="X844" s="44">
        <v>3</v>
      </c>
      <c r="Y844" s="78">
        <v>111.33333333333333</v>
      </c>
      <c r="Z844" s="46" t="s">
        <v>708</v>
      </c>
      <c r="AA844" s="44" t="s">
        <v>621</v>
      </c>
      <c r="AB844" s="66" t="s">
        <v>628</v>
      </c>
      <c r="AC844" s="66" t="s">
        <v>628</v>
      </c>
      <c r="AD844" s="46" t="s">
        <v>621</v>
      </c>
      <c r="AE844" s="66" t="s">
        <v>621</v>
      </c>
      <c r="AF844" s="46" t="s">
        <v>633</v>
      </c>
      <c r="AG844" s="46" t="s">
        <v>725</v>
      </c>
      <c r="AH844" s="46"/>
    </row>
    <row r="845" spans="2:34">
      <c r="B845" s="45" t="s">
        <v>1773</v>
      </c>
      <c r="C845" s="199" t="s">
        <v>1544</v>
      </c>
      <c r="D845" s="199" t="s">
        <v>196</v>
      </c>
      <c r="E845" s="200" t="s">
        <v>359</v>
      </c>
      <c r="F845" s="199" t="s">
        <v>620</v>
      </c>
      <c r="G845" s="44" t="s">
        <v>621</v>
      </c>
      <c r="H845" s="201" t="s">
        <v>1318</v>
      </c>
      <c r="I845" s="200">
        <v>5</v>
      </c>
      <c r="J845" s="44" t="s">
        <v>811</v>
      </c>
      <c r="K845" s="44" t="s">
        <v>15</v>
      </c>
      <c r="L845" s="202" t="s">
        <v>1031</v>
      </c>
      <c r="M845" s="202"/>
      <c r="N845" s="202" t="s">
        <v>1551</v>
      </c>
      <c r="O845" s="91">
        <v>0</v>
      </c>
      <c r="P845" s="44" t="s">
        <v>621</v>
      </c>
      <c r="Q845" s="45" t="s">
        <v>771</v>
      </c>
      <c r="R845" s="45" t="s">
        <v>621</v>
      </c>
      <c r="S845" s="46" t="s">
        <v>621</v>
      </c>
      <c r="T845" s="206" t="s">
        <v>621</v>
      </c>
      <c r="U845" s="45" t="s">
        <v>621</v>
      </c>
      <c r="V845" s="44">
        <v>334</v>
      </c>
      <c r="W845" s="45">
        <v>300</v>
      </c>
      <c r="X845" s="44">
        <v>3</v>
      </c>
      <c r="Y845" s="78">
        <v>111.33333333333333</v>
      </c>
      <c r="Z845" s="46" t="s">
        <v>708</v>
      </c>
      <c r="AA845" s="44" t="s">
        <v>621</v>
      </c>
      <c r="AB845" s="66" t="s">
        <v>628</v>
      </c>
      <c r="AC845" s="66" t="s">
        <v>628</v>
      </c>
      <c r="AD845" s="46" t="s">
        <v>621</v>
      </c>
      <c r="AE845" s="66" t="s">
        <v>621</v>
      </c>
      <c r="AF845" s="46" t="s">
        <v>633</v>
      </c>
      <c r="AG845" s="46" t="s">
        <v>725</v>
      </c>
      <c r="AH845" s="46"/>
    </row>
    <row r="846" spans="2:34">
      <c r="B846" s="45" t="s">
        <v>1774</v>
      </c>
      <c r="C846" s="199" t="s">
        <v>1544</v>
      </c>
      <c r="D846" s="199" t="s">
        <v>196</v>
      </c>
      <c r="E846" s="200" t="s">
        <v>359</v>
      </c>
      <c r="F846" s="199" t="s">
        <v>620</v>
      </c>
      <c r="G846" s="44" t="s">
        <v>621</v>
      </c>
      <c r="H846" s="201" t="s">
        <v>1296</v>
      </c>
      <c r="I846" s="200">
        <v>4</v>
      </c>
      <c r="J846" s="44" t="s">
        <v>816</v>
      </c>
      <c r="K846" s="44" t="s">
        <v>15</v>
      </c>
      <c r="L846" s="202" t="s">
        <v>1031</v>
      </c>
      <c r="M846" s="202"/>
      <c r="N846" s="202" t="s">
        <v>1032</v>
      </c>
      <c r="O846" s="91">
        <v>0</v>
      </c>
      <c r="P846" s="44" t="s">
        <v>621</v>
      </c>
      <c r="Q846" s="45" t="s">
        <v>771</v>
      </c>
      <c r="R846" s="45" t="s">
        <v>621</v>
      </c>
      <c r="S846" s="46" t="s">
        <v>621</v>
      </c>
      <c r="T846" s="206" t="s">
        <v>621</v>
      </c>
      <c r="U846" s="45" t="s">
        <v>621</v>
      </c>
      <c r="V846" s="44">
        <v>334</v>
      </c>
      <c r="W846" s="45">
        <v>300</v>
      </c>
      <c r="X846" s="44">
        <v>3</v>
      </c>
      <c r="Y846" s="78">
        <v>111.33333333333333</v>
      </c>
      <c r="Z846" s="46" t="s">
        <v>708</v>
      </c>
      <c r="AA846" s="44" t="s">
        <v>621</v>
      </c>
      <c r="AB846" s="66" t="s">
        <v>628</v>
      </c>
      <c r="AC846" s="66" t="s">
        <v>628</v>
      </c>
      <c r="AD846" s="46" t="s">
        <v>621</v>
      </c>
      <c r="AE846" s="66" t="s">
        <v>621</v>
      </c>
      <c r="AF846" s="46" t="s">
        <v>633</v>
      </c>
      <c r="AG846" s="46" t="s">
        <v>725</v>
      </c>
      <c r="AH846" s="46"/>
    </row>
    <row r="847" spans="2:34">
      <c r="B847" s="45" t="s">
        <v>1775</v>
      </c>
      <c r="C847" s="199" t="s">
        <v>1544</v>
      </c>
      <c r="D847" s="199" t="s">
        <v>196</v>
      </c>
      <c r="E847" s="200" t="s">
        <v>359</v>
      </c>
      <c r="F847" s="199" t="s">
        <v>620</v>
      </c>
      <c r="G847" s="44" t="s">
        <v>621</v>
      </c>
      <c r="H847" s="201" t="s">
        <v>1316</v>
      </c>
      <c r="I847" s="200">
        <v>7</v>
      </c>
      <c r="J847" s="44" t="s">
        <v>811</v>
      </c>
      <c r="K847" s="44" t="s">
        <v>15</v>
      </c>
      <c r="L847" s="202" t="s">
        <v>1031</v>
      </c>
      <c r="M847" s="202"/>
      <c r="N847" s="202" t="s">
        <v>1551</v>
      </c>
      <c r="O847" s="91">
        <v>0</v>
      </c>
      <c r="P847" s="44" t="s">
        <v>621</v>
      </c>
      <c r="Q847" s="45" t="s">
        <v>771</v>
      </c>
      <c r="R847" s="45" t="s">
        <v>621</v>
      </c>
      <c r="S847" s="46" t="s">
        <v>621</v>
      </c>
      <c r="T847" s="206" t="s">
        <v>621</v>
      </c>
      <c r="U847" s="45" t="s">
        <v>621</v>
      </c>
      <c r="V847" s="44">
        <v>334</v>
      </c>
      <c r="W847" s="45">
        <v>300</v>
      </c>
      <c r="X847" s="44">
        <v>3</v>
      </c>
      <c r="Y847" s="78">
        <v>111.33333333333333</v>
      </c>
      <c r="Z847" s="46" t="s">
        <v>708</v>
      </c>
      <c r="AA847" s="44" t="s">
        <v>621</v>
      </c>
      <c r="AB847" s="66" t="s">
        <v>628</v>
      </c>
      <c r="AC847" s="66" t="s">
        <v>628</v>
      </c>
      <c r="AD847" s="46" t="s">
        <v>621</v>
      </c>
      <c r="AE847" s="66" t="s">
        <v>621</v>
      </c>
      <c r="AF847" s="46" t="s">
        <v>633</v>
      </c>
      <c r="AG847" s="46" t="s">
        <v>725</v>
      </c>
      <c r="AH847" s="46"/>
    </row>
    <row r="848" spans="2:34">
      <c r="B848" s="45" t="s">
        <v>1776</v>
      </c>
      <c r="C848" s="199" t="s">
        <v>1544</v>
      </c>
      <c r="D848" s="199" t="s">
        <v>196</v>
      </c>
      <c r="E848" s="200" t="s">
        <v>359</v>
      </c>
      <c r="F848" s="199" t="s">
        <v>620</v>
      </c>
      <c r="G848" s="44" t="s">
        <v>621</v>
      </c>
      <c r="H848" s="201" t="s">
        <v>1314</v>
      </c>
      <c r="I848" s="200">
        <v>1</v>
      </c>
      <c r="J848" s="44" t="s">
        <v>816</v>
      </c>
      <c r="K848" s="44" t="s">
        <v>15</v>
      </c>
      <c r="L848" s="202" t="s">
        <v>1031</v>
      </c>
      <c r="M848" s="202"/>
      <c r="N848" s="202" t="s">
        <v>1551</v>
      </c>
      <c r="O848" s="91">
        <v>0</v>
      </c>
      <c r="P848" s="44" t="s">
        <v>621</v>
      </c>
      <c r="Q848" s="45" t="s">
        <v>771</v>
      </c>
      <c r="R848" s="45" t="s">
        <v>621</v>
      </c>
      <c r="S848" s="46" t="s">
        <v>621</v>
      </c>
      <c r="T848" s="206" t="s">
        <v>621</v>
      </c>
      <c r="U848" s="45" t="s">
        <v>621</v>
      </c>
      <c r="V848" s="44">
        <v>334</v>
      </c>
      <c r="W848" s="45">
        <v>300</v>
      </c>
      <c r="X848" s="44">
        <v>3</v>
      </c>
      <c r="Y848" s="78">
        <v>111.33333333333333</v>
      </c>
      <c r="Z848" s="46" t="s">
        <v>708</v>
      </c>
      <c r="AA848" s="44" t="s">
        <v>621</v>
      </c>
      <c r="AB848" s="66" t="s">
        <v>628</v>
      </c>
      <c r="AC848" s="66" t="s">
        <v>628</v>
      </c>
      <c r="AD848" s="46" t="s">
        <v>621</v>
      </c>
      <c r="AE848" s="66" t="s">
        <v>621</v>
      </c>
      <c r="AF848" s="46" t="s">
        <v>633</v>
      </c>
      <c r="AG848" s="46" t="s">
        <v>725</v>
      </c>
      <c r="AH848" s="46"/>
    </row>
    <row r="849" spans="2:34">
      <c r="B849" s="45" t="s">
        <v>1777</v>
      </c>
      <c r="C849" s="199" t="s">
        <v>1544</v>
      </c>
      <c r="D849" s="199" t="s">
        <v>196</v>
      </c>
      <c r="E849" s="200" t="s">
        <v>359</v>
      </c>
      <c r="F849" s="199" t="s">
        <v>620</v>
      </c>
      <c r="G849" s="44" t="s">
        <v>621</v>
      </c>
      <c r="H849" s="201" t="s">
        <v>1312</v>
      </c>
      <c r="I849" s="200">
        <v>9</v>
      </c>
      <c r="J849" s="44" t="s">
        <v>811</v>
      </c>
      <c r="K849" s="44" t="s">
        <v>15</v>
      </c>
      <c r="L849" s="202" t="s">
        <v>1031</v>
      </c>
      <c r="M849" s="202"/>
      <c r="N849" s="202" t="s">
        <v>1032</v>
      </c>
      <c r="O849" s="91">
        <v>0</v>
      </c>
      <c r="P849" s="44" t="s">
        <v>621</v>
      </c>
      <c r="Q849" s="45" t="s">
        <v>771</v>
      </c>
      <c r="R849" s="45" t="s">
        <v>621</v>
      </c>
      <c r="S849" s="46" t="s">
        <v>621</v>
      </c>
      <c r="T849" s="206" t="s">
        <v>621</v>
      </c>
      <c r="U849" s="45" t="s">
        <v>621</v>
      </c>
      <c r="V849" s="44">
        <v>334</v>
      </c>
      <c r="W849" s="45">
        <v>300</v>
      </c>
      <c r="X849" s="44">
        <v>3</v>
      </c>
      <c r="Y849" s="78">
        <v>111.33333333333333</v>
      </c>
      <c r="Z849" s="46" t="s">
        <v>708</v>
      </c>
      <c r="AA849" s="44" t="s">
        <v>621</v>
      </c>
      <c r="AB849" s="66" t="s">
        <v>628</v>
      </c>
      <c r="AC849" s="66" t="s">
        <v>628</v>
      </c>
      <c r="AD849" s="46" t="s">
        <v>621</v>
      </c>
      <c r="AE849" s="66" t="s">
        <v>621</v>
      </c>
      <c r="AF849" s="46" t="s">
        <v>633</v>
      </c>
      <c r="AG849" s="46" t="s">
        <v>725</v>
      </c>
      <c r="AH849" s="46"/>
    </row>
    <row r="850" spans="2:34">
      <c r="B850" s="45" t="s">
        <v>1778</v>
      </c>
      <c r="C850" s="199" t="s">
        <v>1544</v>
      </c>
      <c r="D850" s="199" t="s">
        <v>196</v>
      </c>
      <c r="E850" s="200" t="s">
        <v>359</v>
      </c>
      <c r="F850" s="199" t="s">
        <v>620</v>
      </c>
      <c r="G850" s="44" t="s">
        <v>621</v>
      </c>
      <c r="H850" s="201" t="s">
        <v>1655</v>
      </c>
      <c r="I850" s="200">
        <v>3</v>
      </c>
      <c r="J850" s="44" t="s">
        <v>811</v>
      </c>
      <c r="K850" s="44" t="s">
        <v>15</v>
      </c>
      <c r="L850" s="202" t="s">
        <v>1031</v>
      </c>
      <c r="M850" s="202"/>
      <c r="N850" s="202" t="s">
        <v>1032</v>
      </c>
      <c r="O850" s="91">
        <v>0</v>
      </c>
      <c r="P850" s="44" t="s">
        <v>621</v>
      </c>
      <c r="Q850" s="45" t="s">
        <v>771</v>
      </c>
      <c r="R850" s="45" t="s">
        <v>621</v>
      </c>
      <c r="S850" s="46" t="s">
        <v>621</v>
      </c>
      <c r="T850" s="206">
        <v>992.86022104066762</v>
      </c>
      <c r="U850" s="45" t="s">
        <v>621</v>
      </c>
      <c r="V850" s="44">
        <v>334</v>
      </c>
      <c r="W850" s="45">
        <v>300</v>
      </c>
      <c r="X850" s="44">
        <v>3</v>
      </c>
      <c r="Y850" s="78">
        <v>111.33333333333333</v>
      </c>
      <c r="Z850" s="46" t="s">
        <v>708</v>
      </c>
      <c r="AA850" s="44" t="s">
        <v>630</v>
      </c>
      <c r="AB850" s="66" t="s">
        <v>628</v>
      </c>
      <c r="AC850" s="66" t="s">
        <v>628</v>
      </c>
      <c r="AD850" s="46" t="s">
        <v>621</v>
      </c>
      <c r="AE850" s="66" t="s">
        <v>634</v>
      </c>
      <c r="AF850" s="46" t="s">
        <v>633</v>
      </c>
      <c r="AG850" s="46" t="s">
        <v>725</v>
      </c>
      <c r="AH850" s="46"/>
    </row>
    <row r="851" spans="2:34">
      <c r="B851" s="45" t="s">
        <v>1779</v>
      </c>
      <c r="C851" s="199" t="s">
        <v>1544</v>
      </c>
      <c r="D851" s="199" t="s">
        <v>196</v>
      </c>
      <c r="E851" s="200" t="s">
        <v>359</v>
      </c>
      <c r="F851" s="199" t="s">
        <v>620</v>
      </c>
      <c r="G851" s="44" t="s">
        <v>621</v>
      </c>
      <c r="H851" s="201" t="s">
        <v>1780</v>
      </c>
      <c r="I851" s="200">
        <v>1</v>
      </c>
      <c r="J851" s="44" t="s">
        <v>811</v>
      </c>
      <c r="K851" s="44" t="s">
        <v>15</v>
      </c>
      <c r="L851" s="202" t="s">
        <v>1031</v>
      </c>
      <c r="M851" s="202"/>
      <c r="N851" s="202" t="s">
        <v>1266</v>
      </c>
      <c r="O851" s="91">
        <v>0</v>
      </c>
      <c r="P851" s="44" t="s">
        <v>621</v>
      </c>
      <c r="Q851" s="45" t="s">
        <v>771</v>
      </c>
      <c r="R851" s="45" t="s">
        <v>621</v>
      </c>
      <c r="S851" s="46" t="s">
        <v>621</v>
      </c>
      <c r="T851" s="206" t="s">
        <v>621</v>
      </c>
      <c r="U851" s="45" t="s">
        <v>621</v>
      </c>
      <c r="V851" s="44">
        <v>334</v>
      </c>
      <c r="W851" s="45">
        <v>300</v>
      </c>
      <c r="X851" s="44">
        <v>3</v>
      </c>
      <c r="Y851" s="78">
        <v>111.33333333333333</v>
      </c>
      <c r="Z851" s="46" t="s">
        <v>708</v>
      </c>
      <c r="AA851" s="44" t="s">
        <v>621</v>
      </c>
      <c r="AB851" s="66" t="s">
        <v>628</v>
      </c>
      <c r="AC851" s="66" t="s">
        <v>628</v>
      </c>
      <c r="AD851" s="46" t="s">
        <v>621</v>
      </c>
      <c r="AE851" s="66" t="s">
        <v>621</v>
      </c>
      <c r="AF851" s="46" t="s">
        <v>633</v>
      </c>
      <c r="AG851" s="46" t="s">
        <v>725</v>
      </c>
      <c r="AH851" s="46"/>
    </row>
    <row r="852" spans="2:34">
      <c r="B852" s="45" t="s">
        <v>1781</v>
      </c>
      <c r="C852" s="199" t="s">
        <v>1544</v>
      </c>
      <c r="D852" s="199" t="s">
        <v>196</v>
      </c>
      <c r="E852" s="200" t="s">
        <v>359</v>
      </c>
      <c r="F852" s="199" t="s">
        <v>620</v>
      </c>
      <c r="G852" s="44" t="s">
        <v>621</v>
      </c>
      <c r="H852" s="201" t="s">
        <v>1394</v>
      </c>
      <c r="I852" s="200">
        <v>3</v>
      </c>
      <c r="J852" s="44" t="s">
        <v>811</v>
      </c>
      <c r="K852" s="44" t="s">
        <v>15</v>
      </c>
      <c r="L852" s="202" t="s">
        <v>1031</v>
      </c>
      <c r="M852" s="202"/>
      <c r="N852" s="202" t="s">
        <v>1658</v>
      </c>
      <c r="O852" s="91">
        <v>0</v>
      </c>
      <c r="P852" s="44" t="s">
        <v>621</v>
      </c>
      <c r="Q852" s="45" t="s">
        <v>771</v>
      </c>
      <c r="R852" s="45" t="s">
        <v>621</v>
      </c>
      <c r="S852" s="46" t="s">
        <v>621</v>
      </c>
      <c r="T852" s="206" t="s">
        <v>621</v>
      </c>
      <c r="U852" s="45" t="s">
        <v>621</v>
      </c>
      <c r="V852" s="44">
        <v>334</v>
      </c>
      <c r="W852" s="45">
        <v>300</v>
      </c>
      <c r="X852" s="44">
        <v>3</v>
      </c>
      <c r="Y852" s="78">
        <v>111.33333333333333</v>
      </c>
      <c r="Z852" s="46" t="s">
        <v>708</v>
      </c>
      <c r="AA852" s="44" t="s">
        <v>621</v>
      </c>
      <c r="AB852" s="66" t="s">
        <v>628</v>
      </c>
      <c r="AC852" s="66" t="s">
        <v>628</v>
      </c>
      <c r="AD852" s="46" t="s">
        <v>621</v>
      </c>
      <c r="AE852" s="66" t="s">
        <v>621</v>
      </c>
      <c r="AF852" s="46" t="s">
        <v>633</v>
      </c>
      <c r="AG852" s="46" t="s">
        <v>725</v>
      </c>
      <c r="AH852" s="46"/>
    </row>
    <row r="853" spans="2:34">
      <c r="B853" s="45" t="s">
        <v>1782</v>
      </c>
      <c r="C853" s="199" t="s">
        <v>1544</v>
      </c>
      <c r="D853" s="199" t="s">
        <v>196</v>
      </c>
      <c r="E853" s="200" t="s">
        <v>359</v>
      </c>
      <c r="F853" s="199" t="s">
        <v>620</v>
      </c>
      <c r="G853" s="44" t="s">
        <v>621</v>
      </c>
      <c r="H853" s="201" t="s">
        <v>1568</v>
      </c>
      <c r="I853" s="200">
        <v>4</v>
      </c>
      <c r="J853" s="44" t="s">
        <v>811</v>
      </c>
      <c r="K853" s="44" t="s">
        <v>15</v>
      </c>
      <c r="L853" s="202" t="s">
        <v>1031</v>
      </c>
      <c r="M853" s="202"/>
      <c r="N853" s="202" t="s">
        <v>468</v>
      </c>
      <c r="O853" s="91">
        <v>0</v>
      </c>
      <c r="P853" s="44" t="s">
        <v>621</v>
      </c>
      <c r="Q853" s="45" t="s">
        <v>771</v>
      </c>
      <c r="R853" s="45" t="s">
        <v>621</v>
      </c>
      <c r="S853" s="46" t="s">
        <v>621</v>
      </c>
      <c r="T853" s="206" t="s">
        <v>621</v>
      </c>
      <c r="U853" s="45" t="s">
        <v>621</v>
      </c>
      <c r="V853" s="44">
        <v>334</v>
      </c>
      <c r="W853" s="45">
        <v>300</v>
      </c>
      <c r="X853" s="44">
        <v>3</v>
      </c>
      <c r="Y853" s="78">
        <v>111.33333333333333</v>
      </c>
      <c r="Z853" s="46" t="s">
        <v>708</v>
      </c>
      <c r="AA853" s="44" t="s">
        <v>621</v>
      </c>
      <c r="AB853" s="66" t="s">
        <v>628</v>
      </c>
      <c r="AC853" s="66" t="s">
        <v>628</v>
      </c>
      <c r="AD853" s="46" t="s">
        <v>621</v>
      </c>
      <c r="AE853" s="66" t="s">
        <v>621</v>
      </c>
      <c r="AF853" s="46" t="s">
        <v>633</v>
      </c>
      <c r="AG853" s="46" t="s">
        <v>725</v>
      </c>
      <c r="AH853" s="46"/>
    </row>
    <row r="854" spans="2:34">
      <c r="B854" s="45" t="s">
        <v>1783</v>
      </c>
      <c r="C854" s="199" t="s">
        <v>1544</v>
      </c>
      <c r="D854" s="199" t="s">
        <v>196</v>
      </c>
      <c r="E854" s="200" t="s">
        <v>359</v>
      </c>
      <c r="F854" s="199" t="s">
        <v>620</v>
      </c>
      <c r="G854" s="44" t="s">
        <v>621</v>
      </c>
      <c r="H854" s="201" t="s">
        <v>1418</v>
      </c>
      <c r="I854" s="200">
        <v>2</v>
      </c>
      <c r="J854" s="44" t="s">
        <v>811</v>
      </c>
      <c r="K854" s="44" t="s">
        <v>15</v>
      </c>
      <c r="L854" s="202" t="s">
        <v>1031</v>
      </c>
      <c r="M854" s="202"/>
      <c r="N854" s="202" t="s">
        <v>468</v>
      </c>
      <c r="O854" s="91">
        <v>0</v>
      </c>
      <c r="P854" s="44" t="s">
        <v>621</v>
      </c>
      <c r="Q854" s="45" t="s">
        <v>771</v>
      </c>
      <c r="R854" s="45" t="s">
        <v>621</v>
      </c>
      <c r="S854" s="46" t="s">
        <v>621</v>
      </c>
      <c r="T854" s="206" t="s">
        <v>621</v>
      </c>
      <c r="U854" s="45" t="s">
        <v>621</v>
      </c>
      <c r="V854" s="44">
        <v>334</v>
      </c>
      <c r="W854" s="45">
        <v>300</v>
      </c>
      <c r="X854" s="44">
        <v>3</v>
      </c>
      <c r="Y854" s="78">
        <v>111.33333333333333</v>
      </c>
      <c r="Z854" s="46" t="s">
        <v>708</v>
      </c>
      <c r="AA854" s="44" t="s">
        <v>621</v>
      </c>
      <c r="AB854" s="66" t="s">
        <v>628</v>
      </c>
      <c r="AC854" s="66" t="s">
        <v>628</v>
      </c>
      <c r="AD854" s="46" t="s">
        <v>621</v>
      </c>
      <c r="AE854" s="66" t="s">
        <v>621</v>
      </c>
      <c r="AF854" s="46" t="s">
        <v>633</v>
      </c>
      <c r="AG854" s="46" t="s">
        <v>725</v>
      </c>
      <c r="AH854" s="46"/>
    </row>
    <row r="855" spans="2:34">
      <c r="B855" s="45" t="s">
        <v>1784</v>
      </c>
      <c r="C855" s="199" t="s">
        <v>1544</v>
      </c>
      <c r="D855" s="199" t="s">
        <v>196</v>
      </c>
      <c r="E855" s="200" t="s">
        <v>359</v>
      </c>
      <c r="F855" s="199" t="s">
        <v>620</v>
      </c>
      <c r="G855" s="44" t="s">
        <v>621</v>
      </c>
      <c r="H855" s="201" t="s">
        <v>1324</v>
      </c>
      <c r="I855" s="200">
        <v>5</v>
      </c>
      <c r="J855" s="44" t="s">
        <v>811</v>
      </c>
      <c r="K855" s="44" t="s">
        <v>15</v>
      </c>
      <c r="L855" s="202" t="s">
        <v>470</v>
      </c>
      <c r="M855" s="202" t="s">
        <v>623</v>
      </c>
      <c r="N855" s="202" t="s">
        <v>624</v>
      </c>
      <c r="O855" s="91">
        <v>36</v>
      </c>
      <c r="P855" s="44" t="s">
        <v>625</v>
      </c>
      <c r="Q855" s="45" t="s">
        <v>626</v>
      </c>
      <c r="R855" s="45" t="s">
        <v>625</v>
      </c>
      <c r="S855" s="46" t="s">
        <v>627</v>
      </c>
      <c r="T855" s="206">
        <v>111.09731826193533</v>
      </c>
      <c r="U855" s="45" t="s">
        <v>632</v>
      </c>
      <c r="V855" s="44">
        <v>334</v>
      </c>
      <c r="W855" s="45">
        <v>300</v>
      </c>
      <c r="X855" s="44">
        <v>3</v>
      </c>
      <c r="Y855" s="78">
        <v>111.33333333333333</v>
      </c>
      <c r="Z855" s="46" t="s">
        <v>708</v>
      </c>
      <c r="AA855" s="44" t="s">
        <v>630</v>
      </c>
      <c r="AB855" s="66" t="s">
        <v>632</v>
      </c>
      <c r="AC855" s="66" t="s">
        <v>632</v>
      </c>
      <c r="AD855" s="46" t="s">
        <v>632</v>
      </c>
      <c r="AE855" s="66" t="s">
        <v>634</v>
      </c>
      <c r="AF855" s="46" t="s">
        <v>632</v>
      </c>
      <c r="AG855" s="46" t="s">
        <v>635</v>
      </c>
      <c r="AH855" s="46"/>
    </row>
    <row r="856" spans="2:34">
      <c r="B856" s="45" t="s">
        <v>1781</v>
      </c>
      <c r="C856" s="199" t="s">
        <v>1544</v>
      </c>
      <c r="D856" s="199" t="s">
        <v>196</v>
      </c>
      <c r="E856" s="200" t="s">
        <v>359</v>
      </c>
      <c r="F856" s="199" t="s">
        <v>620</v>
      </c>
      <c r="G856" s="44" t="s">
        <v>621</v>
      </c>
      <c r="H856" s="201" t="s">
        <v>1394</v>
      </c>
      <c r="I856" s="200">
        <v>3</v>
      </c>
      <c r="J856" s="44" t="s">
        <v>811</v>
      </c>
      <c r="K856" s="44" t="s">
        <v>15</v>
      </c>
      <c r="L856" s="202" t="s">
        <v>1031</v>
      </c>
      <c r="M856" s="202"/>
      <c r="N856" s="202" t="s">
        <v>1658</v>
      </c>
      <c r="O856" s="91">
        <v>7.5</v>
      </c>
      <c r="P856" s="44" t="s">
        <v>625</v>
      </c>
      <c r="Q856" s="45" t="s">
        <v>626</v>
      </c>
      <c r="R856" s="45" t="s">
        <v>625</v>
      </c>
      <c r="S856" s="46" t="s">
        <v>627</v>
      </c>
      <c r="T856" s="206" t="s">
        <v>621</v>
      </c>
      <c r="U856" s="45" t="s">
        <v>621</v>
      </c>
      <c r="V856" s="44">
        <v>334</v>
      </c>
      <c r="W856" s="45">
        <v>300</v>
      </c>
      <c r="X856" s="44">
        <v>3</v>
      </c>
      <c r="Y856" s="78">
        <v>111.33333333333333</v>
      </c>
      <c r="Z856" s="46" t="s">
        <v>708</v>
      </c>
      <c r="AA856" s="44" t="s">
        <v>621</v>
      </c>
      <c r="AB856" s="66" t="s">
        <v>631</v>
      </c>
      <c r="AC856" s="66" t="s">
        <v>632</v>
      </c>
      <c r="AD856" s="46" t="s">
        <v>621</v>
      </c>
      <c r="AE856" s="66" t="s">
        <v>621</v>
      </c>
      <c r="AF856" s="46" t="s">
        <v>631</v>
      </c>
      <c r="AG856" s="46" t="s">
        <v>725</v>
      </c>
      <c r="AH856" s="46"/>
    </row>
    <row r="857" spans="2:34">
      <c r="B857" s="45" t="s">
        <v>1785</v>
      </c>
      <c r="C857" s="199" t="s">
        <v>1544</v>
      </c>
      <c r="D857" s="199" t="s">
        <v>196</v>
      </c>
      <c r="E857" s="200" t="s">
        <v>359</v>
      </c>
      <c r="F857" s="199" t="s">
        <v>620</v>
      </c>
      <c r="G857" s="44" t="s">
        <v>621</v>
      </c>
      <c r="H857" s="201" t="s">
        <v>1298</v>
      </c>
      <c r="I857" s="200">
        <v>7</v>
      </c>
      <c r="J857" s="44" t="s">
        <v>811</v>
      </c>
      <c r="K857" s="44" t="s">
        <v>15</v>
      </c>
      <c r="L857" s="202" t="s">
        <v>470</v>
      </c>
      <c r="M857" s="202" t="s">
        <v>623</v>
      </c>
      <c r="N857" s="202" t="s">
        <v>624</v>
      </c>
      <c r="O857" s="91">
        <v>5.3571428571428568</v>
      </c>
      <c r="P857" s="44" t="s">
        <v>625</v>
      </c>
      <c r="Q857" s="45" t="s">
        <v>626</v>
      </c>
      <c r="R857" s="45" t="s">
        <v>625</v>
      </c>
      <c r="S857" s="46" t="s">
        <v>627</v>
      </c>
      <c r="T857" s="206">
        <v>161.38790161599172</v>
      </c>
      <c r="U857" s="45" t="s">
        <v>632</v>
      </c>
      <c r="V857" s="44">
        <v>334</v>
      </c>
      <c r="W857" s="45">
        <v>300</v>
      </c>
      <c r="X857" s="44">
        <v>3</v>
      </c>
      <c r="Y857" s="78">
        <v>111.33333333333333</v>
      </c>
      <c r="Z857" s="46" t="s">
        <v>708</v>
      </c>
      <c r="AA857" s="44" t="s">
        <v>630</v>
      </c>
      <c r="AB857" s="66" t="s">
        <v>631</v>
      </c>
      <c r="AC857" s="66" t="s">
        <v>632</v>
      </c>
      <c r="AD857" s="46" t="s">
        <v>632</v>
      </c>
      <c r="AE857" s="66" t="s">
        <v>634</v>
      </c>
      <c r="AF857" s="46" t="s">
        <v>631</v>
      </c>
      <c r="AG857" s="46" t="s">
        <v>635</v>
      </c>
      <c r="AH857" s="46"/>
    </row>
    <row r="858" spans="2:34">
      <c r="B858" s="45" t="s">
        <v>1786</v>
      </c>
      <c r="C858" s="199" t="s">
        <v>1544</v>
      </c>
      <c r="D858" s="199" t="s">
        <v>196</v>
      </c>
      <c r="E858" s="200" t="s">
        <v>359</v>
      </c>
      <c r="F858" s="199" t="s">
        <v>620</v>
      </c>
      <c r="G858" s="44" t="s">
        <v>621</v>
      </c>
      <c r="H858" s="201" t="s">
        <v>1392</v>
      </c>
      <c r="I858" s="200">
        <v>6</v>
      </c>
      <c r="J858" s="44" t="s">
        <v>816</v>
      </c>
      <c r="K858" s="44" t="s">
        <v>15</v>
      </c>
      <c r="L858" s="202" t="s">
        <v>470</v>
      </c>
      <c r="M858" s="202" t="s">
        <v>623</v>
      </c>
      <c r="N858" s="202" t="s">
        <v>624</v>
      </c>
      <c r="O858" s="91">
        <v>22.5</v>
      </c>
      <c r="P858" s="44" t="s">
        <v>798</v>
      </c>
      <c r="Q858" s="45" t="s">
        <v>626</v>
      </c>
      <c r="R858" s="45" t="s">
        <v>625</v>
      </c>
      <c r="S858" s="46" t="s">
        <v>627</v>
      </c>
      <c r="T858" s="206">
        <v>451.81759478800416</v>
      </c>
      <c r="U858" s="45" t="s">
        <v>632</v>
      </c>
      <c r="V858" s="44">
        <v>334</v>
      </c>
      <c r="W858" s="45">
        <v>300</v>
      </c>
      <c r="X858" s="44">
        <v>3</v>
      </c>
      <c r="Y858" s="78">
        <v>111.33333333333333</v>
      </c>
      <c r="Z858" s="46" t="s">
        <v>708</v>
      </c>
      <c r="AA858" s="44" t="s">
        <v>630</v>
      </c>
      <c r="AB858" s="66" t="s">
        <v>632</v>
      </c>
      <c r="AC858" s="66" t="s">
        <v>799</v>
      </c>
      <c r="AD858" s="46" t="s">
        <v>632</v>
      </c>
      <c r="AE858" s="66" t="s">
        <v>634</v>
      </c>
      <c r="AF858" s="46" t="s">
        <v>632</v>
      </c>
      <c r="AG858" s="46" t="s">
        <v>725</v>
      </c>
      <c r="AH858" s="46"/>
    </row>
    <row r="859" spans="2:34">
      <c r="B859" s="45" t="s">
        <v>1787</v>
      </c>
      <c r="C859" s="199" t="s">
        <v>1544</v>
      </c>
      <c r="D859" s="199" t="s">
        <v>196</v>
      </c>
      <c r="E859" s="200" t="s">
        <v>359</v>
      </c>
      <c r="F859" s="199" t="s">
        <v>620</v>
      </c>
      <c r="G859" s="44" t="s">
        <v>621</v>
      </c>
      <c r="H859" s="201" t="s">
        <v>1310</v>
      </c>
      <c r="I859" s="200">
        <v>6</v>
      </c>
      <c r="J859" s="44" t="s">
        <v>816</v>
      </c>
      <c r="K859" s="44" t="s">
        <v>15</v>
      </c>
      <c r="L859" s="202" t="s">
        <v>470</v>
      </c>
      <c r="M859" s="202" t="s">
        <v>623</v>
      </c>
      <c r="N859" s="202" t="s">
        <v>624</v>
      </c>
      <c r="O859" s="91">
        <v>21.666666666666668</v>
      </c>
      <c r="P859" s="44" t="s">
        <v>625</v>
      </c>
      <c r="Q859" s="45" t="s">
        <v>626</v>
      </c>
      <c r="R859" s="45" t="s">
        <v>625</v>
      </c>
      <c r="S859" s="46" t="s">
        <v>627</v>
      </c>
      <c r="T859" s="206">
        <v>480.90032640869174</v>
      </c>
      <c r="U859" s="45" t="s">
        <v>632</v>
      </c>
      <c r="V859" s="44">
        <v>334</v>
      </c>
      <c r="W859" s="45">
        <v>300</v>
      </c>
      <c r="X859" s="44">
        <v>3</v>
      </c>
      <c r="Y859" s="78">
        <v>111.33333333333333</v>
      </c>
      <c r="Z859" s="46" t="s">
        <v>708</v>
      </c>
      <c r="AA859" s="44" t="s">
        <v>630</v>
      </c>
      <c r="AB859" s="66" t="s">
        <v>632</v>
      </c>
      <c r="AC859" s="66" t="s">
        <v>632</v>
      </c>
      <c r="AD859" s="46" t="s">
        <v>632</v>
      </c>
      <c r="AE859" s="66" t="s">
        <v>634</v>
      </c>
      <c r="AF859" s="46" t="s">
        <v>632</v>
      </c>
      <c r="AG859" s="46" t="s">
        <v>635</v>
      </c>
      <c r="AH859" s="46"/>
    </row>
    <row r="860" spans="2:34">
      <c r="B860" s="45" t="s">
        <v>1788</v>
      </c>
      <c r="C860" s="199" t="s">
        <v>1544</v>
      </c>
      <c r="D860" s="199" t="s">
        <v>196</v>
      </c>
      <c r="E860" s="200" t="s">
        <v>359</v>
      </c>
      <c r="F860" s="199" t="s">
        <v>620</v>
      </c>
      <c r="G860" s="44" t="s">
        <v>621</v>
      </c>
      <c r="H860" s="201" t="s">
        <v>1789</v>
      </c>
      <c r="I860" s="200">
        <v>4</v>
      </c>
      <c r="J860" s="44" t="s">
        <v>816</v>
      </c>
      <c r="K860" s="44" t="s">
        <v>15</v>
      </c>
      <c r="L860" s="202" t="s">
        <v>470</v>
      </c>
      <c r="M860" s="202" t="s">
        <v>623</v>
      </c>
      <c r="N860" s="202" t="s">
        <v>624</v>
      </c>
      <c r="O860" s="91">
        <v>5.729166666666667</v>
      </c>
      <c r="P860" s="44" t="s">
        <v>798</v>
      </c>
      <c r="Q860" s="45" t="s">
        <v>626</v>
      </c>
      <c r="R860" s="45" t="s">
        <v>625</v>
      </c>
      <c r="S860" s="46" t="s">
        <v>627</v>
      </c>
      <c r="T860" s="206">
        <v>436.18387811215416</v>
      </c>
      <c r="U860" s="45" t="s">
        <v>632</v>
      </c>
      <c r="V860" s="44">
        <v>334</v>
      </c>
      <c r="W860" s="45">
        <v>300</v>
      </c>
      <c r="X860" s="44">
        <v>3</v>
      </c>
      <c r="Y860" s="78">
        <v>111.33333333333333</v>
      </c>
      <c r="Z860" s="46" t="s">
        <v>708</v>
      </c>
      <c r="AA860" s="44" t="s">
        <v>630</v>
      </c>
      <c r="AB860" s="66" t="s">
        <v>631</v>
      </c>
      <c r="AC860" s="66" t="s">
        <v>799</v>
      </c>
      <c r="AD860" s="46" t="s">
        <v>632</v>
      </c>
      <c r="AE860" s="66" t="s">
        <v>634</v>
      </c>
      <c r="AF860" s="46" t="s">
        <v>631</v>
      </c>
      <c r="AG860" s="46" t="s">
        <v>725</v>
      </c>
      <c r="AH860" s="46"/>
    </row>
    <row r="861" spans="2:34">
      <c r="B861" s="45" t="s">
        <v>1790</v>
      </c>
      <c r="C861" s="199" t="s">
        <v>1544</v>
      </c>
      <c r="D861" s="199" t="s">
        <v>196</v>
      </c>
      <c r="E861" s="200" t="s">
        <v>359</v>
      </c>
      <c r="F861" s="199" t="s">
        <v>620</v>
      </c>
      <c r="G861" s="44" t="s">
        <v>621</v>
      </c>
      <c r="H861" s="201" t="s">
        <v>1255</v>
      </c>
      <c r="I861" s="200">
        <v>6</v>
      </c>
      <c r="J861" s="44" t="s">
        <v>816</v>
      </c>
      <c r="K861" s="44" t="s">
        <v>15</v>
      </c>
      <c r="L861" s="202" t="s">
        <v>470</v>
      </c>
      <c r="M861" s="202" t="s">
        <v>623</v>
      </c>
      <c r="N861" s="202" t="s">
        <v>624</v>
      </c>
      <c r="O861" s="91">
        <v>11.25</v>
      </c>
      <c r="P861" s="44" t="s">
        <v>798</v>
      </c>
      <c r="Q861" s="45" t="s">
        <v>626</v>
      </c>
      <c r="R861" s="45" t="s">
        <v>625</v>
      </c>
      <c r="S861" s="46" t="s">
        <v>627</v>
      </c>
      <c r="T861" s="206">
        <v>330.93683872447929</v>
      </c>
      <c r="U861" s="45" t="s">
        <v>632</v>
      </c>
      <c r="V861" s="44">
        <v>334</v>
      </c>
      <c r="W861" s="45">
        <v>300</v>
      </c>
      <c r="X861" s="44">
        <v>3</v>
      </c>
      <c r="Y861" s="78">
        <v>111.33333333333333</v>
      </c>
      <c r="Z861" s="46" t="s">
        <v>708</v>
      </c>
      <c r="AA861" s="44" t="s">
        <v>630</v>
      </c>
      <c r="AB861" s="66" t="s">
        <v>631</v>
      </c>
      <c r="AC861" s="66" t="s">
        <v>799</v>
      </c>
      <c r="AD861" s="46" t="s">
        <v>632</v>
      </c>
      <c r="AE861" s="66" t="s">
        <v>634</v>
      </c>
      <c r="AF861" s="46" t="s">
        <v>631</v>
      </c>
      <c r="AG861" s="46" t="s">
        <v>725</v>
      </c>
      <c r="AH861" s="46"/>
    </row>
    <row r="862" spans="2:34">
      <c r="B862" s="45" t="s">
        <v>1791</v>
      </c>
      <c r="C862" s="199" t="s">
        <v>1544</v>
      </c>
      <c r="D862" s="199" t="s">
        <v>196</v>
      </c>
      <c r="E862" s="200" t="s">
        <v>359</v>
      </c>
      <c r="F862" s="199" t="s">
        <v>620</v>
      </c>
      <c r="G862" s="44" t="s">
        <v>621</v>
      </c>
      <c r="H862" s="201" t="s">
        <v>1792</v>
      </c>
      <c r="I862" s="200">
        <v>2</v>
      </c>
      <c r="J862" s="44" t="s">
        <v>816</v>
      </c>
      <c r="K862" s="44" t="s">
        <v>15</v>
      </c>
      <c r="L862" s="202" t="s">
        <v>470</v>
      </c>
      <c r="M862" s="202" t="s">
        <v>623</v>
      </c>
      <c r="N862" s="202" t="s">
        <v>624</v>
      </c>
      <c r="O862" s="91">
        <v>54</v>
      </c>
      <c r="P862" s="44" t="s">
        <v>798</v>
      </c>
      <c r="Q862" s="45" t="s">
        <v>626</v>
      </c>
      <c r="R862" s="45" t="s">
        <v>625</v>
      </c>
      <c r="S862" s="46" t="s">
        <v>627</v>
      </c>
      <c r="T862" s="206">
        <v>451.81759478800416</v>
      </c>
      <c r="U862" s="45" t="s">
        <v>632</v>
      </c>
      <c r="V862" s="44">
        <v>334</v>
      </c>
      <c r="W862" s="45">
        <v>300</v>
      </c>
      <c r="X862" s="44">
        <v>3</v>
      </c>
      <c r="Y862" s="78">
        <v>111.33333333333333</v>
      </c>
      <c r="Z862" s="46" t="s">
        <v>708</v>
      </c>
      <c r="AA862" s="44" t="s">
        <v>630</v>
      </c>
      <c r="AB862" s="66" t="s">
        <v>640</v>
      </c>
      <c r="AC862" s="66" t="s">
        <v>799</v>
      </c>
      <c r="AD862" s="46" t="s">
        <v>632</v>
      </c>
      <c r="AE862" s="66" t="s">
        <v>634</v>
      </c>
      <c r="AF862" s="46" t="s">
        <v>632</v>
      </c>
      <c r="AG862" s="46" t="s">
        <v>725</v>
      </c>
      <c r="AH862" s="46"/>
    </row>
    <row r="863" spans="2:34">
      <c r="B863" s="45" t="s">
        <v>1793</v>
      </c>
      <c r="C863" s="199" t="s">
        <v>1544</v>
      </c>
      <c r="D863" s="199" t="s">
        <v>196</v>
      </c>
      <c r="E863" s="200" t="s">
        <v>359</v>
      </c>
      <c r="F863" s="199" t="s">
        <v>620</v>
      </c>
      <c r="G863" s="44" t="s">
        <v>621</v>
      </c>
      <c r="H863" s="201" t="s">
        <v>1409</v>
      </c>
      <c r="I863" s="200">
        <v>6</v>
      </c>
      <c r="J863" s="44" t="s">
        <v>816</v>
      </c>
      <c r="K863" s="44" t="s">
        <v>15</v>
      </c>
      <c r="L863" s="202" t="s">
        <v>470</v>
      </c>
      <c r="M863" s="202" t="s">
        <v>623</v>
      </c>
      <c r="N863" s="202" t="s">
        <v>624</v>
      </c>
      <c r="O863" s="91">
        <v>30.333333333333332</v>
      </c>
      <c r="P863" s="44" t="s">
        <v>798</v>
      </c>
      <c r="Q863" s="45" t="s">
        <v>626</v>
      </c>
      <c r="R863" s="45" t="s">
        <v>625</v>
      </c>
      <c r="S863" s="46" t="s">
        <v>627</v>
      </c>
      <c r="T863" s="206">
        <v>436.18387811215416</v>
      </c>
      <c r="U863" s="45" t="s">
        <v>632</v>
      </c>
      <c r="V863" s="44">
        <v>334</v>
      </c>
      <c r="W863" s="45">
        <v>300</v>
      </c>
      <c r="X863" s="44">
        <v>3</v>
      </c>
      <c r="Y863" s="78">
        <v>111.33333333333333</v>
      </c>
      <c r="Z863" s="46" t="s">
        <v>708</v>
      </c>
      <c r="AA863" s="44" t="s">
        <v>630</v>
      </c>
      <c r="AB863" s="66" t="s">
        <v>632</v>
      </c>
      <c r="AC863" s="66" t="s">
        <v>799</v>
      </c>
      <c r="AD863" s="46" t="s">
        <v>632</v>
      </c>
      <c r="AE863" s="66" t="s">
        <v>634</v>
      </c>
      <c r="AF863" s="46" t="s">
        <v>632</v>
      </c>
      <c r="AG863" s="46" t="s">
        <v>725</v>
      </c>
      <c r="AH863" s="46"/>
    </row>
    <row r="864" spans="2:34">
      <c r="B864" s="45" t="s">
        <v>1794</v>
      </c>
      <c r="C864" s="199" t="s">
        <v>1544</v>
      </c>
      <c r="D864" s="199" t="s">
        <v>196</v>
      </c>
      <c r="E864" s="200" t="s">
        <v>359</v>
      </c>
      <c r="F864" s="199" t="s">
        <v>620</v>
      </c>
      <c r="G864" s="44" t="s">
        <v>621</v>
      </c>
      <c r="H864" s="201" t="s">
        <v>1344</v>
      </c>
      <c r="I864" s="200">
        <v>5</v>
      </c>
      <c r="J864" s="44" t="s">
        <v>811</v>
      </c>
      <c r="K864" s="44" t="s">
        <v>15</v>
      </c>
      <c r="L864" s="202" t="s">
        <v>470</v>
      </c>
      <c r="M864" s="202" t="s">
        <v>623</v>
      </c>
      <c r="N864" s="202" t="s">
        <v>624</v>
      </c>
      <c r="O864" s="91">
        <v>20.8</v>
      </c>
      <c r="P864" s="44" t="s">
        <v>625</v>
      </c>
      <c r="Q864" s="45" t="s">
        <v>626</v>
      </c>
      <c r="R864" s="45" t="s">
        <v>625</v>
      </c>
      <c r="S864" s="46" t="s">
        <v>627</v>
      </c>
      <c r="T864" s="206">
        <v>453.49361853282386</v>
      </c>
      <c r="U864" s="45" t="s">
        <v>632</v>
      </c>
      <c r="V864" s="44">
        <v>334</v>
      </c>
      <c r="W864" s="45">
        <v>300</v>
      </c>
      <c r="X864" s="44">
        <v>3</v>
      </c>
      <c r="Y864" s="78">
        <v>111.33333333333333</v>
      </c>
      <c r="Z864" s="46" t="s">
        <v>708</v>
      </c>
      <c r="AA864" s="44" t="s">
        <v>630</v>
      </c>
      <c r="AB864" s="66" t="s">
        <v>632</v>
      </c>
      <c r="AC864" s="66" t="s">
        <v>632</v>
      </c>
      <c r="AD864" s="46" t="s">
        <v>632</v>
      </c>
      <c r="AE864" s="66" t="s">
        <v>634</v>
      </c>
      <c r="AF864" s="46" t="s">
        <v>632</v>
      </c>
      <c r="AG864" s="46" t="s">
        <v>635</v>
      </c>
      <c r="AH864" s="46"/>
    </row>
    <row r="865" spans="2:34">
      <c r="B865" s="45" t="s">
        <v>1795</v>
      </c>
      <c r="C865" s="199" t="s">
        <v>1544</v>
      </c>
      <c r="D865" s="199" t="s">
        <v>196</v>
      </c>
      <c r="E865" s="200" t="s">
        <v>359</v>
      </c>
      <c r="F865" s="199" t="s">
        <v>620</v>
      </c>
      <c r="G865" s="44" t="s">
        <v>621</v>
      </c>
      <c r="H865" s="201" t="s">
        <v>1538</v>
      </c>
      <c r="I865" s="200">
        <v>1</v>
      </c>
      <c r="J865" s="44" t="s">
        <v>811</v>
      </c>
      <c r="K865" s="44" t="s">
        <v>15</v>
      </c>
      <c r="L865" s="202" t="s">
        <v>470</v>
      </c>
      <c r="M865" s="202" t="s">
        <v>623</v>
      </c>
      <c r="N865" s="202" t="s">
        <v>624</v>
      </c>
      <c r="O865" s="91">
        <v>48</v>
      </c>
      <c r="P865" s="44" t="s">
        <v>798</v>
      </c>
      <c r="Q865" s="45" t="s">
        <v>626</v>
      </c>
      <c r="R865" s="45" t="s">
        <v>625</v>
      </c>
      <c r="S865" s="46" t="s">
        <v>627</v>
      </c>
      <c r="T865" s="206">
        <v>175.15342926989209</v>
      </c>
      <c r="U865" s="45" t="s">
        <v>632</v>
      </c>
      <c r="V865" s="44">
        <v>334</v>
      </c>
      <c r="W865" s="45">
        <v>300</v>
      </c>
      <c r="X865" s="44">
        <v>3</v>
      </c>
      <c r="Y865" s="78">
        <v>111.33333333333333</v>
      </c>
      <c r="Z865" s="46" t="s">
        <v>708</v>
      </c>
      <c r="AA865" s="44" t="s">
        <v>630</v>
      </c>
      <c r="AB865" s="66" t="s">
        <v>640</v>
      </c>
      <c r="AC865" s="66" t="s">
        <v>799</v>
      </c>
      <c r="AD865" s="46" t="s">
        <v>632</v>
      </c>
      <c r="AE865" s="66" t="s">
        <v>634</v>
      </c>
      <c r="AF865" s="46" t="s">
        <v>632</v>
      </c>
      <c r="AG865" s="46" t="s">
        <v>725</v>
      </c>
      <c r="AH865" s="46"/>
    </row>
    <row r="866" spans="2:34">
      <c r="B866" s="45" t="s">
        <v>1778</v>
      </c>
      <c r="C866" s="199" t="s">
        <v>1544</v>
      </c>
      <c r="D866" s="199" t="s">
        <v>196</v>
      </c>
      <c r="E866" s="200" t="s">
        <v>359</v>
      </c>
      <c r="F866" s="199" t="s">
        <v>620</v>
      </c>
      <c r="G866" s="44" t="s">
        <v>621</v>
      </c>
      <c r="H866" s="201" t="s">
        <v>1655</v>
      </c>
      <c r="I866" s="200">
        <v>3</v>
      </c>
      <c r="J866" s="44" t="s">
        <v>811</v>
      </c>
      <c r="K866" s="44" t="s">
        <v>15</v>
      </c>
      <c r="L866" s="202" t="s">
        <v>1031</v>
      </c>
      <c r="M866" s="202"/>
      <c r="N866" s="202" t="s">
        <v>1032</v>
      </c>
      <c r="O866" s="91">
        <v>34.285714285714285</v>
      </c>
      <c r="P866" s="44" t="s">
        <v>798</v>
      </c>
      <c r="Q866" s="45" t="s">
        <v>626</v>
      </c>
      <c r="R866" s="45" t="s">
        <v>625</v>
      </c>
      <c r="S866" s="46" t="s">
        <v>627</v>
      </c>
      <c r="T866" s="206">
        <v>992.86022104066762</v>
      </c>
      <c r="U866" s="45" t="s">
        <v>631</v>
      </c>
      <c r="V866" s="44">
        <v>334</v>
      </c>
      <c r="W866" s="45">
        <v>300</v>
      </c>
      <c r="X866" s="44">
        <v>3</v>
      </c>
      <c r="Y866" s="78">
        <v>111.33333333333333</v>
      </c>
      <c r="Z866" s="46" t="s">
        <v>708</v>
      </c>
      <c r="AA866" s="44" t="s">
        <v>630</v>
      </c>
      <c r="AB866" s="66" t="s">
        <v>632</v>
      </c>
      <c r="AC866" s="66" t="s">
        <v>799</v>
      </c>
      <c r="AD866" s="46" t="s">
        <v>656</v>
      </c>
      <c r="AE866" s="66" t="s">
        <v>634</v>
      </c>
      <c r="AF866" s="46" t="s">
        <v>631</v>
      </c>
      <c r="AG866" s="46" t="s">
        <v>725</v>
      </c>
      <c r="AH866" s="46"/>
    </row>
    <row r="867" spans="2:34">
      <c r="B867" s="45" t="s">
        <v>1796</v>
      </c>
      <c r="C867" s="199" t="s">
        <v>1544</v>
      </c>
      <c r="D867" s="199" t="s">
        <v>196</v>
      </c>
      <c r="E867" s="200" t="s">
        <v>359</v>
      </c>
      <c r="F867" s="199" t="s">
        <v>620</v>
      </c>
      <c r="G867" s="44" t="s">
        <v>621</v>
      </c>
      <c r="H867" s="201" t="s">
        <v>1358</v>
      </c>
      <c r="I867" s="200">
        <v>4</v>
      </c>
      <c r="J867" s="44" t="s">
        <v>811</v>
      </c>
      <c r="K867" s="44" t="s">
        <v>15</v>
      </c>
      <c r="L867" s="202" t="s">
        <v>470</v>
      </c>
      <c r="M867" s="202" t="s">
        <v>623</v>
      </c>
      <c r="N867" s="202" t="s">
        <v>624</v>
      </c>
      <c r="O867" s="91">
        <v>30</v>
      </c>
      <c r="P867" s="44" t="s">
        <v>798</v>
      </c>
      <c r="Q867" s="45" t="s">
        <v>626</v>
      </c>
      <c r="R867" s="45" t="s">
        <v>625</v>
      </c>
      <c r="S867" s="46" t="s">
        <v>627</v>
      </c>
      <c r="T867" s="206">
        <v>151.30995348615886</v>
      </c>
      <c r="U867" s="45" t="s">
        <v>632</v>
      </c>
      <c r="V867" s="44">
        <v>334</v>
      </c>
      <c r="W867" s="45">
        <v>300</v>
      </c>
      <c r="X867" s="44">
        <v>3</v>
      </c>
      <c r="Y867" s="78">
        <v>111.33333333333333</v>
      </c>
      <c r="Z867" s="46" t="s">
        <v>708</v>
      </c>
      <c r="AA867" s="44" t="s">
        <v>630</v>
      </c>
      <c r="AB867" s="66" t="s">
        <v>632</v>
      </c>
      <c r="AC867" s="66" t="s">
        <v>799</v>
      </c>
      <c r="AD867" s="46" t="s">
        <v>632</v>
      </c>
      <c r="AE867" s="66" t="s">
        <v>634</v>
      </c>
      <c r="AF867" s="46" t="s">
        <v>632</v>
      </c>
      <c r="AG867" s="46" t="s">
        <v>725</v>
      </c>
      <c r="AH867" s="46"/>
    </row>
    <row r="868" spans="2:34">
      <c r="B868" s="45" t="s">
        <v>1797</v>
      </c>
      <c r="C868" s="199" t="s">
        <v>1544</v>
      </c>
      <c r="D868" s="199" t="s">
        <v>196</v>
      </c>
      <c r="E868" s="200" t="s">
        <v>359</v>
      </c>
      <c r="F868" s="199" t="s">
        <v>620</v>
      </c>
      <c r="G868" s="44" t="s">
        <v>621</v>
      </c>
      <c r="H868" s="201" t="s">
        <v>1798</v>
      </c>
      <c r="I868" s="200">
        <v>11</v>
      </c>
      <c r="J868" s="44" t="s">
        <v>816</v>
      </c>
      <c r="K868" s="44" t="s">
        <v>15</v>
      </c>
      <c r="L868" s="202" t="s">
        <v>470</v>
      </c>
      <c r="M868" s="202" t="s">
        <v>623</v>
      </c>
      <c r="N868" s="202" t="s">
        <v>624</v>
      </c>
      <c r="O868" s="91">
        <v>19.635999999999999</v>
      </c>
      <c r="P868" s="44" t="s">
        <v>798</v>
      </c>
      <c r="Q868" s="45" t="s">
        <v>626</v>
      </c>
      <c r="R868" s="45" t="s">
        <v>625</v>
      </c>
      <c r="S868" s="46" t="s">
        <v>627</v>
      </c>
      <c r="T868" s="206" t="s">
        <v>621</v>
      </c>
      <c r="U868" s="45" t="s">
        <v>621</v>
      </c>
      <c r="V868" s="44">
        <v>334</v>
      </c>
      <c r="W868" s="45">
        <v>300</v>
      </c>
      <c r="X868" s="44">
        <v>3</v>
      </c>
      <c r="Y868" s="78">
        <v>111.33333333333333</v>
      </c>
      <c r="Z868" s="46" t="s">
        <v>708</v>
      </c>
      <c r="AA868" s="44" t="s">
        <v>630</v>
      </c>
      <c r="AB868" s="66" t="s">
        <v>631</v>
      </c>
      <c r="AC868" s="66" t="s">
        <v>799</v>
      </c>
      <c r="AD868" s="46" t="s">
        <v>621</v>
      </c>
      <c r="AE868" s="66" t="s">
        <v>634</v>
      </c>
      <c r="AF868" s="46" t="s">
        <v>631</v>
      </c>
      <c r="AG868" s="46" t="s">
        <v>725</v>
      </c>
      <c r="AH868" s="46"/>
    </row>
    <row r="869" spans="2:34">
      <c r="B869" s="45" t="s">
        <v>1799</v>
      </c>
      <c r="C869" s="199" t="s">
        <v>1544</v>
      </c>
      <c r="D869" s="199" t="s">
        <v>196</v>
      </c>
      <c r="E869" s="200" t="s">
        <v>359</v>
      </c>
      <c r="F869" s="199" t="s">
        <v>620</v>
      </c>
      <c r="G869" s="44" t="s">
        <v>621</v>
      </c>
      <c r="H869" s="201" t="s">
        <v>1422</v>
      </c>
      <c r="I869" s="200">
        <v>10</v>
      </c>
      <c r="J869" s="44" t="s">
        <v>816</v>
      </c>
      <c r="K869" s="44" t="s">
        <v>15</v>
      </c>
      <c r="L869" s="202" t="s">
        <v>470</v>
      </c>
      <c r="M869" s="202" t="s">
        <v>623</v>
      </c>
      <c r="N869" s="202" t="s">
        <v>624</v>
      </c>
      <c r="O869" s="91">
        <v>27</v>
      </c>
      <c r="P869" s="44" t="s">
        <v>625</v>
      </c>
      <c r="Q869" s="45" t="s">
        <v>626</v>
      </c>
      <c r="R869" s="45" t="s">
        <v>625</v>
      </c>
      <c r="S869" s="46" t="s">
        <v>627</v>
      </c>
      <c r="T869" s="206">
        <v>760.38342412757777</v>
      </c>
      <c r="U869" s="45" t="s">
        <v>631</v>
      </c>
      <c r="V869" s="44">
        <v>334</v>
      </c>
      <c r="W869" s="45">
        <v>300</v>
      </c>
      <c r="X869" s="44">
        <v>3</v>
      </c>
      <c r="Y869" s="78">
        <v>111.33333333333333</v>
      </c>
      <c r="Z869" s="46" t="s">
        <v>708</v>
      </c>
      <c r="AA869" s="44" t="s">
        <v>630</v>
      </c>
      <c r="AB869" s="66" t="s">
        <v>632</v>
      </c>
      <c r="AC869" s="66" t="s">
        <v>632</v>
      </c>
      <c r="AD869" s="46" t="s">
        <v>656</v>
      </c>
      <c r="AE869" s="66" t="s">
        <v>634</v>
      </c>
      <c r="AF869" s="46" t="s">
        <v>631</v>
      </c>
      <c r="AG869" s="46" t="s">
        <v>635</v>
      </c>
      <c r="AH869" s="46"/>
    </row>
    <row r="870" spans="2:34">
      <c r="B870" s="45" t="s">
        <v>1800</v>
      </c>
      <c r="C870" s="199" t="s">
        <v>1544</v>
      </c>
      <c r="D870" s="199" t="s">
        <v>196</v>
      </c>
      <c r="E870" s="200" t="s">
        <v>359</v>
      </c>
      <c r="F870" s="199" t="s">
        <v>620</v>
      </c>
      <c r="G870" s="44" t="s">
        <v>621</v>
      </c>
      <c r="H870" s="201" t="s">
        <v>1396</v>
      </c>
      <c r="I870" s="200">
        <v>3</v>
      </c>
      <c r="J870" s="44" t="s">
        <v>811</v>
      </c>
      <c r="K870" s="44" t="s">
        <v>15</v>
      </c>
      <c r="L870" s="202" t="s">
        <v>470</v>
      </c>
      <c r="M870" s="202" t="s">
        <v>623</v>
      </c>
      <c r="N870" s="202" t="s">
        <v>624</v>
      </c>
      <c r="O870" s="91">
        <v>40</v>
      </c>
      <c r="P870" s="44" t="s">
        <v>798</v>
      </c>
      <c r="Q870" s="45" t="s">
        <v>626</v>
      </c>
      <c r="R870" s="45" t="s">
        <v>625</v>
      </c>
      <c r="S870" s="46" t="s">
        <v>627</v>
      </c>
      <c r="T870" s="206">
        <v>185.08115161194667</v>
      </c>
      <c r="U870" s="45" t="s">
        <v>632</v>
      </c>
      <c r="V870" s="44">
        <v>334</v>
      </c>
      <c r="W870" s="45">
        <v>300</v>
      </c>
      <c r="X870" s="44">
        <v>3</v>
      </c>
      <c r="Y870" s="78">
        <v>111.33333333333333</v>
      </c>
      <c r="Z870" s="46" t="s">
        <v>708</v>
      </c>
      <c r="AA870" s="44" t="s">
        <v>630</v>
      </c>
      <c r="AB870" s="66" t="s">
        <v>640</v>
      </c>
      <c r="AC870" s="66" t="s">
        <v>799</v>
      </c>
      <c r="AD870" s="46" t="s">
        <v>632</v>
      </c>
      <c r="AE870" s="66" t="s">
        <v>634</v>
      </c>
      <c r="AF870" s="46" t="s">
        <v>632</v>
      </c>
      <c r="AG870" s="46" t="s">
        <v>725</v>
      </c>
      <c r="AH870" s="46"/>
    </row>
    <row r="871" spans="2:34">
      <c r="B871" s="45" t="s">
        <v>1801</v>
      </c>
      <c r="C871" s="199" t="s">
        <v>1544</v>
      </c>
      <c r="D871" s="199" t="s">
        <v>196</v>
      </c>
      <c r="E871" s="200" t="s">
        <v>359</v>
      </c>
      <c r="F871" s="199" t="s">
        <v>620</v>
      </c>
      <c r="G871" s="44" t="s">
        <v>621</v>
      </c>
      <c r="H871" s="201" t="s">
        <v>1416</v>
      </c>
      <c r="I871" s="200">
        <v>6</v>
      </c>
      <c r="J871" s="44" t="s">
        <v>811</v>
      </c>
      <c r="K871" s="44" t="s">
        <v>15</v>
      </c>
      <c r="L871" s="202" t="s">
        <v>470</v>
      </c>
      <c r="M871" s="202" t="s">
        <v>623</v>
      </c>
      <c r="N871" s="202" t="s">
        <v>624</v>
      </c>
      <c r="O871" s="91">
        <v>39.93611111111111</v>
      </c>
      <c r="P871" s="44" t="s">
        <v>625</v>
      </c>
      <c r="Q871" s="45" t="s">
        <v>626</v>
      </c>
      <c r="R871" s="45" t="s">
        <v>625</v>
      </c>
      <c r="S871" s="46" t="s">
        <v>627</v>
      </c>
      <c r="T871" s="206">
        <v>1033.6278294279562</v>
      </c>
      <c r="U871" s="45" t="s">
        <v>628</v>
      </c>
      <c r="V871" s="44">
        <v>334</v>
      </c>
      <c r="W871" s="45">
        <v>300</v>
      </c>
      <c r="X871" s="44">
        <v>3</v>
      </c>
      <c r="Y871" s="78">
        <v>111.33333333333333</v>
      </c>
      <c r="Z871" s="46" t="s">
        <v>708</v>
      </c>
      <c r="AA871" s="44" t="s">
        <v>630</v>
      </c>
      <c r="AB871" s="66" t="s">
        <v>632</v>
      </c>
      <c r="AC871" s="66" t="s">
        <v>632</v>
      </c>
      <c r="AD871" s="46" t="s">
        <v>633</v>
      </c>
      <c r="AE871" s="66" t="s">
        <v>634</v>
      </c>
      <c r="AF871" s="46" t="s">
        <v>633</v>
      </c>
      <c r="AG871" s="46" t="s">
        <v>635</v>
      </c>
      <c r="AH871" s="46"/>
    </row>
    <row r="872" spans="2:34">
      <c r="B872" s="45" t="s">
        <v>1802</v>
      </c>
      <c r="C872" s="199" t="s">
        <v>1544</v>
      </c>
      <c r="D872" s="199" t="s">
        <v>196</v>
      </c>
      <c r="E872" s="200" t="s">
        <v>359</v>
      </c>
      <c r="F872" s="199" t="s">
        <v>620</v>
      </c>
      <c r="G872" s="44" t="s">
        <v>621</v>
      </c>
      <c r="H872" s="201" t="s">
        <v>1413</v>
      </c>
      <c r="I872" s="200">
        <v>4</v>
      </c>
      <c r="J872" s="44" t="s">
        <v>816</v>
      </c>
      <c r="K872" s="44" t="s">
        <v>15</v>
      </c>
      <c r="L872" s="202" t="s">
        <v>470</v>
      </c>
      <c r="M872" s="202" t="s">
        <v>623</v>
      </c>
      <c r="N872" s="202" t="s">
        <v>624</v>
      </c>
      <c r="O872" s="91">
        <v>27</v>
      </c>
      <c r="P872" s="44" t="s">
        <v>625</v>
      </c>
      <c r="Q872" s="45" t="s">
        <v>626</v>
      </c>
      <c r="R872" s="45" t="s">
        <v>625</v>
      </c>
      <c r="S872" s="46" t="s">
        <v>627</v>
      </c>
      <c r="T872" s="206">
        <v>971.61578895612286</v>
      </c>
      <c r="U872" s="45" t="s">
        <v>631</v>
      </c>
      <c r="V872" s="44">
        <v>334</v>
      </c>
      <c r="W872" s="45">
        <v>300</v>
      </c>
      <c r="X872" s="44">
        <v>3</v>
      </c>
      <c r="Y872" s="78">
        <v>111.33333333333333</v>
      </c>
      <c r="Z872" s="46" t="s">
        <v>708</v>
      </c>
      <c r="AA872" s="44" t="s">
        <v>630</v>
      </c>
      <c r="AB872" s="66" t="s">
        <v>632</v>
      </c>
      <c r="AC872" s="66" t="s">
        <v>632</v>
      </c>
      <c r="AD872" s="46" t="s">
        <v>656</v>
      </c>
      <c r="AE872" s="66" t="s">
        <v>634</v>
      </c>
      <c r="AF872" s="46" t="s">
        <v>631</v>
      </c>
      <c r="AG872" s="46" t="s">
        <v>635</v>
      </c>
      <c r="AH872" s="46"/>
    </row>
    <row r="873" spans="2:34">
      <c r="B873" s="45" t="s">
        <v>1803</v>
      </c>
      <c r="C873" s="199" t="s">
        <v>1544</v>
      </c>
      <c r="D873" s="199" t="s">
        <v>196</v>
      </c>
      <c r="E873" s="200" t="s">
        <v>359</v>
      </c>
      <c r="F873" s="199" t="s">
        <v>620</v>
      </c>
      <c r="G873" s="44" t="s">
        <v>621</v>
      </c>
      <c r="H873" s="201" t="s">
        <v>1372</v>
      </c>
      <c r="I873" s="200">
        <v>2</v>
      </c>
      <c r="J873" s="44" t="s">
        <v>816</v>
      </c>
      <c r="K873" s="44" t="s">
        <v>15</v>
      </c>
      <c r="L873" s="202" t="s">
        <v>470</v>
      </c>
      <c r="M873" s="202" t="s">
        <v>623</v>
      </c>
      <c r="N873" s="202" t="s">
        <v>624</v>
      </c>
      <c r="O873" s="91">
        <v>30</v>
      </c>
      <c r="P873" s="44" t="s">
        <v>798</v>
      </c>
      <c r="Q873" s="45" t="s">
        <v>626</v>
      </c>
      <c r="R873" s="45" t="s">
        <v>625</v>
      </c>
      <c r="S873" s="46" t="s">
        <v>627</v>
      </c>
      <c r="T873" s="206">
        <v>156.64868899865766</v>
      </c>
      <c r="U873" s="45" t="s">
        <v>632</v>
      </c>
      <c r="V873" s="44">
        <v>334</v>
      </c>
      <c r="W873" s="45">
        <v>300</v>
      </c>
      <c r="X873" s="44">
        <v>3</v>
      </c>
      <c r="Y873" s="78">
        <v>111.33333333333333</v>
      </c>
      <c r="Z873" s="46" t="s">
        <v>708</v>
      </c>
      <c r="AA873" s="44" t="s">
        <v>630</v>
      </c>
      <c r="AB873" s="66" t="s">
        <v>632</v>
      </c>
      <c r="AC873" s="66" t="s">
        <v>799</v>
      </c>
      <c r="AD873" s="46" t="s">
        <v>632</v>
      </c>
      <c r="AE873" s="66" t="s">
        <v>634</v>
      </c>
      <c r="AF873" s="46" t="s">
        <v>632</v>
      </c>
      <c r="AG873" s="46" t="s">
        <v>725</v>
      </c>
      <c r="AH873" s="46"/>
    </row>
    <row r="874" spans="2:34">
      <c r="B874" s="45" t="s">
        <v>1804</v>
      </c>
      <c r="C874" s="199" t="s">
        <v>1544</v>
      </c>
      <c r="D874" s="199" t="s">
        <v>196</v>
      </c>
      <c r="E874" s="200" t="s">
        <v>359</v>
      </c>
      <c r="F874" s="199" t="s">
        <v>620</v>
      </c>
      <c r="G874" s="44" t="s">
        <v>621</v>
      </c>
      <c r="H874" s="201" t="s">
        <v>1370</v>
      </c>
      <c r="I874" s="200">
        <v>3</v>
      </c>
      <c r="J874" s="44" t="s">
        <v>811</v>
      </c>
      <c r="K874" s="44" t="s">
        <v>15</v>
      </c>
      <c r="L874" s="202" t="s">
        <v>470</v>
      </c>
      <c r="M874" s="202" t="s">
        <v>623</v>
      </c>
      <c r="N874" s="202" t="s">
        <v>624</v>
      </c>
      <c r="O874" s="91">
        <v>60</v>
      </c>
      <c r="P874" s="44" t="s">
        <v>798</v>
      </c>
      <c r="Q874" s="45" t="s">
        <v>626</v>
      </c>
      <c r="R874" s="45" t="s">
        <v>625</v>
      </c>
      <c r="S874" s="46" t="s">
        <v>627</v>
      </c>
      <c r="T874" s="206">
        <v>164.79977591299746</v>
      </c>
      <c r="U874" s="45" t="s">
        <v>632</v>
      </c>
      <c r="V874" s="44">
        <v>334</v>
      </c>
      <c r="W874" s="45">
        <v>300</v>
      </c>
      <c r="X874" s="44">
        <v>3</v>
      </c>
      <c r="Y874" s="78">
        <v>111.33333333333333</v>
      </c>
      <c r="Z874" s="46" t="s">
        <v>708</v>
      </c>
      <c r="AA874" s="44" t="s">
        <v>630</v>
      </c>
      <c r="AB874" s="66" t="s">
        <v>634</v>
      </c>
      <c r="AC874" s="66" t="s">
        <v>799</v>
      </c>
      <c r="AD874" s="46" t="s">
        <v>632</v>
      </c>
      <c r="AE874" s="66" t="s">
        <v>634</v>
      </c>
      <c r="AF874" s="46" t="s">
        <v>632</v>
      </c>
      <c r="AG874" s="46" t="s">
        <v>725</v>
      </c>
      <c r="AH874" s="46"/>
    </row>
    <row r="875" spans="2:34">
      <c r="B875" s="45" t="s">
        <v>1805</v>
      </c>
      <c r="C875" s="199" t="s">
        <v>1544</v>
      </c>
      <c r="D875" s="199" t="s">
        <v>196</v>
      </c>
      <c r="E875" s="200" t="s">
        <v>359</v>
      </c>
      <c r="F875" s="199" t="s">
        <v>620</v>
      </c>
      <c r="G875" s="44" t="s">
        <v>621</v>
      </c>
      <c r="H875" s="201" t="s">
        <v>1368</v>
      </c>
      <c r="I875" s="200">
        <v>3</v>
      </c>
      <c r="J875" s="44" t="s">
        <v>816</v>
      </c>
      <c r="K875" s="44" t="s">
        <v>15</v>
      </c>
      <c r="L875" s="202" t="s">
        <v>470</v>
      </c>
      <c r="M875" s="202" t="s">
        <v>623</v>
      </c>
      <c r="N875" s="202" t="s">
        <v>624</v>
      </c>
      <c r="O875" s="91">
        <v>36</v>
      </c>
      <c r="P875" s="44" t="s">
        <v>798</v>
      </c>
      <c r="Q875" s="45" t="s">
        <v>626</v>
      </c>
      <c r="R875" s="45" t="s">
        <v>625</v>
      </c>
      <c r="S875" s="46" t="s">
        <v>627</v>
      </c>
      <c r="T875" s="206">
        <v>170.09516339089819</v>
      </c>
      <c r="U875" s="45" t="s">
        <v>632</v>
      </c>
      <c r="V875" s="44">
        <v>334</v>
      </c>
      <c r="W875" s="45">
        <v>300</v>
      </c>
      <c r="X875" s="44">
        <v>3</v>
      </c>
      <c r="Y875" s="78">
        <v>111.33333333333333</v>
      </c>
      <c r="Z875" s="46" t="s">
        <v>708</v>
      </c>
      <c r="AA875" s="44" t="s">
        <v>630</v>
      </c>
      <c r="AB875" s="66" t="s">
        <v>632</v>
      </c>
      <c r="AC875" s="66" t="s">
        <v>799</v>
      </c>
      <c r="AD875" s="46" t="s">
        <v>632</v>
      </c>
      <c r="AE875" s="66" t="s">
        <v>634</v>
      </c>
      <c r="AF875" s="46" t="s">
        <v>632</v>
      </c>
      <c r="AG875" s="46" t="s">
        <v>725</v>
      </c>
      <c r="AH875" s="46"/>
    </row>
    <row r="876" spans="2:34">
      <c r="B876" s="45" t="s">
        <v>1806</v>
      </c>
      <c r="C876" s="199" t="s">
        <v>1544</v>
      </c>
      <c r="D876" s="199" t="s">
        <v>196</v>
      </c>
      <c r="E876" s="200" t="s">
        <v>359</v>
      </c>
      <c r="F876" s="199" t="s">
        <v>620</v>
      </c>
      <c r="G876" s="44" t="s">
        <v>621</v>
      </c>
      <c r="H876" s="201" t="s">
        <v>1398</v>
      </c>
      <c r="I876" s="200">
        <v>10</v>
      </c>
      <c r="J876" s="44" t="s">
        <v>816</v>
      </c>
      <c r="K876" s="44" t="s">
        <v>15</v>
      </c>
      <c r="L876" s="202" t="s">
        <v>470</v>
      </c>
      <c r="M876" s="202" t="s">
        <v>623</v>
      </c>
      <c r="N876" s="202" t="s">
        <v>624</v>
      </c>
      <c r="O876" s="91">
        <v>36</v>
      </c>
      <c r="P876" s="44" t="s">
        <v>798</v>
      </c>
      <c r="Q876" s="45" t="s">
        <v>626</v>
      </c>
      <c r="R876" s="45" t="s">
        <v>625</v>
      </c>
      <c r="S876" s="46" t="s">
        <v>627</v>
      </c>
      <c r="T876" s="206">
        <v>214.11943293405258</v>
      </c>
      <c r="U876" s="45" t="s">
        <v>632</v>
      </c>
      <c r="V876" s="44">
        <v>334</v>
      </c>
      <c r="W876" s="45">
        <v>300</v>
      </c>
      <c r="X876" s="44">
        <v>3</v>
      </c>
      <c r="Y876" s="78">
        <v>111.33333333333333</v>
      </c>
      <c r="Z876" s="46" t="s">
        <v>708</v>
      </c>
      <c r="AA876" s="44" t="s">
        <v>630</v>
      </c>
      <c r="AB876" s="66" t="s">
        <v>632</v>
      </c>
      <c r="AC876" s="66" t="s">
        <v>799</v>
      </c>
      <c r="AD876" s="46" t="s">
        <v>632</v>
      </c>
      <c r="AE876" s="66" t="s">
        <v>634</v>
      </c>
      <c r="AF876" s="46" t="s">
        <v>632</v>
      </c>
      <c r="AG876" s="46" t="s">
        <v>725</v>
      </c>
      <c r="AH876" s="46"/>
    </row>
    <row r="877" spans="2:34">
      <c r="B877" s="45" t="s">
        <v>1807</v>
      </c>
      <c r="C877" s="199" t="s">
        <v>1544</v>
      </c>
      <c r="D877" s="199" t="s">
        <v>196</v>
      </c>
      <c r="E877" s="200" t="s">
        <v>359</v>
      </c>
      <c r="F877" s="199" t="s">
        <v>620</v>
      </c>
      <c r="G877" s="44" t="s">
        <v>621</v>
      </c>
      <c r="H877" s="201" t="s">
        <v>1342</v>
      </c>
      <c r="I877" s="200">
        <v>3</v>
      </c>
      <c r="J877" s="44" t="s">
        <v>816</v>
      </c>
      <c r="K877" s="44" t="s">
        <v>15</v>
      </c>
      <c r="L877" s="202" t="s">
        <v>470</v>
      </c>
      <c r="M877" s="202" t="s">
        <v>623</v>
      </c>
      <c r="N877" s="202" t="s">
        <v>624</v>
      </c>
      <c r="O877" s="91">
        <v>40</v>
      </c>
      <c r="P877" s="44" t="s">
        <v>798</v>
      </c>
      <c r="Q877" s="45" t="s">
        <v>626</v>
      </c>
      <c r="R877" s="45" t="s">
        <v>625</v>
      </c>
      <c r="S877" s="46" t="s">
        <v>627</v>
      </c>
      <c r="T877" s="206">
        <v>214.38188416468927</v>
      </c>
      <c r="U877" s="45" t="s">
        <v>632</v>
      </c>
      <c r="V877" s="44">
        <v>334</v>
      </c>
      <c r="W877" s="45">
        <v>300</v>
      </c>
      <c r="X877" s="44">
        <v>3</v>
      </c>
      <c r="Y877" s="78">
        <v>111.33333333333333</v>
      </c>
      <c r="Z877" s="46" t="s">
        <v>708</v>
      </c>
      <c r="AA877" s="44" t="s">
        <v>630</v>
      </c>
      <c r="AB877" s="66" t="s">
        <v>640</v>
      </c>
      <c r="AC877" s="66" t="s">
        <v>799</v>
      </c>
      <c r="AD877" s="46" t="s">
        <v>632</v>
      </c>
      <c r="AE877" s="66" t="s">
        <v>634</v>
      </c>
      <c r="AF877" s="46" t="s">
        <v>632</v>
      </c>
      <c r="AG877" s="46" t="s">
        <v>725</v>
      </c>
      <c r="AH877" s="46"/>
    </row>
    <row r="878" spans="2:34">
      <c r="B878" s="45" t="s">
        <v>1808</v>
      </c>
      <c r="C878" s="199" t="s">
        <v>1544</v>
      </c>
      <c r="D878" s="199" t="s">
        <v>130</v>
      </c>
      <c r="E878" s="200" t="s">
        <v>358</v>
      </c>
      <c r="F878" s="199" t="s">
        <v>620</v>
      </c>
      <c r="G878" s="44" t="s">
        <v>621</v>
      </c>
      <c r="H878" s="201" t="s">
        <v>1348</v>
      </c>
      <c r="I878" s="200">
        <v>6</v>
      </c>
      <c r="J878" s="44" t="s">
        <v>816</v>
      </c>
      <c r="K878" s="44" t="s">
        <v>15</v>
      </c>
      <c r="L878" s="202" t="s">
        <v>470</v>
      </c>
      <c r="M878" s="202" t="s">
        <v>623</v>
      </c>
      <c r="N878" s="202" t="s">
        <v>624</v>
      </c>
      <c r="O878" s="91">
        <v>2.5</v>
      </c>
      <c r="P878" s="44" t="s">
        <v>625</v>
      </c>
      <c r="Q878" s="45" t="s">
        <v>626</v>
      </c>
      <c r="R878" s="45" t="s">
        <v>625</v>
      </c>
      <c r="S878" s="46" t="s">
        <v>627</v>
      </c>
      <c r="T878" s="206">
        <v>62.84285369069238</v>
      </c>
      <c r="U878" s="45" t="s">
        <v>632</v>
      </c>
      <c r="V878" s="44">
        <v>1240</v>
      </c>
      <c r="W878" s="45">
        <v>300</v>
      </c>
      <c r="X878" s="44">
        <v>3</v>
      </c>
      <c r="Y878" s="78">
        <v>413.33333333333331</v>
      </c>
      <c r="Z878" s="46" t="s">
        <v>629</v>
      </c>
      <c r="AA878" s="44" t="s">
        <v>630</v>
      </c>
      <c r="AB878" s="66" t="s">
        <v>628</v>
      </c>
      <c r="AC878" s="66" t="s">
        <v>632</v>
      </c>
      <c r="AD878" s="46" t="s">
        <v>656</v>
      </c>
      <c r="AE878" s="66" t="s">
        <v>634</v>
      </c>
      <c r="AF878" s="46" t="s">
        <v>633</v>
      </c>
      <c r="AG878" s="46" t="s">
        <v>635</v>
      </c>
      <c r="AH878" s="46"/>
    </row>
    <row r="879" spans="2:34">
      <c r="B879" s="45" t="s">
        <v>1809</v>
      </c>
      <c r="C879" s="199" t="s">
        <v>1544</v>
      </c>
      <c r="D879" s="199" t="s">
        <v>130</v>
      </c>
      <c r="E879" s="200" t="s">
        <v>358</v>
      </c>
      <c r="F879" s="199" t="s">
        <v>620</v>
      </c>
      <c r="G879" s="44" t="s">
        <v>621</v>
      </c>
      <c r="H879" s="201" t="s">
        <v>1272</v>
      </c>
      <c r="I879" s="200">
        <v>3</v>
      </c>
      <c r="J879" s="44" t="s">
        <v>811</v>
      </c>
      <c r="K879" s="44" t="s">
        <v>15</v>
      </c>
      <c r="L879" s="202" t="s">
        <v>470</v>
      </c>
      <c r="M879" s="202" t="s">
        <v>623</v>
      </c>
      <c r="N879" s="202" t="s">
        <v>624</v>
      </c>
      <c r="O879" s="91">
        <v>14.333333333333334</v>
      </c>
      <c r="P879" s="44" t="s">
        <v>625</v>
      </c>
      <c r="Q879" s="45" t="s">
        <v>626</v>
      </c>
      <c r="R879" s="45" t="s">
        <v>625</v>
      </c>
      <c r="S879" s="46" t="s">
        <v>627</v>
      </c>
      <c r="T879" s="206">
        <v>76.877140978343647</v>
      </c>
      <c r="U879" s="45" t="s">
        <v>632</v>
      </c>
      <c r="V879" s="44">
        <v>1240</v>
      </c>
      <c r="W879" s="45">
        <v>300</v>
      </c>
      <c r="X879" s="44">
        <v>3</v>
      </c>
      <c r="Y879" s="78">
        <v>413.33333333333331</v>
      </c>
      <c r="Z879" s="46" t="s">
        <v>629</v>
      </c>
      <c r="AA879" s="44" t="s">
        <v>630</v>
      </c>
      <c r="AB879" s="66" t="s">
        <v>631</v>
      </c>
      <c r="AC879" s="66" t="s">
        <v>632</v>
      </c>
      <c r="AD879" s="46" t="s">
        <v>656</v>
      </c>
      <c r="AE879" s="66" t="s">
        <v>634</v>
      </c>
      <c r="AF879" s="46" t="s">
        <v>631</v>
      </c>
      <c r="AG879" s="46" t="s">
        <v>635</v>
      </c>
      <c r="AH879" s="46"/>
    </row>
    <row r="880" spans="2:34">
      <c r="B880" s="45" t="s">
        <v>1810</v>
      </c>
      <c r="C880" s="199" t="s">
        <v>1544</v>
      </c>
      <c r="D880" s="199" t="s">
        <v>130</v>
      </c>
      <c r="E880" s="200" t="s">
        <v>358</v>
      </c>
      <c r="F880" s="199" t="s">
        <v>620</v>
      </c>
      <c r="G880" s="44" t="s">
        <v>621</v>
      </c>
      <c r="H880" s="201" t="s">
        <v>1811</v>
      </c>
      <c r="I880" s="200">
        <v>6</v>
      </c>
      <c r="J880" s="44" t="s">
        <v>816</v>
      </c>
      <c r="K880" s="44" t="s">
        <v>15</v>
      </c>
      <c r="L880" s="202" t="s">
        <v>470</v>
      </c>
      <c r="M880" s="202" t="s">
        <v>623</v>
      </c>
      <c r="N880" s="202" t="s">
        <v>624</v>
      </c>
      <c r="O880" s="91">
        <v>11.25</v>
      </c>
      <c r="P880" s="44" t="s">
        <v>625</v>
      </c>
      <c r="Q880" s="45" t="s">
        <v>626</v>
      </c>
      <c r="R880" s="45" t="s">
        <v>625</v>
      </c>
      <c r="S880" s="46" t="s">
        <v>627</v>
      </c>
      <c r="T880" s="206">
        <v>24.726634890343782</v>
      </c>
      <c r="U880" s="45" t="s">
        <v>632</v>
      </c>
      <c r="V880" s="44">
        <v>1240</v>
      </c>
      <c r="W880" s="45">
        <v>300</v>
      </c>
      <c r="X880" s="44">
        <v>3</v>
      </c>
      <c r="Y880" s="78">
        <v>413.33333333333331</v>
      </c>
      <c r="Z880" s="46" t="s">
        <v>629</v>
      </c>
      <c r="AA880" s="44" t="s">
        <v>630</v>
      </c>
      <c r="AB880" s="66" t="s">
        <v>631</v>
      </c>
      <c r="AC880" s="66" t="s">
        <v>632</v>
      </c>
      <c r="AD880" s="46" t="s">
        <v>656</v>
      </c>
      <c r="AE880" s="66" t="s">
        <v>634</v>
      </c>
      <c r="AF880" s="46" t="s">
        <v>631</v>
      </c>
      <c r="AG880" s="46" t="s">
        <v>635</v>
      </c>
      <c r="AH880" s="46"/>
    </row>
    <row r="881" spans="2:34">
      <c r="B881" s="45" t="s">
        <v>1812</v>
      </c>
      <c r="C881" s="199" t="s">
        <v>1544</v>
      </c>
      <c r="D881" s="199" t="s">
        <v>130</v>
      </c>
      <c r="E881" s="200" t="s">
        <v>358</v>
      </c>
      <c r="F881" s="199" t="s">
        <v>620</v>
      </c>
      <c r="G881" s="44" t="s">
        <v>621</v>
      </c>
      <c r="H881" s="201" t="s">
        <v>1302</v>
      </c>
      <c r="I881" s="200">
        <v>2</v>
      </c>
      <c r="J881" s="44" t="s">
        <v>816</v>
      </c>
      <c r="K881" s="44" t="s">
        <v>15</v>
      </c>
      <c r="L881" s="202" t="s">
        <v>470</v>
      </c>
      <c r="M881" s="202" t="s">
        <v>623</v>
      </c>
      <c r="N881" s="202" t="s">
        <v>624</v>
      </c>
      <c r="O881" s="91">
        <v>28.5</v>
      </c>
      <c r="P881" s="44" t="s">
        <v>625</v>
      </c>
      <c r="Q881" s="45" t="s">
        <v>626</v>
      </c>
      <c r="R881" s="45" t="s">
        <v>625</v>
      </c>
      <c r="S881" s="46" t="s">
        <v>627</v>
      </c>
      <c r="T881" s="206">
        <v>24.726634890343782</v>
      </c>
      <c r="U881" s="45" t="s">
        <v>632</v>
      </c>
      <c r="V881" s="44">
        <v>1240</v>
      </c>
      <c r="W881" s="45">
        <v>300</v>
      </c>
      <c r="X881" s="44">
        <v>3</v>
      </c>
      <c r="Y881" s="78">
        <v>413.33333333333331</v>
      </c>
      <c r="Z881" s="46" t="s">
        <v>629</v>
      </c>
      <c r="AA881" s="44" t="s">
        <v>630</v>
      </c>
      <c r="AB881" s="66" t="s">
        <v>632</v>
      </c>
      <c r="AC881" s="66" t="s">
        <v>632</v>
      </c>
      <c r="AD881" s="46" t="s">
        <v>656</v>
      </c>
      <c r="AE881" s="66" t="s">
        <v>634</v>
      </c>
      <c r="AF881" s="46" t="s">
        <v>631</v>
      </c>
      <c r="AG881" s="46" t="s">
        <v>635</v>
      </c>
      <c r="AH881" s="46"/>
    </row>
    <row r="882" spans="2:34">
      <c r="B882" s="45" t="s">
        <v>1813</v>
      </c>
      <c r="C882" s="199" t="s">
        <v>1544</v>
      </c>
      <c r="D882" s="199" t="s">
        <v>130</v>
      </c>
      <c r="E882" s="200" t="s">
        <v>358</v>
      </c>
      <c r="F882" s="199" t="s">
        <v>620</v>
      </c>
      <c r="G882" s="44" t="s">
        <v>621</v>
      </c>
      <c r="H882" s="201" t="s">
        <v>1300</v>
      </c>
      <c r="I882" s="200">
        <v>3</v>
      </c>
      <c r="J882" s="44" t="s">
        <v>816</v>
      </c>
      <c r="K882" s="44" t="s">
        <v>15</v>
      </c>
      <c r="L882" s="202" t="s">
        <v>470</v>
      </c>
      <c r="M882" s="202" t="s">
        <v>623</v>
      </c>
      <c r="N882" s="202" t="s">
        <v>624</v>
      </c>
      <c r="O882" s="91">
        <v>9.4285714285714288</v>
      </c>
      <c r="P882" s="44" t="s">
        <v>625</v>
      </c>
      <c r="Q882" s="45" t="s">
        <v>626</v>
      </c>
      <c r="R882" s="45" t="s">
        <v>625</v>
      </c>
      <c r="S882" s="46" t="s">
        <v>627</v>
      </c>
      <c r="T882" s="206">
        <v>45.708099282326181</v>
      </c>
      <c r="U882" s="45" t="s">
        <v>632</v>
      </c>
      <c r="V882" s="44">
        <v>1240</v>
      </c>
      <c r="W882" s="45">
        <v>300</v>
      </c>
      <c r="X882" s="44">
        <v>3</v>
      </c>
      <c r="Y882" s="78">
        <v>413.33333333333331</v>
      </c>
      <c r="Z882" s="46" t="s">
        <v>629</v>
      </c>
      <c r="AA882" s="44" t="s">
        <v>630</v>
      </c>
      <c r="AB882" s="66" t="s">
        <v>631</v>
      </c>
      <c r="AC882" s="66" t="s">
        <v>632</v>
      </c>
      <c r="AD882" s="46" t="s">
        <v>656</v>
      </c>
      <c r="AE882" s="66" t="s">
        <v>634</v>
      </c>
      <c r="AF882" s="46" t="s">
        <v>631</v>
      </c>
      <c r="AG882" s="46" t="s">
        <v>635</v>
      </c>
      <c r="AH882" s="46"/>
    </row>
    <row r="883" spans="2:34">
      <c r="B883" s="45" t="s">
        <v>1814</v>
      </c>
      <c r="C883" s="199" t="s">
        <v>1544</v>
      </c>
      <c r="D883" s="199" t="s">
        <v>130</v>
      </c>
      <c r="E883" s="200" t="s">
        <v>358</v>
      </c>
      <c r="F883" s="199" t="s">
        <v>620</v>
      </c>
      <c r="G883" s="44" t="s">
        <v>621</v>
      </c>
      <c r="H883" s="201" t="s">
        <v>1354</v>
      </c>
      <c r="I883" s="200">
        <v>2</v>
      </c>
      <c r="J883" s="44" t="s">
        <v>811</v>
      </c>
      <c r="K883" s="44" t="s">
        <v>15</v>
      </c>
      <c r="L883" s="202" t="s">
        <v>470</v>
      </c>
      <c r="M883" s="202" t="s">
        <v>623</v>
      </c>
      <c r="N883" s="202" t="s">
        <v>624</v>
      </c>
      <c r="O883" s="91">
        <v>0</v>
      </c>
      <c r="P883" s="44" t="s">
        <v>621</v>
      </c>
      <c r="Q883" s="45" t="s">
        <v>771</v>
      </c>
      <c r="R883" s="45" t="s">
        <v>621</v>
      </c>
      <c r="S883" s="46" t="s">
        <v>621</v>
      </c>
      <c r="T883" s="206">
        <v>32.019588457761557</v>
      </c>
      <c r="U883" s="45" t="s">
        <v>621</v>
      </c>
      <c r="V883" s="44">
        <v>1240</v>
      </c>
      <c r="W883" s="45">
        <v>300</v>
      </c>
      <c r="X883" s="44">
        <v>3</v>
      </c>
      <c r="Y883" s="78">
        <v>413.33333333333331</v>
      </c>
      <c r="Z883" s="46" t="s">
        <v>629</v>
      </c>
      <c r="AA883" s="44" t="s">
        <v>630</v>
      </c>
      <c r="AB883" s="66" t="s">
        <v>628</v>
      </c>
      <c r="AC883" s="66" t="s">
        <v>628</v>
      </c>
      <c r="AD883" s="46" t="s">
        <v>621</v>
      </c>
      <c r="AE883" s="66" t="s">
        <v>634</v>
      </c>
      <c r="AF883" s="46" t="s">
        <v>633</v>
      </c>
      <c r="AG883" s="46" t="s">
        <v>725</v>
      </c>
      <c r="AH883" s="46"/>
    </row>
    <row r="884" spans="2:34">
      <c r="B884" s="45" t="s">
        <v>1815</v>
      </c>
      <c r="C884" s="199" t="s">
        <v>1544</v>
      </c>
      <c r="D884" s="199" t="s">
        <v>130</v>
      </c>
      <c r="E884" s="200" t="s">
        <v>358</v>
      </c>
      <c r="F884" s="199" t="s">
        <v>620</v>
      </c>
      <c r="G884" s="44" t="s">
        <v>621</v>
      </c>
      <c r="H884" s="201" t="s">
        <v>1316</v>
      </c>
      <c r="I884" s="200">
        <v>6</v>
      </c>
      <c r="J884" s="44" t="s">
        <v>816</v>
      </c>
      <c r="K884" s="44" t="s">
        <v>15</v>
      </c>
      <c r="L884" s="202" t="s">
        <v>470</v>
      </c>
      <c r="M884" s="202" t="s">
        <v>623</v>
      </c>
      <c r="N884" s="202" t="s">
        <v>624</v>
      </c>
      <c r="O884" s="91">
        <v>60</v>
      </c>
      <c r="P884" s="44" t="s">
        <v>625</v>
      </c>
      <c r="Q884" s="45" t="s">
        <v>626</v>
      </c>
      <c r="R884" s="45" t="s">
        <v>625</v>
      </c>
      <c r="S884" s="46" t="s">
        <v>627</v>
      </c>
      <c r="T884" s="206">
        <v>57.319335830056012</v>
      </c>
      <c r="U884" s="45" t="s">
        <v>632</v>
      </c>
      <c r="V884" s="44">
        <v>1240</v>
      </c>
      <c r="W884" s="45">
        <v>300</v>
      </c>
      <c r="X884" s="44">
        <v>3</v>
      </c>
      <c r="Y884" s="78">
        <v>413.33333333333331</v>
      </c>
      <c r="Z884" s="46" t="s">
        <v>629</v>
      </c>
      <c r="AA884" s="44" t="s">
        <v>667</v>
      </c>
      <c r="AB884" s="66" t="s">
        <v>634</v>
      </c>
      <c r="AC884" s="66" t="s">
        <v>632</v>
      </c>
      <c r="AD884" s="46" t="s">
        <v>656</v>
      </c>
      <c r="AE884" s="66" t="s">
        <v>628</v>
      </c>
      <c r="AF884" s="46" t="s">
        <v>633</v>
      </c>
      <c r="AG884" s="46" t="s">
        <v>635</v>
      </c>
      <c r="AH884" s="46"/>
    </row>
    <row r="885" spans="2:34">
      <c r="B885" s="45" t="s">
        <v>1816</v>
      </c>
      <c r="C885" s="199" t="s">
        <v>1544</v>
      </c>
      <c r="D885" s="199" t="s">
        <v>130</v>
      </c>
      <c r="E885" s="200" t="s">
        <v>358</v>
      </c>
      <c r="F885" s="199" t="s">
        <v>620</v>
      </c>
      <c r="G885" s="44" t="s">
        <v>621</v>
      </c>
      <c r="H885" s="201" t="s">
        <v>1445</v>
      </c>
      <c r="I885" s="200">
        <v>6</v>
      </c>
      <c r="J885" s="44" t="s">
        <v>816</v>
      </c>
      <c r="K885" s="44" t="s">
        <v>15</v>
      </c>
      <c r="L885" s="202" t="s">
        <v>470</v>
      </c>
      <c r="M885" s="202" t="s">
        <v>623</v>
      </c>
      <c r="N885" s="202" t="s">
        <v>624</v>
      </c>
      <c r="O885" s="91">
        <v>10.75</v>
      </c>
      <c r="P885" s="44" t="s">
        <v>625</v>
      </c>
      <c r="Q885" s="45" t="s">
        <v>626</v>
      </c>
      <c r="R885" s="45" t="s">
        <v>625</v>
      </c>
      <c r="S885" s="46" t="s">
        <v>627</v>
      </c>
      <c r="T885" s="206">
        <v>119.20362346847102</v>
      </c>
      <c r="U885" s="45" t="s">
        <v>632</v>
      </c>
      <c r="V885" s="44">
        <v>1240</v>
      </c>
      <c r="W885" s="45">
        <v>300</v>
      </c>
      <c r="X885" s="44">
        <v>3</v>
      </c>
      <c r="Y885" s="78">
        <v>413.33333333333331</v>
      </c>
      <c r="Z885" s="46" t="s">
        <v>629</v>
      </c>
      <c r="AA885" s="44" t="s">
        <v>630</v>
      </c>
      <c r="AB885" s="66" t="s">
        <v>631</v>
      </c>
      <c r="AC885" s="66" t="s">
        <v>632</v>
      </c>
      <c r="AD885" s="46" t="s">
        <v>656</v>
      </c>
      <c r="AE885" s="66" t="s">
        <v>634</v>
      </c>
      <c r="AF885" s="46" t="s">
        <v>631</v>
      </c>
      <c r="AG885" s="46" t="s">
        <v>635</v>
      </c>
      <c r="AH885" s="46"/>
    </row>
    <row r="886" spans="2:34">
      <c r="B886" s="45" t="s">
        <v>1817</v>
      </c>
      <c r="C886" s="199" t="s">
        <v>1544</v>
      </c>
      <c r="D886" s="199" t="s">
        <v>130</v>
      </c>
      <c r="E886" s="200" t="s">
        <v>358</v>
      </c>
      <c r="F886" s="199" t="s">
        <v>620</v>
      </c>
      <c r="G886" s="44" t="s">
        <v>621</v>
      </c>
      <c r="H886" s="201" t="s">
        <v>1320</v>
      </c>
      <c r="I886" s="200">
        <v>1</v>
      </c>
      <c r="J886" s="44" t="s">
        <v>816</v>
      </c>
      <c r="K886" s="44" t="s">
        <v>15</v>
      </c>
      <c r="L886" s="202" t="s">
        <v>470</v>
      </c>
      <c r="M886" s="202" t="s">
        <v>623</v>
      </c>
      <c r="N886" s="202" t="s">
        <v>624</v>
      </c>
      <c r="O886" s="91">
        <v>216</v>
      </c>
      <c r="P886" s="44" t="s">
        <v>625</v>
      </c>
      <c r="Q886" s="45" t="s">
        <v>626</v>
      </c>
      <c r="R886" s="45" t="s">
        <v>625</v>
      </c>
      <c r="S886" s="46" t="s">
        <v>627</v>
      </c>
      <c r="T886" s="206">
        <v>122.07415265319369</v>
      </c>
      <c r="U886" s="45" t="s">
        <v>632</v>
      </c>
      <c r="V886" s="44">
        <v>1240</v>
      </c>
      <c r="W886" s="45">
        <v>300</v>
      </c>
      <c r="X886" s="44">
        <v>3</v>
      </c>
      <c r="Y886" s="78">
        <v>413.33333333333331</v>
      </c>
      <c r="Z886" s="46" t="s">
        <v>629</v>
      </c>
      <c r="AA886" s="44" t="s">
        <v>630</v>
      </c>
      <c r="AB886" s="66" t="s">
        <v>634</v>
      </c>
      <c r="AC886" s="66" t="s">
        <v>632</v>
      </c>
      <c r="AD886" s="46" t="s">
        <v>656</v>
      </c>
      <c r="AE886" s="66" t="s">
        <v>634</v>
      </c>
      <c r="AF886" s="46" t="s">
        <v>631</v>
      </c>
      <c r="AG886" s="46" t="s">
        <v>635</v>
      </c>
      <c r="AH886" s="46"/>
    </row>
    <row r="887" spans="2:34">
      <c r="B887" s="45" t="s">
        <v>1818</v>
      </c>
      <c r="C887" s="199" t="s">
        <v>1544</v>
      </c>
      <c r="D887" s="199" t="s">
        <v>130</v>
      </c>
      <c r="E887" s="200" t="s">
        <v>358</v>
      </c>
      <c r="F887" s="199" t="s">
        <v>620</v>
      </c>
      <c r="G887" s="44" t="s">
        <v>621</v>
      </c>
      <c r="H887" s="201" t="s">
        <v>1290</v>
      </c>
      <c r="I887" s="200">
        <v>6</v>
      </c>
      <c r="J887" s="44" t="s">
        <v>816</v>
      </c>
      <c r="K887" s="44" t="s">
        <v>15</v>
      </c>
      <c r="L887" s="202" t="s">
        <v>470</v>
      </c>
      <c r="M887" s="202" t="s">
        <v>623</v>
      </c>
      <c r="N887" s="202" t="s">
        <v>624</v>
      </c>
      <c r="O887" s="91">
        <v>2.9861111111111112</v>
      </c>
      <c r="P887" s="44" t="s">
        <v>625</v>
      </c>
      <c r="Q887" s="45" t="s">
        <v>626</v>
      </c>
      <c r="R887" s="45" t="s">
        <v>625</v>
      </c>
      <c r="S887" s="46" t="s">
        <v>627</v>
      </c>
      <c r="T887" s="206">
        <v>60.229828465644836</v>
      </c>
      <c r="U887" s="45" t="s">
        <v>632</v>
      </c>
      <c r="V887" s="44">
        <v>1240</v>
      </c>
      <c r="W887" s="45">
        <v>300</v>
      </c>
      <c r="X887" s="44">
        <v>3</v>
      </c>
      <c r="Y887" s="78">
        <v>413.33333333333331</v>
      </c>
      <c r="Z887" s="46" t="s">
        <v>629</v>
      </c>
      <c r="AA887" s="44" t="s">
        <v>630</v>
      </c>
      <c r="AB887" s="66" t="s">
        <v>628</v>
      </c>
      <c r="AC887" s="66" t="s">
        <v>632</v>
      </c>
      <c r="AD887" s="46" t="s">
        <v>656</v>
      </c>
      <c r="AE887" s="66" t="s">
        <v>634</v>
      </c>
      <c r="AF887" s="46" t="s">
        <v>633</v>
      </c>
      <c r="AG887" s="46" t="s">
        <v>635</v>
      </c>
      <c r="AH887" s="46"/>
    </row>
    <row r="888" spans="2:34">
      <c r="B888" s="45" t="s">
        <v>1819</v>
      </c>
      <c r="C888" s="199" t="s">
        <v>1544</v>
      </c>
      <c r="D888" s="199" t="s">
        <v>130</v>
      </c>
      <c r="E888" s="200" t="s">
        <v>358</v>
      </c>
      <c r="F888" s="199" t="s">
        <v>620</v>
      </c>
      <c r="G888" s="44" t="s">
        <v>621</v>
      </c>
      <c r="H888" s="201" t="s">
        <v>1352</v>
      </c>
      <c r="I888" s="200">
        <v>4</v>
      </c>
      <c r="J888" s="44" t="s">
        <v>811</v>
      </c>
      <c r="K888" s="44" t="s">
        <v>15</v>
      </c>
      <c r="L888" s="202" t="s">
        <v>470</v>
      </c>
      <c r="M888" s="202" t="s">
        <v>623</v>
      </c>
      <c r="N888" s="202" t="s">
        <v>624</v>
      </c>
      <c r="O888" s="91">
        <v>27</v>
      </c>
      <c r="P888" s="44" t="s">
        <v>625</v>
      </c>
      <c r="Q888" s="45" t="s">
        <v>626</v>
      </c>
      <c r="R888" s="45" t="s">
        <v>625</v>
      </c>
      <c r="S888" s="46" t="s">
        <v>627</v>
      </c>
      <c r="T888" s="206">
        <v>47.938334743695656</v>
      </c>
      <c r="U888" s="45" t="s">
        <v>632</v>
      </c>
      <c r="V888" s="44">
        <v>1240</v>
      </c>
      <c r="W888" s="45">
        <v>300</v>
      </c>
      <c r="X888" s="44">
        <v>3</v>
      </c>
      <c r="Y888" s="78">
        <v>413.33333333333331</v>
      </c>
      <c r="Z888" s="46" t="s">
        <v>629</v>
      </c>
      <c r="AA888" s="44" t="s">
        <v>630</v>
      </c>
      <c r="AB888" s="66" t="s">
        <v>632</v>
      </c>
      <c r="AC888" s="66" t="s">
        <v>632</v>
      </c>
      <c r="AD888" s="46" t="s">
        <v>656</v>
      </c>
      <c r="AE888" s="66" t="s">
        <v>634</v>
      </c>
      <c r="AF888" s="46" t="s">
        <v>631</v>
      </c>
      <c r="AG888" s="46" t="s">
        <v>635</v>
      </c>
      <c r="AH888" s="46"/>
    </row>
    <row r="889" spans="2:34">
      <c r="B889" s="45" t="s">
        <v>1820</v>
      </c>
      <c r="C889" s="199" t="s">
        <v>1544</v>
      </c>
      <c r="D889" s="199" t="s">
        <v>130</v>
      </c>
      <c r="E889" s="200" t="s">
        <v>358</v>
      </c>
      <c r="F889" s="199" t="s">
        <v>620</v>
      </c>
      <c r="G889" s="44" t="s">
        <v>621</v>
      </c>
      <c r="H889" s="201" t="s">
        <v>1350</v>
      </c>
      <c r="I889" s="200">
        <v>1</v>
      </c>
      <c r="J889" s="44" t="s">
        <v>816</v>
      </c>
      <c r="K889" s="44" t="s">
        <v>15</v>
      </c>
      <c r="L889" s="202" t="s">
        <v>470</v>
      </c>
      <c r="M889" s="202" t="s">
        <v>623</v>
      </c>
      <c r="N889" s="202" t="s">
        <v>624</v>
      </c>
      <c r="O889" s="91">
        <v>72</v>
      </c>
      <c r="P889" s="44" t="s">
        <v>625</v>
      </c>
      <c r="Q889" s="45" t="s">
        <v>626</v>
      </c>
      <c r="R889" s="45" t="s">
        <v>625</v>
      </c>
      <c r="S889" s="46" t="s">
        <v>627</v>
      </c>
      <c r="T889" s="206">
        <v>65.982357407048511</v>
      </c>
      <c r="U889" s="45" t="s">
        <v>632</v>
      </c>
      <c r="V889" s="44">
        <v>1240</v>
      </c>
      <c r="W889" s="45">
        <v>300</v>
      </c>
      <c r="X889" s="44">
        <v>3</v>
      </c>
      <c r="Y889" s="78">
        <v>413.33333333333331</v>
      </c>
      <c r="Z889" s="46" t="s">
        <v>629</v>
      </c>
      <c r="AA889" s="44" t="s">
        <v>630</v>
      </c>
      <c r="AB889" s="66" t="s">
        <v>634</v>
      </c>
      <c r="AC889" s="66" t="s">
        <v>632</v>
      </c>
      <c r="AD889" s="46" t="s">
        <v>656</v>
      </c>
      <c r="AE889" s="66" t="s">
        <v>634</v>
      </c>
      <c r="AF889" s="46" t="s">
        <v>631</v>
      </c>
      <c r="AG889" s="46" t="s">
        <v>635</v>
      </c>
      <c r="AH889" s="46"/>
    </row>
    <row r="890" spans="2:34">
      <c r="B890" s="45" t="s">
        <v>1821</v>
      </c>
      <c r="C890" s="199" t="s">
        <v>1544</v>
      </c>
      <c r="D890" s="199" t="s">
        <v>130</v>
      </c>
      <c r="E890" s="200" t="s">
        <v>358</v>
      </c>
      <c r="F890" s="199" t="s">
        <v>620</v>
      </c>
      <c r="G890" s="44" t="s">
        <v>621</v>
      </c>
      <c r="H890" s="201" t="s">
        <v>1442</v>
      </c>
      <c r="I890" s="200">
        <v>8</v>
      </c>
      <c r="J890" s="44" t="s">
        <v>811</v>
      </c>
      <c r="K890" s="44" t="s">
        <v>15</v>
      </c>
      <c r="L890" s="202" t="s">
        <v>470</v>
      </c>
      <c r="M890" s="202" t="s">
        <v>623</v>
      </c>
      <c r="N890" s="202" t="s">
        <v>624</v>
      </c>
      <c r="O890" s="91">
        <v>36</v>
      </c>
      <c r="P890" s="44" t="s">
        <v>625</v>
      </c>
      <c r="Q890" s="45" t="s">
        <v>626</v>
      </c>
      <c r="R890" s="45" t="s">
        <v>625</v>
      </c>
      <c r="S890" s="46" t="s">
        <v>627</v>
      </c>
      <c r="T890" s="206">
        <v>54.230797596920127</v>
      </c>
      <c r="U890" s="45" t="s">
        <v>632</v>
      </c>
      <c r="V890" s="44">
        <v>1240</v>
      </c>
      <c r="W890" s="45">
        <v>300</v>
      </c>
      <c r="X890" s="44">
        <v>3</v>
      </c>
      <c r="Y890" s="78">
        <v>413.33333333333331</v>
      </c>
      <c r="Z890" s="46" t="s">
        <v>629</v>
      </c>
      <c r="AA890" s="44" t="s">
        <v>630</v>
      </c>
      <c r="AB890" s="66" t="s">
        <v>632</v>
      </c>
      <c r="AC890" s="66" t="s">
        <v>632</v>
      </c>
      <c r="AD890" s="46" t="s">
        <v>656</v>
      </c>
      <c r="AE890" s="66" t="s">
        <v>634</v>
      </c>
      <c r="AF890" s="46" t="s">
        <v>631</v>
      </c>
      <c r="AG890" s="46" t="s">
        <v>635</v>
      </c>
      <c r="AH890" s="46"/>
    </row>
    <row r="891" spans="2:34">
      <c r="B891" s="45" t="s">
        <v>1822</v>
      </c>
      <c r="C891" s="199" t="s">
        <v>1544</v>
      </c>
      <c r="D891" s="199" t="s">
        <v>130</v>
      </c>
      <c r="E891" s="200" t="s">
        <v>358</v>
      </c>
      <c r="F891" s="199" t="s">
        <v>620</v>
      </c>
      <c r="G891" s="44" t="s">
        <v>621</v>
      </c>
      <c r="H891" s="201" t="s">
        <v>1382</v>
      </c>
      <c r="I891" s="200">
        <v>4</v>
      </c>
      <c r="J891" s="44" t="s">
        <v>811</v>
      </c>
      <c r="K891" s="44" t="s">
        <v>15</v>
      </c>
      <c r="L891" s="202" t="s">
        <v>470</v>
      </c>
      <c r="M891" s="202" t="s">
        <v>623</v>
      </c>
      <c r="N891" s="202" t="s">
        <v>624</v>
      </c>
      <c r="O891" s="91">
        <v>36</v>
      </c>
      <c r="P891" s="44" t="s">
        <v>625</v>
      </c>
      <c r="Q891" s="45" t="s">
        <v>626</v>
      </c>
      <c r="R891" s="45" t="s">
        <v>625</v>
      </c>
      <c r="S891" s="46" t="s">
        <v>627</v>
      </c>
      <c r="T891" s="206">
        <v>52.282560094166371</v>
      </c>
      <c r="U891" s="45" t="s">
        <v>632</v>
      </c>
      <c r="V891" s="44">
        <v>1240</v>
      </c>
      <c r="W891" s="45">
        <v>300</v>
      </c>
      <c r="X891" s="44">
        <v>3</v>
      </c>
      <c r="Y891" s="78">
        <v>413.33333333333331</v>
      </c>
      <c r="Z891" s="46" t="s">
        <v>629</v>
      </c>
      <c r="AA891" s="44" t="s">
        <v>630</v>
      </c>
      <c r="AB891" s="66" t="s">
        <v>632</v>
      </c>
      <c r="AC891" s="66" t="s">
        <v>632</v>
      </c>
      <c r="AD891" s="46" t="s">
        <v>656</v>
      </c>
      <c r="AE891" s="66" t="s">
        <v>634</v>
      </c>
      <c r="AF891" s="46" t="s">
        <v>631</v>
      </c>
      <c r="AG891" s="46" t="s">
        <v>635</v>
      </c>
      <c r="AH891" s="46"/>
    </row>
    <row r="892" spans="2:34">
      <c r="B892" s="45" t="s">
        <v>1823</v>
      </c>
      <c r="C892" s="199" t="s">
        <v>1544</v>
      </c>
      <c r="D892" s="199" t="s">
        <v>130</v>
      </c>
      <c r="E892" s="200" t="s">
        <v>358</v>
      </c>
      <c r="F892" s="199" t="s">
        <v>620</v>
      </c>
      <c r="G892" s="44" t="s">
        <v>621</v>
      </c>
      <c r="H892" s="201" t="s">
        <v>1439</v>
      </c>
      <c r="I892" s="200">
        <v>3</v>
      </c>
      <c r="J892" s="44" t="s">
        <v>811</v>
      </c>
      <c r="K892" s="44" t="s">
        <v>15</v>
      </c>
      <c r="L892" s="202" t="s">
        <v>470</v>
      </c>
      <c r="M892" s="202" t="s">
        <v>623</v>
      </c>
      <c r="N892" s="202" t="s">
        <v>624</v>
      </c>
      <c r="O892" s="91">
        <v>40</v>
      </c>
      <c r="P892" s="44" t="s">
        <v>625</v>
      </c>
      <c r="Q892" s="45" t="s">
        <v>626</v>
      </c>
      <c r="R892" s="45" t="s">
        <v>625</v>
      </c>
      <c r="S892" s="46" t="s">
        <v>627</v>
      </c>
      <c r="T892" s="206">
        <v>129.22384320240963</v>
      </c>
      <c r="U892" s="45" t="s">
        <v>632</v>
      </c>
      <c r="V892" s="44">
        <v>1240</v>
      </c>
      <c r="W892" s="45">
        <v>300</v>
      </c>
      <c r="X892" s="44">
        <v>3</v>
      </c>
      <c r="Y892" s="78">
        <v>413.33333333333331</v>
      </c>
      <c r="Z892" s="46" t="s">
        <v>629</v>
      </c>
      <c r="AA892" s="44" t="s">
        <v>667</v>
      </c>
      <c r="AB892" s="66" t="s">
        <v>640</v>
      </c>
      <c r="AC892" s="66" t="s">
        <v>632</v>
      </c>
      <c r="AD892" s="46" t="s">
        <v>656</v>
      </c>
      <c r="AE892" s="66" t="s">
        <v>628</v>
      </c>
      <c r="AF892" s="46" t="s">
        <v>633</v>
      </c>
      <c r="AG892" s="46" t="s">
        <v>635</v>
      </c>
      <c r="AH892" s="46"/>
    </row>
    <row r="893" spans="2:34">
      <c r="B893" s="45" t="s">
        <v>1824</v>
      </c>
      <c r="C893" s="199" t="s">
        <v>1544</v>
      </c>
      <c r="D893" s="199" t="s">
        <v>130</v>
      </c>
      <c r="E893" s="200" t="s">
        <v>358</v>
      </c>
      <c r="F893" s="199" t="s">
        <v>620</v>
      </c>
      <c r="G893" s="44" t="s">
        <v>621</v>
      </c>
      <c r="H893" s="201" t="s">
        <v>1621</v>
      </c>
      <c r="I893" s="200">
        <v>5</v>
      </c>
      <c r="J893" s="44" t="s">
        <v>811</v>
      </c>
      <c r="K893" s="44" t="s">
        <v>15</v>
      </c>
      <c r="L893" s="202" t="s">
        <v>470</v>
      </c>
      <c r="M893" s="202" t="s">
        <v>623</v>
      </c>
      <c r="N893" s="202" t="s">
        <v>624</v>
      </c>
      <c r="O893" s="91">
        <v>28.8</v>
      </c>
      <c r="P893" s="44" t="s">
        <v>625</v>
      </c>
      <c r="Q893" s="45" t="s">
        <v>626</v>
      </c>
      <c r="R893" s="45" t="s">
        <v>625</v>
      </c>
      <c r="S893" s="46" t="s">
        <v>627</v>
      </c>
      <c r="T893" s="206">
        <v>52.282560094166371</v>
      </c>
      <c r="U893" s="45" t="s">
        <v>632</v>
      </c>
      <c r="V893" s="44">
        <v>1240</v>
      </c>
      <c r="W893" s="45">
        <v>300</v>
      </c>
      <c r="X893" s="44">
        <v>3</v>
      </c>
      <c r="Y893" s="78">
        <v>413.33333333333331</v>
      </c>
      <c r="Z893" s="46" t="s">
        <v>629</v>
      </c>
      <c r="AA893" s="44" t="s">
        <v>630</v>
      </c>
      <c r="AB893" s="66" t="s">
        <v>632</v>
      </c>
      <c r="AC893" s="66" t="s">
        <v>632</v>
      </c>
      <c r="AD893" s="46" t="s">
        <v>656</v>
      </c>
      <c r="AE893" s="66" t="s">
        <v>634</v>
      </c>
      <c r="AF893" s="46" t="s">
        <v>631</v>
      </c>
      <c r="AG893" s="46" t="s">
        <v>635</v>
      </c>
      <c r="AH893" s="46"/>
    </row>
    <row r="894" spans="2:34">
      <c r="B894" s="45" t="s">
        <v>1825</v>
      </c>
      <c r="C894" s="199" t="s">
        <v>1544</v>
      </c>
      <c r="D894" s="199" t="s">
        <v>130</v>
      </c>
      <c r="E894" s="200" t="s">
        <v>358</v>
      </c>
      <c r="F894" s="199" t="s">
        <v>620</v>
      </c>
      <c r="G894" s="44" t="s">
        <v>621</v>
      </c>
      <c r="H894" s="201" t="s">
        <v>1312</v>
      </c>
      <c r="I894" s="200">
        <v>5</v>
      </c>
      <c r="J894" s="44" t="s">
        <v>811</v>
      </c>
      <c r="K894" s="44" t="s">
        <v>15</v>
      </c>
      <c r="L894" s="202" t="s">
        <v>470</v>
      </c>
      <c r="M894" s="202" t="s">
        <v>623</v>
      </c>
      <c r="N894" s="202" t="s">
        <v>624</v>
      </c>
      <c r="O894" s="91">
        <v>43.20000000000001</v>
      </c>
      <c r="P894" s="44" t="s">
        <v>625</v>
      </c>
      <c r="Q894" s="45" t="s">
        <v>626</v>
      </c>
      <c r="R894" s="45" t="s">
        <v>625</v>
      </c>
      <c r="S894" s="46" t="s">
        <v>627</v>
      </c>
      <c r="T894" s="206">
        <v>34.768355497463055</v>
      </c>
      <c r="U894" s="45" t="s">
        <v>632</v>
      </c>
      <c r="V894" s="44">
        <v>1240</v>
      </c>
      <c r="W894" s="45">
        <v>300</v>
      </c>
      <c r="X894" s="44">
        <v>3</v>
      </c>
      <c r="Y894" s="78">
        <v>413.33333333333331</v>
      </c>
      <c r="Z894" s="46" t="s">
        <v>629</v>
      </c>
      <c r="AA894" s="44" t="s">
        <v>667</v>
      </c>
      <c r="AB894" s="66" t="s">
        <v>640</v>
      </c>
      <c r="AC894" s="66" t="s">
        <v>632</v>
      </c>
      <c r="AD894" s="46" t="s">
        <v>656</v>
      </c>
      <c r="AE894" s="66" t="s">
        <v>628</v>
      </c>
      <c r="AF894" s="46" t="s">
        <v>633</v>
      </c>
      <c r="AG894" s="46" t="s">
        <v>635</v>
      </c>
      <c r="AH894" s="46"/>
    </row>
    <row r="895" spans="2:34">
      <c r="B895" s="45" t="s">
        <v>1826</v>
      </c>
      <c r="C895" s="199" t="s">
        <v>1544</v>
      </c>
      <c r="D895" s="199" t="s">
        <v>130</v>
      </c>
      <c r="E895" s="200" t="s">
        <v>358</v>
      </c>
      <c r="F895" s="199" t="s">
        <v>620</v>
      </c>
      <c r="G895" s="44" t="s">
        <v>621</v>
      </c>
      <c r="H895" s="201" t="s">
        <v>1655</v>
      </c>
      <c r="I895" s="200">
        <v>3</v>
      </c>
      <c r="J895" s="44" t="s">
        <v>811</v>
      </c>
      <c r="K895" s="44" t="s">
        <v>15</v>
      </c>
      <c r="L895" s="202" t="s">
        <v>470</v>
      </c>
      <c r="M895" s="202" t="s">
        <v>623</v>
      </c>
      <c r="N895" s="202" t="s">
        <v>624</v>
      </c>
      <c r="O895" s="91">
        <v>72</v>
      </c>
      <c r="P895" s="44" t="s">
        <v>625</v>
      </c>
      <c r="Q895" s="45" t="s">
        <v>626</v>
      </c>
      <c r="R895" s="45" t="s">
        <v>625</v>
      </c>
      <c r="S895" s="46" t="s">
        <v>627</v>
      </c>
      <c r="T895" s="206">
        <v>39.481096046119248</v>
      </c>
      <c r="U895" s="45" t="s">
        <v>632</v>
      </c>
      <c r="V895" s="44">
        <v>1240</v>
      </c>
      <c r="W895" s="45">
        <v>300</v>
      </c>
      <c r="X895" s="44">
        <v>3</v>
      </c>
      <c r="Y895" s="78">
        <v>413.33333333333331</v>
      </c>
      <c r="Z895" s="46" t="s">
        <v>629</v>
      </c>
      <c r="AA895" s="44" t="s">
        <v>667</v>
      </c>
      <c r="AB895" s="66" t="s">
        <v>634</v>
      </c>
      <c r="AC895" s="66" t="s">
        <v>632</v>
      </c>
      <c r="AD895" s="46" t="s">
        <v>656</v>
      </c>
      <c r="AE895" s="66" t="s">
        <v>628</v>
      </c>
      <c r="AF895" s="46" t="s">
        <v>633</v>
      </c>
      <c r="AG895" s="46" t="s">
        <v>635</v>
      </c>
      <c r="AH895" s="46"/>
    </row>
    <row r="896" spans="2:34">
      <c r="B896" s="45" t="s">
        <v>1827</v>
      </c>
      <c r="C896" s="199" t="s">
        <v>1544</v>
      </c>
      <c r="D896" s="199" t="s">
        <v>130</v>
      </c>
      <c r="E896" s="200" t="s">
        <v>358</v>
      </c>
      <c r="F896" s="199" t="s">
        <v>620</v>
      </c>
      <c r="G896" s="44" t="s">
        <v>621</v>
      </c>
      <c r="H896" s="201" t="s">
        <v>1411</v>
      </c>
      <c r="I896" s="200">
        <v>6</v>
      </c>
      <c r="J896" s="44" t="s">
        <v>816</v>
      </c>
      <c r="K896" s="44" t="s">
        <v>15</v>
      </c>
      <c r="L896" s="202" t="s">
        <v>470</v>
      </c>
      <c r="M896" s="202" t="s">
        <v>623</v>
      </c>
      <c r="N896" s="202" t="s">
        <v>624</v>
      </c>
      <c r="O896" s="91">
        <v>11.071428571428569</v>
      </c>
      <c r="P896" s="44" t="s">
        <v>625</v>
      </c>
      <c r="Q896" s="45" t="s">
        <v>626</v>
      </c>
      <c r="R896" s="45" t="s">
        <v>625</v>
      </c>
      <c r="S896" s="46" t="s">
        <v>627</v>
      </c>
      <c r="T896" s="206">
        <v>56.067094449403257</v>
      </c>
      <c r="U896" s="45" t="s">
        <v>632</v>
      </c>
      <c r="V896" s="44">
        <v>1240</v>
      </c>
      <c r="W896" s="45">
        <v>300</v>
      </c>
      <c r="X896" s="44">
        <v>3</v>
      </c>
      <c r="Y896" s="78">
        <v>413.33333333333331</v>
      </c>
      <c r="Z896" s="46" t="s">
        <v>629</v>
      </c>
      <c r="AA896" s="44" t="s">
        <v>630</v>
      </c>
      <c r="AB896" s="66" t="s">
        <v>631</v>
      </c>
      <c r="AC896" s="66" t="s">
        <v>632</v>
      </c>
      <c r="AD896" s="46" t="s">
        <v>656</v>
      </c>
      <c r="AE896" s="66" t="s">
        <v>634</v>
      </c>
      <c r="AF896" s="46" t="s">
        <v>631</v>
      </c>
      <c r="AG896" s="46" t="s">
        <v>635</v>
      </c>
      <c r="AH896" s="46"/>
    </row>
    <row r="897" spans="2:34">
      <c r="B897" s="45" t="s">
        <v>1828</v>
      </c>
      <c r="C897" s="199" t="s">
        <v>1544</v>
      </c>
      <c r="D897" s="199" t="s">
        <v>130</v>
      </c>
      <c r="E897" s="200" t="s">
        <v>358</v>
      </c>
      <c r="F897" s="199" t="s">
        <v>620</v>
      </c>
      <c r="G897" s="44" t="s">
        <v>621</v>
      </c>
      <c r="H897" s="201" t="s">
        <v>1306</v>
      </c>
      <c r="I897" s="200">
        <v>6</v>
      </c>
      <c r="J897" s="44" t="s">
        <v>811</v>
      </c>
      <c r="K897" s="44" t="s">
        <v>15</v>
      </c>
      <c r="L897" s="202" t="s">
        <v>470</v>
      </c>
      <c r="M897" s="202" t="s">
        <v>623</v>
      </c>
      <c r="N897" s="202" t="s">
        <v>624</v>
      </c>
      <c r="O897" s="91">
        <v>15.833333333333334</v>
      </c>
      <c r="P897" s="44" t="s">
        <v>625</v>
      </c>
      <c r="Q897" s="45" t="s">
        <v>626</v>
      </c>
      <c r="R897" s="45" t="s">
        <v>625</v>
      </c>
      <c r="S897" s="46" t="s">
        <v>627</v>
      </c>
      <c r="T897" s="206">
        <v>63.922857163907764</v>
      </c>
      <c r="U897" s="45" t="s">
        <v>632</v>
      </c>
      <c r="V897" s="44">
        <v>1240</v>
      </c>
      <c r="W897" s="45">
        <v>300</v>
      </c>
      <c r="X897" s="44">
        <v>3</v>
      </c>
      <c r="Y897" s="78">
        <v>413.33333333333331</v>
      </c>
      <c r="Z897" s="46" t="s">
        <v>629</v>
      </c>
      <c r="AA897" s="44" t="s">
        <v>630</v>
      </c>
      <c r="AB897" s="66" t="s">
        <v>631</v>
      </c>
      <c r="AC897" s="66" t="s">
        <v>632</v>
      </c>
      <c r="AD897" s="46" t="s">
        <v>656</v>
      </c>
      <c r="AE897" s="66" t="s">
        <v>634</v>
      </c>
      <c r="AF897" s="46" t="s">
        <v>631</v>
      </c>
      <c r="AG897" s="46" t="s">
        <v>635</v>
      </c>
      <c r="AH897" s="46"/>
    </row>
    <row r="898" spans="2:34">
      <c r="B898" s="45" t="s">
        <v>1829</v>
      </c>
      <c r="C898" s="199" t="s">
        <v>1544</v>
      </c>
      <c r="D898" s="199" t="s">
        <v>130</v>
      </c>
      <c r="E898" s="200" t="s">
        <v>358</v>
      </c>
      <c r="F898" s="199" t="s">
        <v>620</v>
      </c>
      <c r="G898" s="44" t="s">
        <v>621</v>
      </c>
      <c r="H898" s="201" t="s">
        <v>1308</v>
      </c>
      <c r="I898" s="200">
        <v>6</v>
      </c>
      <c r="J898" s="44" t="s">
        <v>816</v>
      </c>
      <c r="K898" s="44" t="s">
        <v>15</v>
      </c>
      <c r="L898" s="202" t="s">
        <v>470</v>
      </c>
      <c r="M898" s="202" t="s">
        <v>623</v>
      </c>
      <c r="N898" s="202" t="s">
        <v>624</v>
      </c>
      <c r="O898" s="91">
        <v>27.142857142857142</v>
      </c>
      <c r="P898" s="44" t="s">
        <v>625</v>
      </c>
      <c r="Q898" s="45" t="s">
        <v>626</v>
      </c>
      <c r="R898" s="45" t="s">
        <v>625</v>
      </c>
      <c r="S898" s="46" t="s">
        <v>627</v>
      </c>
      <c r="T898" s="206">
        <v>83.858641176703699</v>
      </c>
      <c r="U898" s="45" t="s">
        <v>632</v>
      </c>
      <c r="V898" s="44">
        <v>1240</v>
      </c>
      <c r="W898" s="45">
        <v>300</v>
      </c>
      <c r="X898" s="44">
        <v>3</v>
      </c>
      <c r="Y898" s="78">
        <v>413.33333333333331</v>
      </c>
      <c r="Z898" s="46" t="s">
        <v>629</v>
      </c>
      <c r="AA898" s="44" t="s">
        <v>630</v>
      </c>
      <c r="AB898" s="66" t="s">
        <v>632</v>
      </c>
      <c r="AC898" s="66" t="s">
        <v>632</v>
      </c>
      <c r="AD898" s="46" t="s">
        <v>656</v>
      </c>
      <c r="AE898" s="66" t="s">
        <v>634</v>
      </c>
      <c r="AF898" s="46" t="s">
        <v>631</v>
      </c>
      <c r="AG898" s="46" t="s">
        <v>635</v>
      </c>
      <c r="AH898" s="46"/>
    </row>
    <row r="899" spans="2:34">
      <c r="B899" s="45" t="s">
        <v>1830</v>
      </c>
      <c r="C899" s="199" t="s">
        <v>1544</v>
      </c>
      <c r="D899" s="199" t="s">
        <v>130</v>
      </c>
      <c r="E899" s="200" t="s">
        <v>358</v>
      </c>
      <c r="F899" s="199" t="s">
        <v>620</v>
      </c>
      <c r="G899" s="44" t="s">
        <v>621</v>
      </c>
      <c r="H899" s="201" t="s">
        <v>1831</v>
      </c>
      <c r="I899" s="200">
        <v>5</v>
      </c>
      <c r="J899" s="44" t="s">
        <v>816</v>
      </c>
      <c r="K899" s="44" t="s">
        <v>15</v>
      </c>
      <c r="L899" s="202" t="s">
        <v>470</v>
      </c>
      <c r="M899" s="202" t="s">
        <v>623</v>
      </c>
      <c r="N899" s="202" t="s">
        <v>624</v>
      </c>
      <c r="O899" s="91">
        <v>11.4</v>
      </c>
      <c r="P899" s="44" t="s">
        <v>625</v>
      </c>
      <c r="Q899" s="45" t="s">
        <v>626</v>
      </c>
      <c r="R899" s="45" t="s">
        <v>625</v>
      </c>
      <c r="S899" s="46" t="s">
        <v>627</v>
      </c>
      <c r="T899" s="206">
        <v>83.858641176703699</v>
      </c>
      <c r="U899" s="45" t="s">
        <v>632</v>
      </c>
      <c r="V899" s="44">
        <v>1240</v>
      </c>
      <c r="W899" s="45">
        <v>300</v>
      </c>
      <c r="X899" s="44">
        <v>3</v>
      </c>
      <c r="Y899" s="78">
        <v>413.33333333333331</v>
      </c>
      <c r="Z899" s="46" t="s">
        <v>629</v>
      </c>
      <c r="AA899" s="44" t="s">
        <v>630</v>
      </c>
      <c r="AB899" s="66" t="s">
        <v>631</v>
      </c>
      <c r="AC899" s="66" t="s">
        <v>632</v>
      </c>
      <c r="AD899" s="46" t="s">
        <v>656</v>
      </c>
      <c r="AE899" s="66" t="s">
        <v>634</v>
      </c>
      <c r="AF899" s="46" t="s">
        <v>631</v>
      </c>
      <c r="AG899" s="46" t="s">
        <v>635</v>
      </c>
      <c r="AH899" s="46"/>
    </row>
    <row r="900" spans="2:34">
      <c r="B900" s="45" t="s">
        <v>1832</v>
      </c>
      <c r="C900" s="199" t="s">
        <v>1544</v>
      </c>
      <c r="D900" s="199" t="s">
        <v>130</v>
      </c>
      <c r="E900" s="200" t="s">
        <v>358</v>
      </c>
      <c r="F900" s="199" t="s">
        <v>620</v>
      </c>
      <c r="G900" s="44" t="s">
        <v>621</v>
      </c>
      <c r="H900" s="201" t="s">
        <v>1833</v>
      </c>
      <c r="I900" s="200">
        <v>3</v>
      </c>
      <c r="J900" s="44" t="s">
        <v>816</v>
      </c>
      <c r="K900" s="44" t="s">
        <v>15</v>
      </c>
      <c r="L900" s="202" t="s">
        <v>470</v>
      </c>
      <c r="M900" s="202" t="s">
        <v>623</v>
      </c>
      <c r="N900" s="202" t="s">
        <v>624</v>
      </c>
      <c r="O900" s="91">
        <v>12.666666666666666</v>
      </c>
      <c r="P900" s="44" t="s">
        <v>625</v>
      </c>
      <c r="Q900" s="45" t="s">
        <v>626</v>
      </c>
      <c r="R900" s="45" t="s">
        <v>625</v>
      </c>
      <c r="S900" s="46" t="s">
        <v>627</v>
      </c>
      <c r="T900" s="206">
        <v>164.00213240381092</v>
      </c>
      <c r="U900" s="45" t="s">
        <v>632</v>
      </c>
      <c r="V900" s="44">
        <v>1240</v>
      </c>
      <c r="W900" s="45">
        <v>300</v>
      </c>
      <c r="X900" s="44">
        <v>3</v>
      </c>
      <c r="Y900" s="78">
        <v>413.33333333333331</v>
      </c>
      <c r="Z900" s="46" t="s">
        <v>629</v>
      </c>
      <c r="AA900" s="44" t="s">
        <v>630</v>
      </c>
      <c r="AB900" s="66" t="s">
        <v>631</v>
      </c>
      <c r="AC900" s="66" t="s">
        <v>632</v>
      </c>
      <c r="AD900" s="46" t="s">
        <v>656</v>
      </c>
      <c r="AE900" s="66" t="s">
        <v>634</v>
      </c>
      <c r="AF900" s="46" t="s">
        <v>631</v>
      </c>
      <c r="AG900" s="46" t="s">
        <v>635</v>
      </c>
      <c r="AH900" s="46"/>
    </row>
    <row r="901" spans="2:34">
      <c r="B901" s="45" t="s">
        <v>1834</v>
      </c>
      <c r="C901" s="199" t="s">
        <v>1544</v>
      </c>
      <c r="D901" s="199" t="s">
        <v>130</v>
      </c>
      <c r="E901" s="200" t="s">
        <v>358</v>
      </c>
      <c r="F901" s="199" t="s">
        <v>620</v>
      </c>
      <c r="G901" s="44" t="s">
        <v>621</v>
      </c>
      <c r="H901" s="201" t="s">
        <v>1360</v>
      </c>
      <c r="I901" s="200">
        <v>3</v>
      </c>
      <c r="J901" s="44" t="s">
        <v>816</v>
      </c>
      <c r="K901" s="44" t="s">
        <v>15</v>
      </c>
      <c r="L901" s="202" t="s">
        <v>470</v>
      </c>
      <c r="M901" s="202" t="s">
        <v>623</v>
      </c>
      <c r="N901" s="202" t="s">
        <v>624</v>
      </c>
      <c r="O901" s="91">
        <v>120</v>
      </c>
      <c r="P901" s="44" t="s">
        <v>625</v>
      </c>
      <c r="Q901" s="45" t="s">
        <v>626</v>
      </c>
      <c r="R901" s="45" t="s">
        <v>625</v>
      </c>
      <c r="S901" s="46" t="s">
        <v>627</v>
      </c>
      <c r="T901" s="206">
        <v>37.961856566802581</v>
      </c>
      <c r="U901" s="45" t="s">
        <v>632</v>
      </c>
      <c r="V901" s="44">
        <v>1240</v>
      </c>
      <c r="W901" s="45">
        <v>300</v>
      </c>
      <c r="X901" s="44">
        <v>3</v>
      </c>
      <c r="Y901" s="78">
        <v>413.33333333333331</v>
      </c>
      <c r="Z901" s="46" t="s">
        <v>629</v>
      </c>
      <c r="AA901" s="44" t="s">
        <v>630</v>
      </c>
      <c r="AB901" s="66" t="s">
        <v>634</v>
      </c>
      <c r="AC901" s="66" t="s">
        <v>632</v>
      </c>
      <c r="AD901" s="46" t="s">
        <v>656</v>
      </c>
      <c r="AE901" s="66" t="s">
        <v>634</v>
      </c>
      <c r="AF901" s="46" t="s">
        <v>631</v>
      </c>
      <c r="AG901" s="46" t="s">
        <v>635</v>
      </c>
      <c r="AH901" s="46"/>
    </row>
    <row r="902" spans="2:34">
      <c r="B902" s="45" t="s">
        <v>1835</v>
      </c>
      <c r="C902" s="199" t="s">
        <v>1544</v>
      </c>
      <c r="D902" s="199" t="s">
        <v>130</v>
      </c>
      <c r="E902" s="200" t="s">
        <v>358</v>
      </c>
      <c r="F902" s="199" t="s">
        <v>620</v>
      </c>
      <c r="G902" s="44" t="s">
        <v>621</v>
      </c>
      <c r="H902" s="201" t="s">
        <v>1836</v>
      </c>
      <c r="I902" s="200">
        <v>2</v>
      </c>
      <c r="J902" s="44" t="s">
        <v>811</v>
      </c>
      <c r="K902" s="44" t="s">
        <v>15</v>
      </c>
      <c r="L902" s="202" t="s">
        <v>470</v>
      </c>
      <c r="M902" s="202" t="s">
        <v>623</v>
      </c>
      <c r="N902" s="202" t="s">
        <v>624</v>
      </c>
      <c r="O902" s="91">
        <v>36</v>
      </c>
      <c r="P902" s="44" t="s">
        <v>625</v>
      </c>
      <c r="Q902" s="45" t="s">
        <v>626</v>
      </c>
      <c r="R902" s="45" t="s">
        <v>625</v>
      </c>
      <c r="S902" s="46" t="s">
        <v>627</v>
      </c>
      <c r="T902" s="206">
        <v>293.60689834033843</v>
      </c>
      <c r="U902" s="45" t="s">
        <v>632</v>
      </c>
      <c r="V902" s="44">
        <v>1240</v>
      </c>
      <c r="W902" s="45">
        <v>300</v>
      </c>
      <c r="X902" s="44">
        <v>3</v>
      </c>
      <c r="Y902" s="78">
        <v>413.33333333333331</v>
      </c>
      <c r="Z902" s="46" t="s">
        <v>629</v>
      </c>
      <c r="AA902" s="44" t="s">
        <v>630</v>
      </c>
      <c r="AB902" s="66" t="s">
        <v>632</v>
      </c>
      <c r="AC902" s="66" t="s">
        <v>632</v>
      </c>
      <c r="AD902" s="46" t="s">
        <v>656</v>
      </c>
      <c r="AE902" s="66" t="s">
        <v>634</v>
      </c>
      <c r="AF902" s="46" t="s">
        <v>631</v>
      </c>
      <c r="AG902" s="46" t="s">
        <v>635</v>
      </c>
      <c r="AH902" s="46"/>
    </row>
    <row r="903" spans="2:34">
      <c r="B903" s="45" t="s">
        <v>1837</v>
      </c>
      <c r="C903" s="199" t="s">
        <v>1544</v>
      </c>
      <c r="D903" s="199" t="s">
        <v>130</v>
      </c>
      <c r="E903" s="200" t="s">
        <v>358</v>
      </c>
      <c r="F903" s="199" t="s">
        <v>620</v>
      </c>
      <c r="G903" s="44" t="s">
        <v>621</v>
      </c>
      <c r="H903" s="201" t="s">
        <v>1698</v>
      </c>
      <c r="I903" s="200">
        <v>2</v>
      </c>
      <c r="J903" s="44" t="s">
        <v>811</v>
      </c>
      <c r="K903" s="44" t="s">
        <v>15</v>
      </c>
      <c r="L903" s="202" t="s">
        <v>470</v>
      </c>
      <c r="M903" s="202" t="s">
        <v>623</v>
      </c>
      <c r="N903" s="202" t="s">
        <v>624</v>
      </c>
      <c r="O903" s="91">
        <v>18</v>
      </c>
      <c r="P903" s="44" t="s">
        <v>625</v>
      </c>
      <c r="Q903" s="45" t="s">
        <v>626</v>
      </c>
      <c r="R903" s="45" t="s">
        <v>625</v>
      </c>
      <c r="S903" s="46" t="s">
        <v>627</v>
      </c>
      <c r="T903" s="206">
        <v>174.43336798340167</v>
      </c>
      <c r="U903" s="45" t="s">
        <v>632</v>
      </c>
      <c r="V903" s="44">
        <v>1240</v>
      </c>
      <c r="W903" s="45">
        <v>300</v>
      </c>
      <c r="X903" s="44">
        <v>3</v>
      </c>
      <c r="Y903" s="78">
        <v>413.33333333333331</v>
      </c>
      <c r="Z903" s="46" t="s">
        <v>629</v>
      </c>
      <c r="AA903" s="44" t="s">
        <v>630</v>
      </c>
      <c r="AB903" s="66" t="s">
        <v>631</v>
      </c>
      <c r="AC903" s="66" t="s">
        <v>632</v>
      </c>
      <c r="AD903" s="46" t="s">
        <v>656</v>
      </c>
      <c r="AE903" s="66" t="s">
        <v>634</v>
      </c>
      <c r="AF903" s="46" t="s">
        <v>631</v>
      </c>
      <c r="AG903" s="46" t="s">
        <v>635</v>
      </c>
      <c r="AH903" s="46"/>
    </row>
    <row r="904" spans="2:34">
      <c r="B904" s="45" t="s">
        <v>1838</v>
      </c>
      <c r="C904" s="199" t="s">
        <v>1544</v>
      </c>
      <c r="D904" s="199" t="s">
        <v>130</v>
      </c>
      <c r="E904" s="200" t="s">
        <v>358</v>
      </c>
      <c r="F904" s="199" t="s">
        <v>620</v>
      </c>
      <c r="G904" s="44" t="s">
        <v>621</v>
      </c>
      <c r="H904" s="201" t="s">
        <v>1499</v>
      </c>
      <c r="I904" s="200">
        <v>5</v>
      </c>
      <c r="J904" s="44" t="s">
        <v>811</v>
      </c>
      <c r="K904" s="44" t="s">
        <v>15</v>
      </c>
      <c r="L904" s="202" t="s">
        <v>470</v>
      </c>
      <c r="M904" s="202" t="s">
        <v>623</v>
      </c>
      <c r="N904" s="202" t="s">
        <v>624</v>
      </c>
      <c r="O904" s="91">
        <v>18.400000000000002</v>
      </c>
      <c r="P904" s="44" t="s">
        <v>625</v>
      </c>
      <c r="Q904" s="45" t="s">
        <v>626</v>
      </c>
      <c r="R904" s="45" t="s">
        <v>625</v>
      </c>
      <c r="S904" s="46" t="s">
        <v>627</v>
      </c>
      <c r="T904" s="206">
        <v>174.43336798340167</v>
      </c>
      <c r="U904" s="45" t="s">
        <v>632</v>
      </c>
      <c r="V904" s="44">
        <v>1240</v>
      </c>
      <c r="W904" s="45">
        <v>300</v>
      </c>
      <c r="X904" s="44">
        <v>3</v>
      </c>
      <c r="Y904" s="78">
        <v>413.33333333333331</v>
      </c>
      <c r="Z904" s="46" t="s">
        <v>629</v>
      </c>
      <c r="AA904" s="44" t="s">
        <v>630</v>
      </c>
      <c r="AB904" s="66" t="s">
        <v>631</v>
      </c>
      <c r="AC904" s="66" t="s">
        <v>632</v>
      </c>
      <c r="AD904" s="46" t="s">
        <v>656</v>
      </c>
      <c r="AE904" s="66" t="s">
        <v>634</v>
      </c>
      <c r="AF904" s="46" t="s">
        <v>631</v>
      </c>
      <c r="AG904" s="46" t="s">
        <v>635</v>
      </c>
      <c r="AH904" s="46"/>
    </row>
    <row r="905" spans="2:34">
      <c r="B905" s="45" t="s">
        <v>1839</v>
      </c>
      <c r="C905" s="199" t="s">
        <v>1544</v>
      </c>
      <c r="D905" s="199" t="s">
        <v>130</v>
      </c>
      <c r="E905" s="200" t="s">
        <v>358</v>
      </c>
      <c r="F905" s="199" t="s">
        <v>620</v>
      </c>
      <c r="G905" s="44" t="s">
        <v>621</v>
      </c>
      <c r="H905" s="201" t="s">
        <v>1473</v>
      </c>
      <c r="I905" s="200">
        <v>11</v>
      </c>
      <c r="J905" s="44" t="s">
        <v>816</v>
      </c>
      <c r="K905" s="44" t="s">
        <v>15</v>
      </c>
      <c r="L905" s="202" t="s">
        <v>470</v>
      </c>
      <c r="M905" s="202" t="s">
        <v>623</v>
      </c>
      <c r="N905" s="202" t="s">
        <v>624</v>
      </c>
      <c r="O905" s="91">
        <v>35.45454545454546</v>
      </c>
      <c r="P905" s="44" t="s">
        <v>625</v>
      </c>
      <c r="Q905" s="45" t="s">
        <v>626</v>
      </c>
      <c r="R905" s="45" t="s">
        <v>625</v>
      </c>
      <c r="S905" s="46" t="s">
        <v>627</v>
      </c>
      <c r="T905" s="206">
        <v>121.42457991689913</v>
      </c>
      <c r="U905" s="45" t="s">
        <v>632</v>
      </c>
      <c r="V905" s="44">
        <v>1240</v>
      </c>
      <c r="W905" s="45">
        <v>300</v>
      </c>
      <c r="X905" s="44">
        <v>3</v>
      </c>
      <c r="Y905" s="78">
        <v>413.33333333333331</v>
      </c>
      <c r="Z905" s="46" t="s">
        <v>629</v>
      </c>
      <c r="AA905" s="44" t="s">
        <v>630</v>
      </c>
      <c r="AB905" s="66" t="s">
        <v>632</v>
      </c>
      <c r="AC905" s="66" t="s">
        <v>632</v>
      </c>
      <c r="AD905" s="46" t="s">
        <v>656</v>
      </c>
      <c r="AE905" s="66" t="s">
        <v>634</v>
      </c>
      <c r="AF905" s="46" t="s">
        <v>631</v>
      </c>
      <c r="AG905" s="46" t="s">
        <v>635</v>
      </c>
      <c r="AH905" s="46"/>
    </row>
    <row r="906" spans="2:34">
      <c r="B906" s="45" t="s">
        <v>1840</v>
      </c>
      <c r="C906" s="199" t="s">
        <v>1544</v>
      </c>
      <c r="D906" s="199" t="s">
        <v>130</v>
      </c>
      <c r="E906" s="200" t="s">
        <v>358</v>
      </c>
      <c r="F906" s="199" t="s">
        <v>620</v>
      </c>
      <c r="G906" s="44" t="s">
        <v>621</v>
      </c>
      <c r="H906" s="201" t="s">
        <v>1501</v>
      </c>
      <c r="I906" s="200">
        <v>5</v>
      </c>
      <c r="J906" s="44" t="s">
        <v>811</v>
      </c>
      <c r="K906" s="44" t="s">
        <v>15</v>
      </c>
      <c r="L906" s="202" t="s">
        <v>470</v>
      </c>
      <c r="M906" s="202" t="s">
        <v>623</v>
      </c>
      <c r="N906" s="202" t="s">
        <v>624</v>
      </c>
      <c r="O906" s="91">
        <v>26</v>
      </c>
      <c r="P906" s="44" t="s">
        <v>625</v>
      </c>
      <c r="Q906" s="45" t="s">
        <v>626</v>
      </c>
      <c r="R906" s="45" t="s">
        <v>625</v>
      </c>
      <c r="S906" s="46" t="s">
        <v>627</v>
      </c>
      <c r="T906" s="206">
        <v>138.083839405617</v>
      </c>
      <c r="U906" s="45" t="s">
        <v>632</v>
      </c>
      <c r="V906" s="44">
        <v>1240</v>
      </c>
      <c r="W906" s="45">
        <v>300</v>
      </c>
      <c r="X906" s="44">
        <v>3</v>
      </c>
      <c r="Y906" s="78">
        <v>413.33333333333331</v>
      </c>
      <c r="Z906" s="46" t="s">
        <v>629</v>
      </c>
      <c r="AA906" s="44" t="s">
        <v>630</v>
      </c>
      <c r="AB906" s="66" t="s">
        <v>632</v>
      </c>
      <c r="AC906" s="66" t="s">
        <v>632</v>
      </c>
      <c r="AD906" s="46" t="s">
        <v>656</v>
      </c>
      <c r="AE906" s="66" t="s">
        <v>634</v>
      </c>
      <c r="AF906" s="46" t="s">
        <v>631</v>
      </c>
      <c r="AG906" s="46" t="s">
        <v>635</v>
      </c>
      <c r="AH906" s="46"/>
    </row>
    <row r="907" spans="2:34">
      <c r="B907" s="45" t="s">
        <v>1841</v>
      </c>
      <c r="C907" s="199" t="s">
        <v>1544</v>
      </c>
      <c r="D907" s="199" t="s">
        <v>130</v>
      </c>
      <c r="E907" s="200" t="s">
        <v>358</v>
      </c>
      <c r="F907" s="199" t="s">
        <v>620</v>
      </c>
      <c r="G907" s="44" t="s">
        <v>621</v>
      </c>
      <c r="H907" s="201" t="s">
        <v>1497</v>
      </c>
      <c r="I907" s="200">
        <v>3</v>
      </c>
      <c r="J907" s="44" t="s">
        <v>811</v>
      </c>
      <c r="K907" s="44" t="s">
        <v>15</v>
      </c>
      <c r="L907" s="202" t="s">
        <v>470</v>
      </c>
      <c r="M907" s="202" t="s">
        <v>623</v>
      </c>
      <c r="N907" s="202" t="s">
        <v>624</v>
      </c>
      <c r="O907" s="91">
        <v>17.5</v>
      </c>
      <c r="P907" s="44" t="s">
        <v>625</v>
      </c>
      <c r="Q907" s="45" t="s">
        <v>626</v>
      </c>
      <c r="R907" s="45" t="s">
        <v>625</v>
      </c>
      <c r="S907" s="46" t="s">
        <v>627</v>
      </c>
      <c r="T907" s="206">
        <v>66.656989505947379</v>
      </c>
      <c r="U907" s="45" t="s">
        <v>632</v>
      </c>
      <c r="V907" s="44">
        <v>1240</v>
      </c>
      <c r="W907" s="45">
        <v>300</v>
      </c>
      <c r="X907" s="44">
        <v>3</v>
      </c>
      <c r="Y907" s="78">
        <v>413.33333333333331</v>
      </c>
      <c r="Z907" s="46" t="s">
        <v>629</v>
      </c>
      <c r="AA907" s="44" t="s">
        <v>630</v>
      </c>
      <c r="AB907" s="66" t="s">
        <v>631</v>
      </c>
      <c r="AC907" s="66" t="s">
        <v>632</v>
      </c>
      <c r="AD907" s="46" t="s">
        <v>656</v>
      </c>
      <c r="AE907" s="66" t="s">
        <v>634</v>
      </c>
      <c r="AF907" s="46" t="s">
        <v>631</v>
      </c>
      <c r="AG907" s="46" t="s">
        <v>635</v>
      </c>
      <c r="AH907" s="46"/>
    </row>
    <row r="908" spans="2:34">
      <c r="B908" s="45" t="s">
        <v>1842</v>
      </c>
      <c r="C908" s="199" t="s">
        <v>1544</v>
      </c>
      <c r="D908" s="199" t="s">
        <v>130</v>
      </c>
      <c r="E908" s="200" t="s">
        <v>358</v>
      </c>
      <c r="F908" s="199" t="s">
        <v>620</v>
      </c>
      <c r="G908" s="44" t="s">
        <v>621</v>
      </c>
      <c r="H908" s="201" t="s">
        <v>1464</v>
      </c>
      <c r="I908" s="200">
        <v>5</v>
      </c>
      <c r="J908" s="44" t="s">
        <v>811</v>
      </c>
      <c r="K908" s="44" t="s">
        <v>15</v>
      </c>
      <c r="L908" s="202" t="s">
        <v>470</v>
      </c>
      <c r="M908" s="202" t="s">
        <v>623</v>
      </c>
      <c r="N908" s="202" t="s">
        <v>624</v>
      </c>
      <c r="O908" s="91">
        <v>28.8</v>
      </c>
      <c r="P908" s="44" t="s">
        <v>625</v>
      </c>
      <c r="Q908" s="45" t="s">
        <v>626</v>
      </c>
      <c r="R908" s="45" t="s">
        <v>625</v>
      </c>
      <c r="S908" s="46" t="s">
        <v>627</v>
      </c>
      <c r="T908" s="206">
        <v>63.399604580735236</v>
      </c>
      <c r="U908" s="45" t="s">
        <v>632</v>
      </c>
      <c r="V908" s="44">
        <v>1240</v>
      </c>
      <c r="W908" s="45">
        <v>300</v>
      </c>
      <c r="X908" s="44">
        <v>3</v>
      </c>
      <c r="Y908" s="78">
        <v>413.33333333333331</v>
      </c>
      <c r="Z908" s="46" t="s">
        <v>629</v>
      </c>
      <c r="AA908" s="44" t="s">
        <v>630</v>
      </c>
      <c r="AB908" s="66" t="s">
        <v>632</v>
      </c>
      <c r="AC908" s="66" t="s">
        <v>632</v>
      </c>
      <c r="AD908" s="46" t="s">
        <v>656</v>
      </c>
      <c r="AE908" s="66" t="s">
        <v>634</v>
      </c>
      <c r="AF908" s="46" t="s">
        <v>631</v>
      </c>
      <c r="AG908" s="46" t="s">
        <v>635</v>
      </c>
      <c r="AH908" s="46"/>
    </row>
    <row r="909" spans="2:34">
      <c r="B909" s="45" t="s">
        <v>1843</v>
      </c>
      <c r="C909" s="199" t="s">
        <v>1544</v>
      </c>
      <c r="D909" s="199" t="s">
        <v>130</v>
      </c>
      <c r="E909" s="200" t="s">
        <v>358</v>
      </c>
      <c r="F909" s="199" t="s">
        <v>620</v>
      </c>
      <c r="G909" s="44" t="s">
        <v>621</v>
      </c>
      <c r="H909" s="201" t="s">
        <v>1466</v>
      </c>
      <c r="I909" s="200">
        <v>2</v>
      </c>
      <c r="J909" s="44" t="s">
        <v>816</v>
      </c>
      <c r="K909" s="44" t="s">
        <v>15</v>
      </c>
      <c r="L909" s="202" t="s">
        <v>470</v>
      </c>
      <c r="M909" s="202" t="s">
        <v>623</v>
      </c>
      <c r="N909" s="202" t="s">
        <v>624</v>
      </c>
      <c r="O909" s="91">
        <v>10.25</v>
      </c>
      <c r="P909" s="44" t="s">
        <v>625</v>
      </c>
      <c r="Q909" s="45" t="s">
        <v>626</v>
      </c>
      <c r="R909" s="45" t="s">
        <v>625</v>
      </c>
      <c r="S909" s="46" t="s">
        <v>627</v>
      </c>
      <c r="T909" s="206">
        <v>50.868447990868361</v>
      </c>
      <c r="U909" s="45" t="s">
        <v>632</v>
      </c>
      <c r="V909" s="44">
        <v>1240</v>
      </c>
      <c r="W909" s="45">
        <v>300</v>
      </c>
      <c r="X909" s="44">
        <v>3</v>
      </c>
      <c r="Y909" s="78">
        <v>413.33333333333331</v>
      </c>
      <c r="Z909" s="46" t="s">
        <v>629</v>
      </c>
      <c r="AA909" s="44" t="s">
        <v>630</v>
      </c>
      <c r="AB909" s="66" t="s">
        <v>631</v>
      </c>
      <c r="AC909" s="66" t="s">
        <v>632</v>
      </c>
      <c r="AD909" s="46" t="s">
        <v>656</v>
      </c>
      <c r="AE909" s="66" t="s">
        <v>634</v>
      </c>
      <c r="AF909" s="46" t="s">
        <v>631</v>
      </c>
      <c r="AG909" s="46" t="s">
        <v>635</v>
      </c>
      <c r="AH909" s="46"/>
    </row>
    <row r="910" spans="2:34">
      <c r="B910" s="45" t="s">
        <v>1844</v>
      </c>
      <c r="C910" s="199" t="s">
        <v>1544</v>
      </c>
      <c r="D910" s="199" t="s">
        <v>130</v>
      </c>
      <c r="E910" s="200" t="s">
        <v>358</v>
      </c>
      <c r="F910" s="199" t="s">
        <v>620</v>
      </c>
      <c r="G910" s="44" t="s">
        <v>621</v>
      </c>
      <c r="H910" s="201" t="s">
        <v>1582</v>
      </c>
      <c r="I910" s="200">
        <v>4</v>
      </c>
      <c r="J910" s="44" t="s">
        <v>811</v>
      </c>
      <c r="K910" s="44" t="s">
        <v>15</v>
      </c>
      <c r="L910" s="202" t="s">
        <v>470</v>
      </c>
      <c r="M910" s="202" t="s">
        <v>623</v>
      </c>
      <c r="N910" s="202" t="s">
        <v>624</v>
      </c>
      <c r="O910" s="91">
        <v>10.25</v>
      </c>
      <c r="P910" s="44" t="s">
        <v>625</v>
      </c>
      <c r="Q910" s="45" t="s">
        <v>626</v>
      </c>
      <c r="R910" s="45" t="s">
        <v>625</v>
      </c>
      <c r="S910" s="46" t="s">
        <v>627</v>
      </c>
      <c r="T910" s="206">
        <v>63.399604580735236</v>
      </c>
      <c r="U910" s="45" t="s">
        <v>632</v>
      </c>
      <c r="V910" s="44">
        <v>1240</v>
      </c>
      <c r="W910" s="45">
        <v>300</v>
      </c>
      <c r="X910" s="44">
        <v>3</v>
      </c>
      <c r="Y910" s="78">
        <v>413.33333333333331</v>
      </c>
      <c r="Z910" s="46" t="s">
        <v>629</v>
      </c>
      <c r="AA910" s="44" t="s">
        <v>630</v>
      </c>
      <c r="AB910" s="66" t="s">
        <v>631</v>
      </c>
      <c r="AC910" s="66" t="s">
        <v>632</v>
      </c>
      <c r="AD910" s="46" t="s">
        <v>656</v>
      </c>
      <c r="AE910" s="66" t="s">
        <v>634</v>
      </c>
      <c r="AF910" s="46" t="s">
        <v>631</v>
      </c>
      <c r="AG910" s="46" t="s">
        <v>635</v>
      </c>
      <c r="AH910" s="46"/>
    </row>
    <row r="911" spans="2:34">
      <c r="B911" s="45" t="s">
        <v>1845</v>
      </c>
      <c r="C911" s="199" t="s">
        <v>1544</v>
      </c>
      <c r="D911" s="199" t="s">
        <v>130</v>
      </c>
      <c r="E911" s="200" t="s">
        <v>358</v>
      </c>
      <c r="F911" s="199" t="s">
        <v>620</v>
      </c>
      <c r="G911" s="44" t="s">
        <v>621</v>
      </c>
      <c r="H911" s="201" t="s">
        <v>1356</v>
      </c>
      <c r="I911" s="200">
        <v>4</v>
      </c>
      <c r="J911" s="44" t="s">
        <v>811</v>
      </c>
      <c r="K911" s="44" t="s">
        <v>15</v>
      </c>
      <c r="L911" s="202" t="s">
        <v>470</v>
      </c>
      <c r="M911" s="202" t="s">
        <v>623</v>
      </c>
      <c r="N911" s="202" t="s">
        <v>624</v>
      </c>
      <c r="O911" s="91">
        <v>18</v>
      </c>
      <c r="P911" s="44" t="s">
        <v>625</v>
      </c>
      <c r="Q911" s="45" t="s">
        <v>626</v>
      </c>
      <c r="R911" s="45" t="s">
        <v>625</v>
      </c>
      <c r="S911" s="46" t="s">
        <v>627</v>
      </c>
      <c r="T911" s="206">
        <v>32.873361206246294</v>
      </c>
      <c r="U911" s="45" t="s">
        <v>632</v>
      </c>
      <c r="V911" s="44">
        <v>1240</v>
      </c>
      <c r="W911" s="45">
        <v>300</v>
      </c>
      <c r="X911" s="44">
        <v>3</v>
      </c>
      <c r="Y911" s="78">
        <v>413.33333333333331</v>
      </c>
      <c r="Z911" s="46" t="s">
        <v>629</v>
      </c>
      <c r="AA911" s="44" t="s">
        <v>630</v>
      </c>
      <c r="AB911" s="66" t="s">
        <v>631</v>
      </c>
      <c r="AC911" s="66" t="s">
        <v>632</v>
      </c>
      <c r="AD911" s="46" t="s">
        <v>656</v>
      </c>
      <c r="AE911" s="66" t="s">
        <v>634</v>
      </c>
      <c r="AF911" s="46" t="s">
        <v>631</v>
      </c>
      <c r="AG911" s="46" t="s">
        <v>635</v>
      </c>
      <c r="AH911" s="46"/>
    </row>
    <row r="912" spans="2:34">
      <c r="B912" s="45" t="s">
        <v>1846</v>
      </c>
      <c r="C912" s="199" t="s">
        <v>1544</v>
      </c>
      <c r="D912" s="199" t="s">
        <v>130</v>
      </c>
      <c r="E912" s="200" t="s">
        <v>358</v>
      </c>
      <c r="F912" s="199" t="s">
        <v>620</v>
      </c>
      <c r="G912" s="44" t="s">
        <v>621</v>
      </c>
      <c r="H912" s="201" t="s">
        <v>1743</v>
      </c>
      <c r="I912" s="200">
        <v>4</v>
      </c>
      <c r="J912" s="44" t="s">
        <v>816</v>
      </c>
      <c r="K912" s="44" t="s">
        <v>15</v>
      </c>
      <c r="L912" s="202" t="s">
        <v>470</v>
      </c>
      <c r="M912" s="202" t="s">
        <v>623</v>
      </c>
      <c r="N912" s="202" t="s">
        <v>624</v>
      </c>
      <c r="O912" s="91">
        <v>45</v>
      </c>
      <c r="P912" s="44" t="s">
        <v>625</v>
      </c>
      <c r="Q912" s="45" t="s">
        <v>626</v>
      </c>
      <c r="R912" s="45" t="s">
        <v>625</v>
      </c>
      <c r="S912" s="46" t="s">
        <v>627</v>
      </c>
      <c r="T912" s="206">
        <v>32.019588457761557</v>
      </c>
      <c r="U912" s="45" t="s">
        <v>632</v>
      </c>
      <c r="V912" s="44">
        <v>1240</v>
      </c>
      <c r="W912" s="45">
        <v>300</v>
      </c>
      <c r="X912" s="44">
        <v>3</v>
      </c>
      <c r="Y912" s="78">
        <v>413.33333333333331</v>
      </c>
      <c r="Z912" s="46" t="s">
        <v>629</v>
      </c>
      <c r="AA912" s="44" t="s">
        <v>630</v>
      </c>
      <c r="AB912" s="66" t="s">
        <v>640</v>
      </c>
      <c r="AC912" s="66" t="s">
        <v>632</v>
      </c>
      <c r="AD912" s="46" t="s">
        <v>656</v>
      </c>
      <c r="AE912" s="66" t="s">
        <v>634</v>
      </c>
      <c r="AF912" s="46" t="s">
        <v>631</v>
      </c>
      <c r="AG912" s="46" t="s">
        <v>635</v>
      </c>
      <c r="AH912" s="46"/>
    </row>
    <row r="913" spans="2:34">
      <c r="B913" s="45" t="s">
        <v>1847</v>
      </c>
      <c r="C913" s="199" t="s">
        <v>1544</v>
      </c>
      <c r="D913" s="199" t="s">
        <v>130</v>
      </c>
      <c r="E913" s="200" t="s">
        <v>358</v>
      </c>
      <c r="F913" s="199" t="s">
        <v>620</v>
      </c>
      <c r="G913" s="44" t="s">
        <v>621</v>
      </c>
      <c r="H913" s="201" t="s">
        <v>1314</v>
      </c>
      <c r="I913" s="200">
        <v>2</v>
      </c>
      <c r="J913" s="44" t="s">
        <v>811</v>
      </c>
      <c r="K913" s="44" t="s">
        <v>15</v>
      </c>
      <c r="L913" s="202" t="s">
        <v>1031</v>
      </c>
      <c r="M913" s="202"/>
      <c r="N913" s="202" t="s">
        <v>1551</v>
      </c>
      <c r="O913" s="91">
        <v>0</v>
      </c>
      <c r="P913" s="44" t="s">
        <v>621</v>
      </c>
      <c r="Q913" s="45" t="s">
        <v>771</v>
      </c>
      <c r="R913" s="45" t="s">
        <v>621</v>
      </c>
      <c r="S913" s="46" t="s">
        <v>621</v>
      </c>
      <c r="T913" s="206" t="s">
        <v>621</v>
      </c>
      <c r="U913" s="45" t="s">
        <v>621</v>
      </c>
      <c r="V913" s="44">
        <v>1240</v>
      </c>
      <c r="W913" s="45">
        <v>300</v>
      </c>
      <c r="X913" s="44">
        <v>3</v>
      </c>
      <c r="Y913" s="78">
        <v>413.33333333333331</v>
      </c>
      <c r="Z913" s="46" t="s">
        <v>629</v>
      </c>
      <c r="AA913" s="44" t="s">
        <v>621</v>
      </c>
      <c r="AB913" s="66" t="s">
        <v>628</v>
      </c>
      <c r="AC913" s="66" t="s">
        <v>628</v>
      </c>
      <c r="AD913" s="46" t="s">
        <v>621</v>
      </c>
      <c r="AE913" s="66" t="s">
        <v>621</v>
      </c>
      <c r="AF913" s="46" t="s">
        <v>633</v>
      </c>
      <c r="AG913" s="46" t="s">
        <v>725</v>
      </c>
      <c r="AH913" s="46"/>
    </row>
    <row r="914" spans="2:34">
      <c r="B914" s="45" t="s">
        <v>1848</v>
      </c>
      <c r="C914" s="199" t="s">
        <v>1544</v>
      </c>
      <c r="D914" s="199" t="s">
        <v>130</v>
      </c>
      <c r="E914" s="200" t="s">
        <v>358</v>
      </c>
      <c r="F914" s="199" t="s">
        <v>620</v>
      </c>
      <c r="G914" s="44" t="s">
        <v>621</v>
      </c>
      <c r="H914" s="201" t="s">
        <v>1318</v>
      </c>
      <c r="I914" s="200">
        <v>3</v>
      </c>
      <c r="J914" s="44" t="s">
        <v>811</v>
      </c>
      <c r="K914" s="44" t="s">
        <v>15</v>
      </c>
      <c r="L914" s="202" t="s">
        <v>1031</v>
      </c>
      <c r="M914" s="202"/>
      <c r="N914" s="202" t="s">
        <v>1551</v>
      </c>
      <c r="O914" s="91">
        <v>0</v>
      </c>
      <c r="P914" s="44" t="s">
        <v>621</v>
      </c>
      <c r="Q914" s="45" t="s">
        <v>771</v>
      </c>
      <c r="R914" s="45" t="s">
        <v>621</v>
      </c>
      <c r="S914" s="46" t="s">
        <v>621</v>
      </c>
      <c r="T914" s="206" t="s">
        <v>621</v>
      </c>
      <c r="U914" s="45" t="s">
        <v>621</v>
      </c>
      <c r="V914" s="44">
        <v>1240</v>
      </c>
      <c r="W914" s="45">
        <v>300</v>
      </c>
      <c r="X914" s="44">
        <v>3</v>
      </c>
      <c r="Y914" s="78">
        <v>413.33333333333331</v>
      </c>
      <c r="Z914" s="46" t="s">
        <v>629</v>
      </c>
      <c r="AA914" s="44" t="s">
        <v>621</v>
      </c>
      <c r="AB914" s="66" t="s">
        <v>628</v>
      </c>
      <c r="AC914" s="66" t="s">
        <v>628</v>
      </c>
      <c r="AD914" s="46" t="s">
        <v>621</v>
      </c>
      <c r="AE914" s="66" t="s">
        <v>621</v>
      </c>
      <c r="AF914" s="46" t="s">
        <v>633</v>
      </c>
      <c r="AG914" s="46" t="s">
        <v>725</v>
      </c>
      <c r="AH914" s="46"/>
    </row>
    <row r="915" spans="2:34">
      <c r="B915" s="45" t="s">
        <v>1849</v>
      </c>
      <c r="C915" s="199" t="s">
        <v>1544</v>
      </c>
      <c r="D915" s="199" t="s">
        <v>130</v>
      </c>
      <c r="E915" s="200" t="s">
        <v>358</v>
      </c>
      <c r="F915" s="199" t="s">
        <v>620</v>
      </c>
      <c r="G915" s="44" t="s">
        <v>621</v>
      </c>
      <c r="H915" s="201" t="s">
        <v>1324</v>
      </c>
      <c r="I915" s="200">
        <v>4</v>
      </c>
      <c r="J915" s="44" t="s">
        <v>816</v>
      </c>
      <c r="K915" s="44" t="s">
        <v>15</v>
      </c>
      <c r="L915" s="202" t="s">
        <v>1031</v>
      </c>
      <c r="M915" s="202"/>
      <c r="N915" s="202" t="s">
        <v>1551</v>
      </c>
      <c r="O915" s="91">
        <v>0</v>
      </c>
      <c r="P915" s="44" t="s">
        <v>621</v>
      </c>
      <c r="Q915" s="45" t="s">
        <v>771</v>
      </c>
      <c r="R915" s="45" t="s">
        <v>621</v>
      </c>
      <c r="S915" s="46" t="s">
        <v>621</v>
      </c>
      <c r="T915" s="206" t="s">
        <v>621</v>
      </c>
      <c r="U915" s="45" t="s">
        <v>621</v>
      </c>
      <c r="V915" s="44">
        <v>1240</v>
      </c>
      <c r="W915" s="45">
        <v>300</v>
      </c>
      <c r="X915" s="44">
        <v>3</v>
      </c>
      <c r="Y915" s="78">
        <v>413.33333333333331</v>
      </c>
      <c r="Z915" s="46" t="s">
        <v>629</v>
      </c>
      <c r="AA915" s="44" t="s">
        <v>621</v>
      </c>
      <c r="AB915" s="66" t="s">
        <v>628</v>
      </c>
      <c r="AC915" s="66" t="s">
        <v>628</v>
      </c>
      <c r="AD915" s="46" t="s">
        <v>621</v>
      </c>
      <c r="AE915" s="66" t="s">
        <v>621</v>
      </c>
      <c r="AF915" s="46" t="s">
        <v>633</v>
      </c>
      <c r="AG915" s="46" t="s">
        <v>725</v>
      </c>
      <c r="AH915" s="46"/>
    </row>
    <row r="916" spans="2:34">
      <c r="B916" s="45" t="s">
        <v>1850</v>
      </c>
      <c r="C916" s="199" t="s">
        <v>1544</v>
      </c>
      <c r="D916" s="199" t="s">
        <v>130</v>
      </c>
      <c r="E916" s="200" t="s">
        <v>358</v>
      </c>
      <c r="F916" s="199" t="s">
        <v>620</v>
      </c>
      <c r="G916" s="44" t="s">
        <v>621</v>
      </c>
      <c r="H916" s="201" t="s">
        <v>1292</v>
      </c>
      <c r="I916" s="200">
        <v>3</v>
      </c>
      <c r="J916" s="44" t="s">
        <v>811</v>
      </c>
      <c r="K916" s="44" t="s">
        <v>15</v>
      </c>
      <c r="L916" s="202" t="s">
        <v>1031</v>
      </c>
      <c r="M916" s="202"/>
      <c r="N916" s="202" t="s">
        <v>1551</v>
      </c>
      <c r="O916" s="91">
        <v>0</v>
      </c>
      <c r="P916" s="44" t="s">
        <v>621</v>
      </c>
      <c r="Q916" s="45" t="s">
        <v>771</v>
      </c>
      <c r="R916" s="45" t="s">
        <v>621</v>
      </c>
      <c r="S916" s="46" t="s">
        <v>621</v>
      </c>
      <c r="T916" s="206" t="s">
        <v>621</v>
      </c>
      <c r="U916" s="45" t="s">
        <v>621</v>
      </c>
      <c r="V916" s="44">
        <v>1240</v>
      </c>
      <c r="W916" s="45">
        <v>300</v>
      </c>
      <c r="X916" s="44">
        <v>3</v>
      </c>
      <c r="Y916" s="78">
        <v>413.33333333333331</v>
      </c>
      <c r="Z916" s="46" t="s">
        <v>629</v>
      </c>
      <c r="AA916" s="44" t="s">
        <v>621</v>
      </c>
      <c r="AB916" s="66" t="s">
        <v>628</v>
      </c>
      <c r="AC916" s="66" t="s">
        <v>628</v>
      </c>
      <c r="AD916" s="46" t="s">
        <v>621</v>
      </c>
      <c r="AE916" s="66" t="s">
        <v>621</v>
      </c>
      <c r="AF916" s="46" t="s">
        <v>633</v>
      </c>
      <c r="AG916" s="46" t="s">
        <v>725</v>
      </c>
      <c r="AH916" s="46"/>
    </row>
    <row r="917" spans="2:34">
      <c r="B917" s="45" t="s">
        <v>1851</v>
      </c>
      <c r="C917" s="199" t="s">
        <v>1544</v>
      </c>
      <c r="D917" s="199" t="s">
        <v>130</v>
      </c>
      <c r="E917" s="200" t="s">
        <v>358</v>
      </c>
      <c r="F917" s="199" t="s">
        <v>620</v>
      </c>
      <c r="G917" s="44" t="s">
        <v>621</v>
      </c>
      <c r="H917" s="201" t="s">
        <v>1294</v>
      </c>
      <c r="I917" s="200">
        <v>7</v>
      </c>
      <c r="J917" s="44" t="s">
        <v>811</v>
      </c>
      <c r="K917" s="44" t="s">
        <v>15</v>
      </c>
      <c r="L917" s="202" t="s">
        <v>1031</v>
      </c>
      <c r="M917" s="202"/>
      <c r="N917" s="202" t="s">
        <v>1338</v>
      </c>
      <c r="O917" s="91">
        <v>0</v>
      </c>
      <c r="P917" s="44" t="s">
        <v>621</v>
      </c>
      <c r="Q917" s="45" t="s">
        <v>771</v>
      </c>
      <c r="R917" s="45" t="s">
        <v>621</v>
      </c>
      <c r="S917" s="46" t="s">
        <v>621</v>
      </c>
      <c r="T917" s="206" t="s">
        <v>621</v>
      </c>
      <c r="U917" s="45" t="s">
        <v>621</v>
      </c>
      <c r="V917" s="44">
        <v>1240</v>
      </c>
      <c r="W917" s="45">
        <v>300</v>
      </c>
      <c r="X917" s="44">
        <v>3</v>
      </c>
      <c r="Y917" s="78">
        <v>413.33333333333331</v>
      </c>
      <c r="Z917" s="46" t="s">
        <v>629</v>
      </c>
      <c r="AA917" s="44" t="s">
        <v>621</v>
      </c>
      <c r="AB917" s="66" t="s">
        <v>628</v>
      </c>
      <c r="AC917" s="66" t="s">
        <v>628</v>
      </c>
      <c r="AD917" s="46" t="s">
        <v>621</v>
      </c>
      <c r="AE917" s="66" t="s">
        <v>621</v>
      </c>
      <c r="AF917" s="46" t="s">
        <v>633</v>
      </c>
      <c r="AG917" s="46" t="s">
        <v>725</v>
      </c>
      <c r="AH917" s="46"/>
    </row>
    <row r="918" spans="2:34">
      <c r="B918" s="45" t="s">
        <v>1852</v>
      </c>
      <c r="C918" s="199" t="s">
        <v>1544</v>
      </c>
      <c r="D918" s="199" t="s">
        <v>130</v>
      </c>
      <c r="E918" s="200" t="s">
        <v>358</v>
      </c>
      <c r="F918" s="199" t="s">
        <v>620</v>
      </c>
      <c r="G918" s="44" t="s">
        <v>621</v>
      </c>
      <c r="H918" s="201" t="s">
        <v>1454</v>
      </c>
      <c r="I918" s="200">
        <v>3</v>
      </c>
      <c r="J918" s="44" t="s">
        <v>816</v>
      </c>
      <c r="K918" s="44" t="s">
        <v>15</v>
      </c>
      <c r="L918" s="202" t="s">
        <v>1031</v>
      </c>
      <c r="M918" s="202"/>
      <c r="N918" s="202" t="s">
        <v>1551</v>
      </c>
      <c r="O918" s="91">
        <v>0</v>
      </c>
      <c r="P918" s="44" t="s">
        <v>621</v>
      </c>
      <c r="Q918" s="45" t="s">
        <v>771</v>
      </c>
      <c r="R918" s="45" t="s">
        <v>621</v>
      </c>
      <c r="S918" s="46" t="s">
        <v>621</v>
      </c>
      <c r="T918" s="206" t="s">
        <v>621</v>
      </c>
      <c r="U918" s="45" t="s">
        <v>621</v>
      </c>
      <c r="V918" s="44">
        <v>1240</v>
      </c>
      <c r="W918" s="45">
        <v>300</v>
      </c>
      <c r="X918" s="44">
        <v>3</v>
      </c>
      <c r="Y918" s="78">
        <v>413.33333333333331</v>
      </c>
      <c r="Z918" s="46" t="s">
        <v>629</v>
      </c>
      <c r="AA918" s="44" t="s">
        <v>621</v>
      </c>
      <c r="AB918" s="66" t="s">
        <v>628</v>
      </c>
      <c r="AC918" s="66" t="s">
        <v>628</v>
      </c>
      <c r="AD918" s="46" t="s">
        <v>621</v>
      </c>
      <c r="AE918" s="66" t="s">
        <v>621</v>
      </c>
      <c r="AF918" s="46" t="s">
        <v>633</v>
      </c>
      <c r="AG918" s="46" t="s">
        <v>725</v>
      </c>
      <c r="AH918" s="46"/>
    </row>
    <row r="919" spans="2:34">
      <c r="B919" s="45" t="s">
        <v>1853</v>
      </c>
      <c r="C919" s="199" t="s">
        <v>1544</v>
      </c>
      <c r="D919" s="199" t="s">
        <v>130</v>
      </c>
      <c r="E919" s="200" t="s">
        <v>358</v>
      </c>
      <c r="F919" s="199" t="s">
        <v>620</v>
      </c>
      <c r="G919" s="44" t="s">
        <v>621</v>
      </c>
      <c r="H919" s="201" t="s">
        <v>1304</v>
      </c>
      <c r="I919" s="200">
        <v>1</v>
      </c>
      <c r="J919" s="44" t="s">
        <v>816</v>
      </c>
      <c r="K919" s="44" t="s">
        <v>15</v>
      </c>
      <c r="L919" s="202" t="s">
        <v>1031</v>
      </c>
      <c r="M919" s="202"/>
      <c r="N919" s="202" t="s">
        <v>1854</v>
      </c>
      <c r="O919" s="91">
        <v>0</v>
      </c>
      <c r="P919" s="44" t="s">
        <v>621</v>
      </c>
      <c r="Q919" s="45" t="s">
        <v>771</v>
      </c>
      <c r="R919" s="45" t="s">
        <v>621</v>
      </c>
      <c r="S919" s="46" t="s">
        <v>621</v>
      </c>
      <c r="T919" s="206" t="s">
        <v>621</v>
      </c>
      <c r="U919" s="45" t="s">
        <v>621</v>
      </c>
      <c r="V919" s="44">
        <v>1240</v>
      </c>
      <c r="W919" s="45">
        <v>300</v>
      </c>
      <c r="X919" s="44">
        <v>3</v>
      </c>
      <c r="Y919" s="78">
        <v>413.33333333333331</v>
      </c>
      <c r="Z919" s="46" t="s">
        <v>629</v>
      </c>
      <c r="AA919" s="44" t="s">
        <v>621</v>
      </c>
      <c r="AB919" s="66" t="s">
        <v>628</v>
      </c>
      <c r="AC919" s="66" t="s">
        <v>628</v>
      </c>
      <c r="AD919" s="46" t="s">
        <v>621</v>
      </c>
      <c r="AE919" s="66" t="s">
        <v>621</v>
      </c>
      <c r="AF919" s="46" t="s">
        <v>633</v>
      </c>
      <c r="AG919" s="46" t="s">
        <v>725</v>
      </c>
      <c r="AH919" s="46"/>
    </row>
    <row r="920" spans="2:34">
      <c r="B920" s="45" t="s">
        <v>1855</v>
      </c>
      <c r="C920" s="199" t="s">
        <v>1544</v>
      </c>
      <c r="D920" s="199" t="s">
        <v>130</v>
      </c>
      <c r="E920" s="200" t="s">
        <v>358</v>
      </c>
      <c r="F920" s="199" t="s">
        <v>620</v>
      </c>
      <c r="G920" s="44" t="s">
        <v>621</v>
      </c>
      <c r="H920" s="201" t="s">
        <v>1856</v>
      </c>
      <c r="I920" s="200">
        <v>4</v>
      </c>
      <c r="J920" s="44" t="s">
        <v>811</v>
      </c>
      <c r="K920" s="44" t="s">
        <v>15</v>
      </c>
      <c r="L920" s="202" t="s">
        <v>1031</v>
      </c>
      <c r="M920" s="202"/>
      <c r="N920" s="202" t="s">
        <v>1551</v>
      </c>
      <c r="O920" s="91">
        <v>0</v>
      </c>
      <c r="P920" s="44" t="s">
        <v>621</v>
      </c>
      <c r="Q920" s="45" t="s">
        <v>771</v>
      </c>
      <c r="R920" s="45" t="s">
        <v>621</v>
      </c>
      <c r="S920" s="46" t="s">
        <v>621</v>
      </c>
      <c r="T920" s="206" t="s">
        <v>621</v>
      </c>
      <c r="U920" s="45" t="s">
        <v>621</v>
      </c>
      <c r="V920" s="44">
        <v>1240</v>
      </c>
      <c r="W920" s="45">
        <v>300</v>
      </c>
      <c r="X920" s="44">
        <v>3</v>
      </c>
      <c r="Y920" s="78">
        <v>413.33333333333331</v>
      </c>
      <c r="Z920" s="46" t="s">
        <v>629</v>
      </c>
      <c r="AA920" s="44" t="s">
        <v>621</v>
      </c>
      <c r="AB920" s="66" t="s">
        <v>628</v>
      </c>
      <c r="AC920" s="66" t="s">
        <v>628</v>
      </c>
      <c r="AD920" s="46" t="s">
        <v>621</v>
      </c>
      <c r="AE920" s="66" t="s">
        <v>621</v>
      </c>
      <c r="AF920" s="46" t="s">
        <v>633</v>
      </c>
      <c r="AG920" s="46" t="s">
        <v>725</v>
      </c>
      <c r="AH920" s="46"/>
    </row>
    <row r="921" spans="2:34">
      <c r="B921" s="45" t="s">
        <v>1857</v>
      </c>
      <c r="C921" s="199" t="s">
        <v>1544</v>
      </c>
      <c r="D921" s="199" t="s">
        <v>130</v>
      </c>
      <c r="E921" s="200" t="s">
        <v>358</v>
      </c>
      <c r="F921" s="199" t="s">
        <v>620</v>
      </c>
      <c r="G921" s="44" t="s">
        <v>621</v>
      </c>
      <c r="H921" s="201" t="s">
        <v>1858</v>
      </c>
      <c r="I921" s="200" t="s">
        <v>1859</v>
      </c>
      <c r="J921" s="44" t="s">
        <v>811</v>
      </c>
      <c r="K921" s="44" t="s">
        <v>15</v>
      </c>
      <c r="L921" s="202" t="s">
        <v>1031</v>
      </c>
      <c r="M921" s="202"/>
      <c r="N921" s="202" t="s">
        <v>1032</v>
      </c>
      <c r="O921" s="91">
        <v>0</v>
      </c>
      <c r="P921" s="44" t="s">
        <v>621</v>
      </c>
      <c r="Q921" s="45" t="s">
        <v>771</v>
      </c>
      <c r="R921" s="45" t="s">
        <v>621</v>
      </c>
      <c r="S921" s="46" t="s">
        <v>621</v>
      </c>
      <c r="T921" s="206" t="s">
        <v>621</v>
      </c>
      <c r="U921" s="45" t="s">
        <v>621</v>
      </c>
      <c r="V921" s="44">
        <v>1240</v>
      </c>
      <c r="W921" s="45">
        <v>300</v>
      </c>
      <c r="X921" s="44">
        <v>3</v>
      </c>
      <c r="Y921" s="78">
        <v>413.33333333333331</v>
      </c>
      <c r="Z921" s="46" t="s">
        <v>629</v>
      </c>
      <c r="AA921" s="44" t="s">
        <v>621</v>
      </c>
      <c r="AB921" s="66" t="s">
        <v>628</v>
      </c>
      <c r="AC921" s="66" t="s">
        <v>628</v>
      </c>
      <c r="AD921" s="46" t="s">
        <v>621</v>
      </c>
      <c r="AE921" s="66" t="s">
        <v>621</v>
      </c>
      <c r="AF921" s="46" t="s">
        <v>633</v>
      </c>
      <c r="AG921" s="46" t="s">
        <v>725</v>
      </c>
      <c r="AH921" s="46"/>
    </row>
    <row r="922" spans="2:34">
      <c r="B922" s="45" t="s">
        <v>1860</v>
      </c>
      <c r="C922" s="199" t="s">
        <v>1544</v>
      </c>
      <c r="D922" s="199" t="s">
        <v>130</v>
      </c>
      <c r="E922" s="200" t="s">
        <v>358</v>
      </c>
      <c r="F922" s="199" t="s">
        <v>620</v>
      </c>
      <c r="G922" s="44" t="s">
        <v>621</v>
      </c>
      <c r="H922" s="201" t="s">
        <v>1861</v>
      </c>
      <c r="I922" s="200">
        <v>1</v>
      </c>
      <c r="J922" s="44" t="s">
        <v>811</v>
      </c>
      <c r="K922" s="44" t="s">
        <v>15</v>
      </c>
      <c r="L922" s="202" t="s">
        <v>1031</v>
      </c>
      <c r="M922" s="202"/>
      <c r="N922" s="202" t="s">
        <v>1551</v>
      </c>
      <c r="O922" s="91">
        <v>0</v>
      </c>
      <c r="P922" s="44" t="s">
        <v>621</v>
      </c>
      <c r="Q922" s="45" t="s">
        <v>771</v>
      </c>
      <c r="R922" s="45" t="s">
        <v>621</v>
      </c>
      <c r="S922" s="46" t="s">
        <v>621</v>
      </c>
      <c r="T922" s="206" t="s">
        <v>621</v>
      </c>
      <c r="U922" s="45" t="s">
        <v>621</v>
      </c>
      <c r="V922" s="44">
        <v>1240</v>
      </c>
      <c r="W922" s="45">
        <v>300</v>
      </c>
      <c r="X922" s="44">
        <v>3</v>
      </c>
      <c r="Y922" s="78">
        <v>413.33333333333331</v>
      </c>
      <c r="Z922" s="46" t="s">
        <v>629</v>
      </c>
      <c r="AA922" s="44" t="s">
        <v>621</v>
      </c>
      <c r="AB922" s="66" t="s">
        <v>628</v>
      </c>
      <c r="AC922" s="66" t="s">
        <v>628</v>
      </c>
      <c r="AD922" s="46" t="s">
        <v>621</v>
      </c>
      <c r="AE922" s="66" t="s">
        <v>621</v>
      </c>
      <c r="AF922" s="46" t="s">
        <v>633</v>
      </c>
      <c r="AG922" s="46" t="s">
        <v>725</v>
      </c>
      <c r="AH922" s="46"/>
    </row>
    <row r="923" spans="2:34">
      <c r="B923" s="45" t="s">
        <v>1862</v>
      </c>
      <c r="C923" s="199" t="s">
        <v>1544</v>
      </c>
      <c r="D923" s="199" t="s">
        <v>130</v>
      </c>
      <c r="E923" s="200" t="s">
        <v>358</v>
      </c>
      <c r="F923" s="199" t="s">
        <v>620</v>
      </c>
      <c r="G923" s="44" t="s">
        <v>621</v>
      </c>
      <c r="H923" s="201" t="s">
        <v>1342</v>
      </c>
      <c r="I923" s="200">
        <v>2</v>
      </c>
      <c r="J923" s="44" t="s">
        <v>811</v>
      </c>
      <c r="K923" s="44" t="s">
        <v>15</v>
      </c>
      <c r="L923" s="202" t="s">
        <v>1031</v>
      </c>
      <c r="M923" s="202"/>
      <c r="N923" s="202" t="s">
        <v>1551</v>
      </c>
      <c r="O923" s="91">
        <v>0</v>
      </c>
      <c r="P923" s="44" t="s">
        <v>621</v>
      </c>
      <c r="Q923" s="45" t="s">
        <v>771</v>
      </c>
      <c r="R923" s="45" t="s">
        <v>621</v>
      </c>
      <c r="S923" s="46" t="s">
        <v>621</v>
      </c>
      <c r="T923" s="206" t="s">
        <v>621</v>
      </c>
      <c r="U923" s="45" t="s">
        <v>621</v>
      </c>
      <c r="V923" s="44">
        <v>1240</v>
      </c>
      <c r="W923" s="45">
        <v>300</v>
      </c>
      <c r="X923" s="44">
        <v>3</v>
      </c>
      <c r="Y923" s="78">
        <v>413.33333333333331</v>
      </c>
      <c r="Z923" s="46" t="s">
        <v>629</v>
      </c>
      <c r="AA923" s="44" t="s">
        <v>621</v>
      </c>
      <c r="AB923" s="66" t="s">
        <v>628</v>
      </c>
      <c r="AC923" s="66" t="s">
        <v>628</v>
      </c>
      <c r="AD923" s="46" t="s">
        <v>621</v>
      </c>
      <c r="AE923" s="66" t="s">
        <v>621</v>
      </c>
      <c r="AF923" s="46" t="s">
        <v>633</v>
      </c>
      <c r="AG923" s="46" t="s">
        <v>725</v>
      </c>
      <c r="AH923" s="46"/>
    </row>
    <row r="924" spans="2:34">
      <c r="B924" s="45" t="s">
        <v>1863</v>
      </c>
      <c r="C924" s="199" t="s">
        <v>1544</v>
      </c>
      <c r="D924" s="199" t="s">
        <v>130</v>
      </c>
      <c r="E924" s="200" t="s">
        <v>358</v>
      </c>
      <c r="F924" s="199" t="s">
        <v>620</v>
      </c>
      <c r="G924" s="44" t="s">
        <v>621</v>
      </c>
      <c r="H924" s="201" t="s">
        <v>1864</v>
      </c>
      <c r="I924" s="200">
        <v>4</v>
      </c>
      <c r="J924" s="44" t="s">
        <v>816</v>
      </c>
      <c r="K924" s="44" t="s">
        <v>15</v>
      </c>
      <c r="L924" s="202" t="s">
        <v>1031</v>
      </c>
      <c r="M924" s="202"/>
      <c r="N924" s="202" t="s">
        <v>1551</v>
      </c>
      <c r="O924" s="91">
        <v>0</v>
      </c>
      <c r="P924" s="44" t="s">
        <v>621</v>
      </c>
      <c r="Q924" s="45" t="s">
        <v>771</v>
      </c>
      <c r="R924" s="45" t="s">
        <v>621</v>
      </c>
      <c r="S924" s="46" t="s">
        <v>621</v>
      </c>
      <c r="T924" s="206" t="s">
        <v>621</v>
      </c>
      <c r="U924" s="45" t="s">
        <v>621</v>
      </c>
      <c r="V924" s="44">
        <v>1240</v>
      </c>
      <c r="W924" s="45">
        <v>300</v>
      </c>
      <c r="X924" s="44">
        <v>3</v>
      </c>
      <c r="Y924" s="78">
        <v>413.33333333333331</v>
      </c>
      <c r="Z924" s="46" t="s">
        <v>629</v>
      </c>
      <c r="AA924" s="44" t="s">
        <v>621</v>
      </c>
      <c r="AB924" s="66" t="s">
        <v>628</v>
      </c>
      <c r="AC924" s="66" t="s">
        <v>628</v>
      </c>
      <c r="AD924" s="46" t="s">
        <v>621</v>
      </c>
      <c r="AE924" s="66" t="s">
        <v>621</v>
      </c>
      <c r="AF924" s="46" t="s">
        <v>633</v>
      </c>
      <c r="AG924" s="46" t="s">
        <v>725</v>
      </c>
      <c r="AH924" s="46"/>
    </row>
    <row r="925" spans="2:34">
      <c r="B925" s="45" t="s">
        <v>1865</v>
      </c>
      <c r="C925" s="199" t="s">
        <v>1544</v>
      </c>
      <c r="D925" s="199" t="s">
        <v>130</v>
      </c>
      <c r="E925" s="200" t="s">
        <v>358</v>
      </c>
      <c r="F925" s="199" t="s">
        <v>620</v>
      </c>
      <c r="G925" s="44" t="s">
        <v>621</v>
      </c>
      <c r="H925" s="201" t="s">
        <v>1866</v>
      </c>
      <c r="I925" s="200">
        <v>4</v>
      </c>
      <c r="J925" s="44" t="s">
        <v>811</v>
      </c>
      <c r="K925" s="44" t="s">
        <v>15</v>
      </c>
      <c r="L925" s="202" t="s">
        <v>1031</v>
      </c>
      <c r="M925" s="202"/>
      <c r="N925" s="202" t="s">
        <v>1032</v>
      </c>
      <c r="O925" s="91">
        <v>0</v>
      </c>
      <c r="P925" s="44" t="s">
        <v>621</v>
      </c>
      <c r="Q925" s="45" t="s">
        <v>771</v>
      </c>
      <c r="R925" s="45" t="s">
        <v>621</v>
      </c>
      <c r="S925" s="46" t="s">
        <v>621</v>
      </c>
      <c r="T925" s="206" t="s">
        <v>621</v>
      </c>
      <c r="U925" s="45" t="s">
        <v>621</v>
      </c>
      <c r="V925" s="44">
        <v>1240</v>
      </c>
      <c r="W925" s="45">
        <v>300</v>
      </c>
      <c r="X925" s="44">
        <v>3</v>
      </c>
      <c r="Y925" s="78">
        <v>413.33333333333331</v>
      </c>
      <c r="Z925" s="46" t="s">
        <v>629</v>
      </c>
      <c r="AA925" s="44" t="s">
        <v>621</v>
      </c>
      <c r="AB925" s="66" t="s">
        <v>628</v>
      </c>
      <c r="AC925" s="66" t="s">
        <v>628</v>
      </c>
      <c r="AD925" s="46" t="s">
        <v>621</v>
      </c>
      <c r="AE925" s="66" t="s">
        <v>621</v>
      </c>
      <c r="AF925" s="46" t="s">
        <v>633</v>
      </c>
      <c r="AG925" s="46" t="s">
        <v>725</v>
      </c>
      <c r="AH925" s="46"/>
    </row>
    <row r="926" spans="2:34">
      <c r="B926" s="45" t="s">
        <v>1867</v>
      </c>
      <c r="C926" s="199" t="s">
        <v>1544</v>
      </c>
      <c r="D926" s="199" t="s">
        <v>130</v>
      </c>
      <c r="E926" s="200" t="s">
        <v>358</v>
      </c>
      <c r="F926" s="199" t="s">
        <v>620</v>
      </c>
      <c r="G926" s="44" t="s">
        <v>621</v>
      </c>
      <c r="H926" s="201" t="s">
        <v>1868</v>
      </c>
      <c r="I926" s="200">
        <v>4</v>
      </c>
      <c r="J926" s="44" t="s">
        <v>816</v>
      </c>
      <c r="K926" s="44" t="s">
        <v>15</v>
      </c>
      <c r="L926" s="202" t="s">
        <v>1031</v>
      </c>
      <c r="M926" s="202"/>
      <c r="N926" s="202" t="s">
        <v>1551</v>
      </c>
      <c r="O926" s="91">
        <v>0</v>
      </c>
      <c r="P926" s="44" t="s">
        <v>621</v>
      </c>
      <c r="Q926" s="45" t="s">
        <v>771</v>
      </c>
      <c r="R926" s="45" t="s">
        <v>621</v>
      </c>
      <c r="S926" s="46" t="s">
        <v>621</v>
      </c>
      <c r="T926" s="206" t="s">
        <v>621</v>
      </c>
      <c r="U926" s="45" t="s">
        <v>621</v>
      </c>
      <c r="V926" s="44">
        <v>1240</v>
      </c>
      <c r="W926" s="45">
        <v>300</v>
      </c>
      <c r="X926" s="44">
        <v>3</v>
      </c>
      <c r="Y926" s="78">
        <v>413.33333333333331</v>
      </c>
      <c r="Z926" s="46" t="s">
        <v>629</v>
      </c>
      <c r="AA926" s="44" t="s">
        <v>621</v>
      </c>
      <c r="AB926" s="66" t="s">
        <v>628</v>
      </c>
      <c r="AC926" s="66" t="s">
        <v>628</v>
      </c>
      <c r="AD926" s="46" t="s">
        <v>621</v>
      </c>
      <c r="AE926" s="66" t="s">
        <v>621</v>
      </c>
      <c r="AF926" s="46" t="s">
        <v>633</v>
      </c>
      <c r="AG926" s="46" t="s">
        <v>725</v>
      </c>
      <c r="AH926" s="46"/>
    </row>
    <row r="927" spans="2:34">
      <c r="B927" s="45" t="s">
        <v>1869</v>
      </c>
      <c r="C927" s="199" t="s">
        <v>1544</v>
      </c>
      <c r="D927" s="199" t="s">
        <v>130</v>
      </c>
      <c r="E927" s="200" t="s">
        <v>358</v>
      </c>
      <c r="F927" s="199" t="s">
        <v>620</v>
      </c>
      <c r="G927" s="44" t="s">
        <v>621</v>
      </c>
      <c r="H927" s="201" t="s">
        <v>1310</v>
      </c>
      <c r="I927" s="200">
        <v>6</v>
      </c>
      <c r="J927" s="44" t="s">
        <v>811</v>
      </c>
      <c r="K927" s="44" t="s">
        <v>15</v>
      </c>
      <c r="L927" s="202" t="s">
        <v>1031</v>
      </c>
      <c r="M927" s="202"/>
      <c r="N927" s="202" t="s">
        <v>468</v>
      </c>
      <c r="O927" s="91">
        <v>0</v>
      </c>
      <c r="P927" s="44" t="s">
        <v>621</v>
      </c>
      <c r="Q927" s="45" t="s">
        <v>771</v>
      </c>
      <c r="R927" s="45" t="s">
        <v>621</v>
      </c>
      <c r="S927" s="46" t="s">
        <v>621</v>
      </c>
      <c r="T927" s="206" t="s">
        <v>621</v>
      </c>
      <c r="U927" s="45" t="s">
        <v>621</v>
      </c>
      <c r="V927" s="44">
        <v>1240</v>
      </c>
      <c r="W927" s="45">
        <v>300</v>
      </c>
      <c r="X927" s="44">
        <v>3</v>
      </c>
      <c r="Y927" s="78">
        <v>413.33333333333331</v>
      </c>
      <c r="Z927" s="46" t="s">
        <v>629</v>
      </c>
      <c r="AA927" s="44" t="s">
        <v>621</v>
      </c>
      <c r="AB927" s="66" t="s">
        <v>628</v>
      </c>
      <c r="AC927" s="66" t="s">
        <v>628</v>
      </c>
      <c r="AD927" s="46" t="s">
        <v>621</v>
      </c>
      <c r="AE927" s="66" t="s">
        <v>621</v>
      </c>
      <c r="AF927" s="46" t="s">
        <v>633</v>
      </c>
      <c r="AG927" s="46" t="s">
        <v>725</v>
      </c>
      <c r="AH927" s="46"/>
    </row>
    <row r="928" spans="2:34">
      <c r="B928" s="45" t="s">
        <v>1870</v>
      </c>
      <c r="C928" s="199" t="s">
        <v>1544</v>
      </c>
      <c r="D928" s="199" t="s">
        <v>130</v>
      </c>
      <c r="E928" s="200" t="s">
        <v>358</v>
      </c>
      <c r="F928" s="199" t="s">
        <v>620</v>
      </c>
      <c r="G928" s="44" t="s">
        <v>621</v>
      </c>
      <c r="H928" s="201" t="s">
        <v>1344</v>
      </c>
      <c r="I928" s="200">
        <v>6</v>
      </c>
      <c r="J928" s="44" t="s">
        <v>811</v>
      </c>
      <c r="K928" s="44" t="s">
        <v>15</v>
      </c>
      <c r="L928" s="202" t="s">
        <v>1031</v>
      </c>
      <c r="M928" s="202"/>
      <c r="N928" s="202" t="s">
        <v>1338</v>
      </c>
      <c r="O928" s="91">
        <v>0</v>
      </c>
      <c r="P928" s="44" t="s">
        <v>621</v>
      </c>
      <c r="Q928" s="45" t="s">
        <v>771</v>
      </c>
      <c r="R928" s="45" t="s">
        <v>621</v>
      </c>
      <c r="S928" s="46" t="s">
        <v>621</v>
      </c>
      <c r="T928" s="206" t="s">
        <v>621</v>
      </c>
      <c r="U928" s="45" t="s">
        <v>621</v>
      </c>
      <c r="V928" s="44">
        <v>1240</v>
      </c>
      <c r="W928" s="45">
        <v>300</v>
      </c>
      <c r="X928" s="44">
        <v>3</v>
      </c>
      <c r="Y928" s="78">
        <v>413.33333333333331</v>
      </c>
      <c r="Z928" s="46" t="s">
        <v>629</v>
      </c>
      <c r="AA928" s="44" t="s">
        <v>621</v>
      </c>
      <c r="AB928" s="66" t="s">
        <v>628</v>
      </c>
      <c r="AC928" s="66" t="s">
        <v>628</v>
      </c>
      <c r="AD928" s="46" t="s">
        <v>621</v>
      </c>
      <c r="AE928" s="66" t="s">
        <v>621</v>
      </c>
      <c r="AF928" s="46" t="s">
        <v>633</v>
      </c>
      <c r="AG928" s="46" t="s">
        <v>725</v>
      </c>
      <c r="AH928" s="46"/>
    </row>
    <row r="929" spans="2:34">
      <c r="B929" s="45" t="s">
        <v>1871</v>
      </c>
      <c r="C929" s="199" t="s">
        <v>1544</v>
      </c>
      <c r="D929" s="199" t="s">
        <v>130</v>
      </c>
      <c r="E929" s="200" t="s">
        <v>358</v>
      </c>
      <c r="F929" s="199" t="s">
        <v>620</v>
      </c>
      <c r="G929" s="44" t="s">
        <v>621</v>
      </c>
      <c r="H929" s="201" t="s">
        <v>1392</v>
      </c>
      <c r="I929" s="200">
        <v>2</v>
      </c>
      <c r="J929" s="44" t="s">
        <v>811</v>
      </c>
      <c r="K929" s="44" t="s">
        <v>15</v>
      </c>
      <c r="L929" s="202" t="s">
        <v>1031</v>
      </c>
      <c r="M929" s="202"/>
      <c r="N929" s="202" t="s">
        <v>1338</v>
      </c>
      <c r="O929" s="91">
        <v>0</v>
      </c>
      <c r="P929" s="44" t="s">
        <v>621</v>
      </c>
      <c r="Q929" s="45" t="s">
        <v>771</v>
      </c>
      <c r="R929" s="45" t="s">
        <v>621</v>
      </c>
      <c r="S929" s="46" t="s">
        <v>621</v>
      </c>
      <c r="T929" s="206" t="s">
        <v>621</v>
      </c>
      <c r="U929" s="45" t="s">
        <v>621</v>
      </c>
      <c r="V929" s="44">
        <v>1240</v>
      </c>
      <c r="W929" s="45">
        <v>300</v>
      </c>
      <c r="X929" s="44">
        <v>3</v>
      </c>
      <c r="Y929" s="78">
        <v>413.33333333333331</v>
      </c>
      <c r="Z929" s="46" t="s">
        <v>629</v>
      </c>
      <c r="AA929" s="44" t="s">
        <v>621</v>
      </c>
      <c r="AB929" s="66" t="s">
        <v>628</v>
      </c>
      <c r="AC929" s="66" t="s">
        <v>628</v>
      </c>
      <c r="AD929" s="46" t="s">
        <v>621</v>
      </c>
      <c r="AE929" s="66" t="s">
        <v>621</v>
      </c>
      <c r="AF929" s="46" t="s">
        <v>633</v>
      </c>
      <c r="AG929" s="46" t="s">
        <v>725</v>
      </c>
      <c r="AH929" s="46"/>
    </row>
    <row r="930" spans="2:34">
      <c r="B930" s="45" t="s">
        <v>1872</v>
      </c>
      <c r="C930" s="199" t="s">
        <v>1544</v>
      </c>
      <c r="D930" s="199" t="s">
        <v>130</v>
      </c>
      <c r="E930" s="200" t="s">
        <v>358</v>
      </c>
      <c r="F930" s="199" t="s">
        <v>620</v>
      </c>
      <c r="G930" s="44" t="s">
        <v>621</v>
      </c>
      <c r="H930" s="201" t="s">
        <v>1376</v>
      </c>
      <c r="I930" s="200">
        <v>4</v>
      </c>
      <c r="J930" s="44" t="s">
        <v>816</v>
      </c>
      <c r="K930" s="44" t="s">
        <v>15</v>
      </c>
      <c r="L930" s="202" t="s">
        <v>470</v>
      </c>
      <c r="M930" s="202" t="s">
        <v>623</v>
      </c>
      <c r="N930" s="202" t="s">
        <v>624</v>
      </c>
      <c r="O930" s="91">
        <v>60</v>
      </c>
      <c r="P930" s="44" t="s">
        <v>625</v>
      </c>
      <c r="Q930" s="45" t="s">
        <v>626</v>
      </c>
      <c r="R930" s="45" t="s">
        <v>625</v>
      </c>
      <c r="S930" s="46" t="s">
        <v>627</v>
      </c>
      <c r="T930" s="206">
        <v>219.26724572994584</v>
      </c>
      <c r="U930" s="45" t="s">
        <v>632</v>
      </c>
      <c r="V930" s="44">
        <v>1240</v>
      </c>
      <c r="W930" s="45">
        <v>300</v>
      </c>
      <c r="X930" s="44">
        <v>3</v>
      </c>
      <c r="Y930" s="78">
        <v>413.33333333333331</v>
      </c>
      <c r="Z930" s="46" t="s">
        <v>629</v>
      </c>
      <c r="AA930" s="44" t="s">
        <v>630</v>
      </c>
      <c r="AB930" s="66" t="s">
        <v>634</v>
      </c>
      <c r="AC930" s="66" t="s">
        <v>632</v>
      </c>
      <c r="AD930" s="46" t="s">
        <v>656</v>
      </c>
      <c r="AE930" s="66" t="s">
        <v>634</v>
      </c>
      <c r="AF930" s="46" t="s">
        <v>631</v>
      </c>
      <c r="AG930" s="46" t="s">
        <v>635</v>
      </c>
      <c r="AH930" s="46"/>
    </row>
    <row r="931" spans="2:34">
      <c r="B931" s="45" t="s">
        <v>1873</v>
      </c>
      <c r="C931" s="199" t="s">
        <v>1544</v>
      </c>
      <c r="D931" s="199" t="s">
        <v>130</v>
      </c>
      <c r="E931" s="200" t="s">
        <v>358</v>
      </c>
      <c r="F931" s="199" t="s">
        <v>620</v>
      </c>
      <c r="G931" s="44" t="s">
        <v>621</v>
      </c>
      <c r="H931" s="201" t="s">
        <v>1374</v>
      </c>
      <c r="I931" s="200">
        <v>2</v>
      </c>
      <c r="J931" s="44" t="s">
        <v>811</v>
      </c>
      <c r="K931" s="44" t="s">
        <v>15</v>
      </c>
      <c r="L931" s="202" t="s">
        <v>470</v>
      </c>
      <c r="M931" s="202" t="s">
        <v>623</v>
      </c>
      <c r="N931" s="202" t="s">
        <v>624</v>
      </c>
      <c r="O931" s="91">
        <v>72</v>
      </c>
      <c r="P931" s="44" t="s">
        <v>625</v>
      </c>
      <c r="Q931" s="45" t="s">
        <v>626</v>
      </c>
      <c r="R931" s="45" t="s">
        <v>625</v>
      </c>
      <c r="S931" s="46" t="s">
        <v>627</v>
      </c>
      <c r="T931" s="206">
        <v>223.5717689714111</v>
      </c>
      <c r="U931" s="45" t="s">
        <v>632</v>
      </c>
      <c r="V931" s="44">
        <v>1240</v>
      </c>
      <c r="W931" s="45">
        <v>300</v>
      </c>
      <c r="X931" s="44">
        <v>3</v>
      </c>
      <c r="Y931" s="78">
        <v>413.33333333333331</v>
      </c>
      <c r="Z931" s="46" t="s">
        <v>629</v>
      </c>
      <c r="AA931" s="44" t="s">
        <v>630</v>
      </c>
      <c r="AB931" s="66" t="s">
        <v>634</v>
      </c>
      <c r="AC931" s="66" t="s">
        <v>632</v>
      </c>
      <c r="AD931" s="46" t="s">
        <v>656</v>
      </c>
      <c r="AE931" s="66" t="s">
        <v>634</v>
      </c>
      <c r="AF931" s="46" t="s">
        <v>631</v>
      </c>
      <c r="AG931" s="46" t="s">
        <v>635</v>
      </c>
      <c r="AH931" s="46"/>
    </row>
    <row r="932" spans="2:34">
      <c r="B932" s="45" t="s">
        <v>1874</v>
      </c>
      <c r="C932" s="199" t="s">
        <v>1544</v>
      </c>
      <c r="D932" s="199" t="s">
        <v>130</v>
      </c>
      <c r="E932" s="200" t="s">
        <v>358</v>
      </c>
      <c r="F932" s="199" t="s">
        <v>620</v>
      </c>
      <c r="G932" s="44" t="s">
        <v>621</v>
      </c>
      <c r="H932" s="201" t="s">
        <v>1372</v>
      </c>
      <c r="I932" s="200">
        <v>6</v>
      </c>
      <c r="J932" s="44" t="s">
        <v>811</v>
      </c>
      <c r="K932" s="44" t="s">
        <v>15</v>
      </c>
      <c r="L932" s="202" t="s">
        <v>470</v>
      </c>
      <c r="M932" s="202" t="s">
        <v>623</v>
      </c>
      <c r="N932" s="202" t="s">
        <v>624</v>
      </c>
      <c r="O932" s="91">
        <v>31</v>
      </c>
      <c r="P932" s="44" t="s">
        <v>625</v>
      </c>
      <c r="Q932" s="45" t="s">
        <v>626</v>
      </c>
      <c r="R932" s="45" t="s">
        <v>625</v>
      </c>
      <c r="S932" s="46" t="s">
        <v>627</v>
      </c>
      <c r="T932" s="206">
        <v>224.24603104625581</v>
      </c>
      <c r="U932" s="45" t="s">
        <v>632</v>
      </c>
      <c r="V932" s="44">
        <v>1240</v>
      </c>
      <c r="W932" s="45">
        <v>300</v>
      </c>
      <c r="X932" s="44">
        <v>3</v>
      </c>
      <c r="Y932" s="78">
        <v>413.33333333333331</v>
      </c>
      <c r="Z932" s="46" t="s">
        <v>629</v>
      </c>
      <c r="AA932" s="44" t="s">
        <v>630</v>
      </c>
      <c r="AB932" s="66" t="s">
        <v>632</v>
      </c>
      <c r="AC932" s="66" t="s">
        <v>632</v>
      </c>
      <c r="AD932" s="46" t="s">
        <v>656</v>
      </c>
      <c r="AE932" s="66" t="s">
        <v>634</v>
      </c>
      <c r="AF932" s="46" t="s">
        <v>631</v>
      </c>
      <c r="AG932" s="46" t="s">
        <v>635</v>
      </c>
      <c r="AH932" s="46"/>
    </row>
    <row r="933" spans="2:34">
      <c r="B933" s="45" t="s">
        <v>1875</v>
      </c>
      <c r="C933" s="199" t="s">
        <v>1544</v>
      </c>
      <c r="D933" s="199" t="s">
        <v>130</v>
      </c>
      <c r="E933" s="200" t="s">
        <v>358</v>
      </c>
      <c r="F933" s="199" t="s">
        <v>620</v>
      </c>
      <c r="G933" s="44" t="s">
        <v>621</v>
      </c>
      <c r="H933" s="201" t="s">
        <v>1370</v>
      </c>
      <c r="I933" s="200">
        <v>11</v>
      </c>
      <c r="J933" s="44" t="s">
        <v>811</v>
      </c>
      <c r="K933" s="44" t="s">
        <v>15</v>
      </c>
      <c r="L933" s="202" t="s">
        <v>470</v>
      </c>
      <c r="M933" s="202" t="s">
        <v>623</v>
      </c>
      <c r="N933" s="202" t="s">
        <v>624</v>
      </c>
      <c r="O933" s="91">
        <v>26.181818181818183</v>
      </c>
      <c r="P933" s="44" t="s">
        <v>625</v>
      </c>
      <c r="Q933" s="45" t="s">
        <v>626</v>
      </c>
      <c r="R933" s="45" t="s">
        <v>625</v>
      </c>
      <c r="S933" s="46" t="s">
        <v>627</v>
      </c>
      <c r="T933" s="206">
        <v>210.12554222654541</v>
      </c>
      <c r="U933" s="45" t="s">
        <v>632</v>
      </c>
      <c r="V933" s="44">
        <v>1240</v>
      </c>
      <c r="W933" s="45">
        <v>300</v>
      </c>
      <c r="X933" s="44">
        <v>3</v>
      </c>
      <c r="Y933" s="78">
        <v>413.33333333333331</v>
      </c>
      <c r="Z933" s="46" t="s">
        <v>629</v>
      </c>
      <c r="AA933" s="44" t="s">
        <v>630</v>
      </c>
      <c r="AB933" s="66" t="s">
        <v>632</v>
      </c>
      <c r="AC933" s="66" t="s">
        <v>632</v>
      </c>
      <c r="AD933" s="46" t="s">
        <v>656</v>
      </c>
      <c r="AE933" s="66" t="s">
        <v>634</v>
      </c>
      <c r="AF933" s="46" t="s">
        <v>631</v>
      </c>
      <c r="AG933" s="46" t="s">
        <v>635</v>
      </c>
      <c r="AH933" s="46"/>
    </row>
    <row r="934" spans="2:34">
      <c r="B934" s="45" t="s">
        <v>1876</v>
      </c>
      <c r="C934" s="199" t="s">
        <v>1544</v>
      </c>
      <c r="D934" s="199" t="s">
        <v>130</v>
      </c>
      <c r="E934" s="200" t="s">
        <v>358</v>
      </c>
      <c r="F934" s="199" t="s">
        <v>620</v>
      </c>
      <c r="G934" s="44" t="s">
        <v>621</v>
      </c>
      <c r="H934" s="201" t="s">
        <v>1877</v>
      </c>
      <c r="I934" s="200">
        <v>1</v>
      </c>
      <c r="J934" s="44" t="s">
        <v>816</v>
      </c>
      <c r="K934" s="44" t="s">
        <v>15</v>
      </c>
      <c r="L934" s="202" t="s">
        <v>470</v>
      </c>
      <c r="M934" s="202" t="s">
        <v>623</v>
      </c>
      <c r="N934" s="202" t="s">
        <v>624</v>
      </c>
      <c r="O934" s="91">
        <v>56</v>
      </c>
      <c r="P934" s="44" t="s">
        <v>625</v>
      </c>
      <c r="Q934" s="45" t="s">
        <v>626</v>
      </c>
      <c r="R934" s="45" t="s">
        <v>625</v>
      </c>
      <c r="S934" s="46" t="s">
        <v>627</v>
      </c>
      <c r="T934" s="206">
        <v>222.10387379781682</v>
      </c>
      <c r="U934" s="45" t="s">
        <v>632</v>
      </c>
      <c r="V934" s="44">
        <v>1240</v>
      </c>
      <c r="W934" s="45">
        <v>300</v>
      </c>
      <c r="X934" s="44">
        <v>3</v>
      </c>
      <c r="Y934" s="78">
        <v>413.33333333333331</v>
      </c>
      <c r="Z934" s="46" t="s">
        <v>629</v>
      </c>
      <c r="AA934" s="44" t="s">
        <v>630</v>
      </c>
      <c r="AB934" s="66" t="s">
        <v>640</v>
      </c>
      <c r="AC934" s="66" t="s">
        <v>632</v>
      </c>
      <c r="AD934" s="46" t="s">
        <v>656</v>
      </c>
      <c r="AE934" s="66" t="s">
        <v>634</v>
      </c>
      <c r="AF934" s="46" t="s">
        <v>631</v>
      </c>
      <c r="AG934" s="46" t="s">
        <v>635</v>
      </c>
      <c r="AH934" s="46"/>
    </row>
    <row r="935" spans="2:34">
      <c r="B935" s="45" t="s">
        <v>1878</v>
      </c>
      <c r="C935" s="199" t="s">
        <v>1544</v>
      </c>
      <c r="D935" s="199" t="s">
        <v>130</v>
      </c>
      <c r="E935" s="200" t="s">
        <v>358</v>
      </c>
      <c r="F935" s="199" t="s">
        <v>620</v>
      </c>
      <c r="G935" s="44" t="s">
        <v>621</v>
      </c>
      <c r="H935" s="201" t="s">
        <v>1396</v>
      </c>
      <c r="I935" s="200">
        <v>3</v>
      </c>
      <c r="J935" s="44" t="s">
        <v>811</v>
      </c>
      <c r="K935" s="44" t="s">
        <v>15</v>
      </c>
      <c r="L935" s="202" t="s">
        <v>470</v>
      </c>
      <c r="M935" s="202" t="s">
        <v>623</v>
      </c>
      <c r="N935" s="202" t="s">
        <v>624</v>
      </c>
      <c r="O935" s="91">
        <v>48</v>
      </c>
      <c r="P935" s="44" t="s">
        <v>625</v>
      </c>
      <c r="Q935" s="45" t="s">
        <v>626</v>
      </c>
      <c r="R935" s="45" t="s">
        <v>625</v>
      </c>
      <c r="S935" s="46" t="s">
        <v>627</v>
      </c>
      <c r="T935" s="206">
        <v>64.368307986138177</v>
      </c>
      <c r="U935" s="45" t="s">
        <v>632</v>
      </c>
      <c r="V935" s="44">
        <v>1240</v>
      </c>
      <c r="W935" s="45">
        <v>300</v>
      </c>
      <c r="X935" s="44">
        <v>3</v>
      </c>
      <c r="Y935" s="78">
        <v>413.33333333333331</v>
      </c>
      <c r="Z935" s="46" t="s">
        <v>629</v>
      </c>
      <c r="AA935" s="44" t="s">
        <v>630</v>
      </c>
      <c r="AB935" s="66" t="s">
        <v>640</v>
      </c>
      <c r="AC935" s="66" t="s">
        <v>632</v>
      </c>
      <c r="AD935" s="46" t="s">
        <v>656</v>
      </c>
      <c r="AE935" s="66" t="s">
        <v>634</v>
      </c>
      <c r="AF935" s="46" t="s">
        <v>631</v>
      </c>
      <c r="AG935" s="46" t="s">
        <v>635</v>
      </c>
      <c r="AH935" s="46"/>
    </row>
    <row r="936" spans="2:34">
      <c r="B936" s="45" t="s">
        <v>1879</v>
      </c>
      <c r="C936" s="199" t="s">
        <v>1544</v>
      </c>
      <c r="D936" s="199" t="s">
        <v>130</v>
      </c>
      <c r="E936" s="200" t="s">
        <v>358</v>
      </c>
      <c r="F936" s="199" t="s">
        <v>620</v>
      </c>
      <c r="G936" s="44" t="s">
        <v>621</v>
      </c>
      <c r="H936" s="201" t="s">
        <v>1358</v>
      </c>
      <c r="I936" s="200">
        <v>3</v>
      </c>
      <c r="J936" s="44" t="s">
        <v>811</v>
      </c>
      <c r="K936" s="44" t="s">
        <v>15</v>
      </c>
      <c r="L936" s="202" t="s">
        <v>470</v>
      </c>
      <c r="M936" s="202" t="s">
        <v>623</v>
      </c>
      <c r="N936" s="202" t="s">
        <v>624</v>
      </c>
      <c r="O936" s="91">
        <v>38</v>
      </c>
      <c r="P936" s="44" t="s">
        <v>625</v>
      </c>
      <c r="Q936" s="45" t="s">
        <v>626</v>
      </c>
      <c r="R936" s="45" t="s">
        <v>625</v>
      </c>
      <c r="S936" s="46" t="s">
        <v>627</v>
      </c>
      <c r="T936" s="206">
        <v>27.269096446398692</v>
      </c>
      <c r="U936" s="45" t="s">
        <v>632</v>
      </c>
      <c r="V936" s="44">
        <v>1240</v>
      </c>
      <c r="W936" s="45">
        <v>300</v>
      </c>
      <c r="X936" s="44">
        <v>3</v>
      </c>
      <c r="Y936" s="78">
        <v>413.33333333333331</v>
      </c>
      <c r="Z936" s="46" t="s">
        <v>629</v>
      </c>
      <c r="AA936" s="44" t="s">
        <v>630</v>
      </c>
      <c r="AB936" s="66" t="s">
        <v>632</v>
      </c>
      <c r="AC936" s="66" t="s">
        <v>632</v>
      </c>
      <c r="AD936" s="46" t="s">
        <v>656</v>
      </c>
      <c r="AE936" s="66" t="s">
        <v>634</v>
      </c>
      <c r="AF936" s="46" t="s">
        <v>631</v>
      </c>
      <c r="AG936" s="46" t="s">
        <v>635</v>
      </c>
      <c r="AH936" s="46"/>
    </row>
    <row r="937" spans="2:34">
      <c r="B937" s="45" t="s">
        <v>1880</v>
      </c>
      <c r="C937" s="199" t="s">
        <v>1544</v>
      </c>
      <c r="D937" s="199" t="s">
        <v>130</v>
      </c>
      <c r="E937" s="200" t="s">
        <v>358</v>
      </c>
      <c r="F937" s="199" t="s">
        <v>620</v>
      </c>
      <c r="G937" s="44" t="s">
        <v>621</v>
      </c>
      <c r="H937" s="201" t="s">
        <v>1538</v>
      </c>
      <c r="I937" s="200">
        <v>3</v>
      </c>
      <c r="J937" s="44" t="s">
        <v>811</v>
      </c>
      <c r="K937" s="44" t="s">
        <v>15</v>
      </c>
      <c r="L937" s="202" t="s">
        <v>470</v>
      </c>
      <c r="M937" s="202" t="s">
        <v>623</v>
      </c>
      <c r="N937" s="202" t="s">
        <v>624</v>
      </c>
      <c r="O937" s="91">
        <v>24</v>
      </c>
      <c r="P937" s="44" t="s">
        <v>625</v>
      </c>
      <c r="Q937" s="45" t="s">
        <v>626</v>
      </c>
      <c r="R937" s="45" t="s">
        <v>625</v>
      </c>
      <c r="S937" s="46" t="s">
        <v>627</v>
      </c>
      <c r="T937" s="206">
        <v>38.774579739870184</v>
      </c>
      <c r="U937" s="45" t="s">
        <v>632</v>
      </c>
      <c r="V937" s="44">
        <v>1240</v>
      </c>
      <c r="W937" s="45">
        <v>300</v>
      </c>
      <c r="X937" s="44">
        <v>3</v>
      </c>
      <c r="Y937" s="78">
        <v>413.33333333333331</v>
      </c>
      <c r="Z937" s="46" t="s">
        <v>629</v>
      </c>
      <c r="AA937" s="44" t="s">
        <v>630</v>
      </c>
      <c r="AB937" s="66" t="s">
        <v>632</v>
      </c>
      <c r="AC937" s="66" t="s">
        <v>632</v>
      </c>
      <c r="AD937" s="46" t="s">
        <v>656</v>
      </c>
      <c r="AE937" s="66" t="s">
        <v>634</v>
      </c>
      <c r="AF937" s="46" t="s">
        <v>631</v>
      </c>
      <c r="AG937" s="46" t="s">
        <v>635</v>
      </c>
      <c r="AH937" s="46"/>
    </row>
    <row r="938" spans="2:34">
      <c r="B938" s="45" t="s">
        <v>1881</v>
      </c>
      <c r="C938" s="199" t="s">
        <v>1544</v>
      </c>
      <c r="D938" s="199" t="s">
        <v>130</v>
      </c>
      <c r="E938" s="200" t="s">
        <v>358</v>
      </c>
      <c r="F938" s="199" t="s">
        <v>620</v>
      </c>
      <c r="G938" s="44" t="s">
        <v>621</v>
      </c>
      <c r="H938" s="201" t="s">
        <v>1882</v>
      </c>
      <c r="I938" s="200">
        <v>4</v>
      </c>
      <c r="J938" s="44" t="s">
        <v>811</v>
      </c>
      <c r="K938" s="44" t="s">
        <v>15</v>
      </c>
      <c r="L938" s="202" t="s">
        <v>470</v>
      </c>
      <c r="M938" s="202" t="s">
        <v>623</v>
      </c>
      <c r="N938" s="202" t="s">
        <v>624</v>
      </c>
      <c r="O938" s="91">
        <v>14.395833333333334</v>
      </c>
      <c r="P938" s="44" t="s">
        <v>625</v>
      </c>
      <c r="Q938" s="45" t="s">
        <v>626</v>
      </c>
      <c r="R938" s="45" t="s">
        <v>625</v>
      </c>
      <c r="S938" s="46" t="s">
        <v>627</v>
      </c>
      <c r="T938" s="206">
        <v>140.10940681128065</v>
      </c>
      <c r="U938" s="45" t="s">
        <v>632</v>
      </c>
      <c r="V938" s="44">
        <v>1240</v>
      </c>
      <c r="W938" s="45">
        <v>300</v>
      </c>
      <c r="X938" s="44">
        <v>3</v>
      </c>
      <c r="Y938" s="78">
        <v>413.33333333333331</v>
      </c>
      <c r="Z938" s="46" t="s">
        <v>629</v>
      </c>
      <c r="AA938" s="44" t="s">
        <v>630</v>
      </c>
      <c r="AB938" s="66" t="s">
        <v>631</v>
      </c>
      <c r="AC938" s="66" t="s">
        <v>632</v>
      </c>
      <c r="AD938" s="46" t="s">
        <v>656</v>
      </c>
      <c r="AE938" s="66" t="s">
        <v>634</v>
      </c>
      <c r="AF938" s="46" t="s">
        <v>631</v>
      </c>
      <c r="AG938" s="46" t="s">
        <v>635</v>
      </c>
      <c r="AH938" s="46"/>
    </row>
    <row r="939" spans="2:34">
      <c r="B939" s="45" t="s">
        <v>1883</v>
      </c>
      <c r="C939" s="199" t="s">
        <v>1544</v>
      </c>
      <c r="D939" s="199" t="s">
        <v>130</v>
      </c>
      <c r="E939" s="200" t="s">
        <v>358</v>
      </c>
      <c r="F939" s="199" t="s">
        <v>620</v>
      </c>
      <c r="G939" s="44" t="s">
        <v>621</v>
      </c>
      <c r="H939" s="201" t="s">
        <v>1884</v>
      </c>
      <c r="I939" s="200">
        <v>1</v>
      </c>
      <c r="J939" s="44" t="s">
        <v>811</v>
      </c>
      <c r="K939" s="44" t="s">
        <v>15</v>
      </c>
      <c r="L939" s="202" t="s">
        <v>470</v>
      </c>
      <c r="M939" s="202" t="s">
        <v>623</v>
      </c>
      <c r="N939" s="202" t="s">
        <v>624</v>
      </c>
      <c r="O939" s="91">
        <v>48</v>
      </c>
      <c r="P939" s="44" t="s">
        <v>625</v>
      </c>
      <c r="Q939" s="45" t="s">
        <v>626</v>
      </c>
      <c r="R939" s="45" t="s">
        <v>625</v>
      </c>
      <c r="S939" s="46" t="s">
        <v>627</v>
      </c>
      <c r="T939" s="206">
        <v>151.15153735573119</v>
      </c>
      <c r="U939" s="45" t="s">
        <v>632</v>
      </c>
      <c r="V939" s="44">
        <v>1240</v>
      </c>
      <c r="W939" s="45">
        <v>300</v>
      </c>
      <c r="X939" s="44">
        <v>3</v>
      </c>
      <c r="Y939" s="78">
        <v>413.33333333333331</v>
      </c>
      <c r="Z939" s="46" t="s">
        <v>629</v>
      </c>
      <c r="AA939" s="44" t="s">
        <v>630</v>
      </c>
      <c r="AB939" s="66" t="s">
        <v>640</v>
      </c>
      <c r="AC939" s="66" t="s">
        <v>632</v>
      </c>
      <c r="AD939" s="46" t="s">
        <v>656</v>
      </c>
      <c r="AE939" s="66" t="s">
        <v>634</v>
      </c>
      <c r="AF939" s="46" t="s">
        <v>631</v>
      </c>
      <c r="AG939" s="46" t="s">
        <v>635</v>
      </c>
      <c r="AH939" s="46"/>
    </row>
    <row r="940" spans="2:34">
      <c r="B940" s="45" t="s">
        <v>1885</v>
      </c>
      <c r="C940" s="199" t="s">
        <v>1544</v>
      </c>
      <c r="D940" s="199" t="s">
        <v>130</v>
      </c>
      <c r="E940" s="200" t="s">
        <v>358</v>
      </c>
      <c r="F940" s="199" t="s">
        <v>620</v>
      </c>
      <c r="G940" s="44" t="s">
        <v>621</v>
      </c>
      <c r="H940" s="201" t="s">
        <v>1398</v>
      </c>
      <c r="I940" s="200">
        <v>4</v>
      </c>
      <c r="J940" s="44" t="s">
        <v>811</v>
      </c>
      <c r="K940" s="44" t="s">
        <v>15</v>
      </c>
      <c r="L940" s="202" t="s">
        <v>470</v>
      </c>
      <c r="M940" s="202" t="s">
        <v>623</v>
      </c>
      <c r="N940" s="202" t="s">
        <v>624</v>
      </c>
      <c r="O940" s="91">
        <v>28.5</v>
      </c>
      <c r="P940" s="44" t="s">
        <v>625</v>
      </c>
      <c r="Q940" s="45" t="s">
        <v>626</v>
      </c>
      <c r="R940" s="45" t="s">
        <v>625</v>
      </c>
      <c r="S940" s="46" t="s">
        <v>627</v>
      </c>
      <c r="T940" s="206">
        <v>142.58378191089915</v>
      </c>
      <c r="U940" s="45" t="s">
        <v>632</v>
      </c>
      <c r="V940" s="44">
        <v>1240</v>
      </c>
      <c r="W940" s="45">
        <v>300</v>
      </c>
      <c r="X940" s="44">
        <v>3</v>
      </c>
      <c r="Y940" s="78">
        <v>413.33333333333331</v>
      </c>
      <c r="Z940" s="46" t="s">
        <v>629</v>
      </c>
      <c r="AA940" s="44" t="s">
        <v>630</v>
      </c>
      <c r="AB940" s="66" t="s">
        <v>632</v>
      </c>
      <c r="AC940" s="66" t="s">
        <v>632</v>
      </c>
      <c r="AD940" s="46" t="s">
        <v>656</v>
      </c>
      <c r="AE940" s="66" t="s">
        <v>634</v>
      </c>
      <c r="AF940" s="46" t="s">
        <v>631</v>
      </c>
      <c r="AG940" s="46" t="s">
        <v>635</v>
      </c>
      <c r="AH940" s="46"/>
    </row>
    <row r="941" spans="2:34">
      <c r="B941" s="45" t="s">
        <v>1886</v>
      </c>
      <c r="C941" s="199" t="s">
        <v>1544</v>
      </c>
      <c r="D941" s="199" t="s">
        <v>130</v>
      </c>
      <c r="E941" s="200" t="s">
        <v>358</v>
      </c>
      <c r="F941" s="199" t="s">
        <v>620</v>
      </c>
      <c r="G941" s="44" t="s">
        <v>621</v>
      </c>
      <c r="H941" s="201" t="s">
        <v>1368</v>
      </c>
      <c r="I941" s="200">
        <v>10</v>
      </c>
      <c r="J941" s="44" t="s">
        <v>811</v>
      </c>
      <c r="K941" s="44" t="s">
        <v>15</v>
      </c>
      <c r="L941" s="202" t="s">
        <v>470</v>
      </c>
      <c r="M941" s="202" t="s">
        <v>623</v>
      </c>
      <c r="N941" s="202" t="s">
        <v>624</v>
      </c>
      <c r="O941" s="91">
        <v>28.8</v>
      </c>
      <c r="P941" s="44" t="s">
        <v>625</v>
      </c>
      <c r="Q941" s="45" t="s">
        <v>626</v>
      </c>
      <c r="R941" s="45" t="s">
        <v>625</v>
      </c>
      <c r="S941" s="46" t="s">
        <v>627</v>
      </c>
      <c r="T941" s="206">
        <v>173.25753753593085</v>
      </c>
      <c r="U941" s="45" t="s">
        <v>632</v>
      </c>
      <c r="V941" s="44">
        <v>1240</v>
      </c>
      <c r="W941" s="45">
        <v>300</v>
      </c>
      <c r="X941" s="44">
        <v>3</v>
      </c>
      <c r="Y941" s="78">
        <v>413.33333333333331</v>
      </c>
      <c r="Z941" s="46" t="s">
        <v>629</v>
      </c>
      <c r="AA941" s="44" t="s">
        <v>667</v>
      </c>
      <c r="AB941" s="66" t="s">
        <v>632</v>
      </c>
      <c r="AC941" s="66" t="s">
        <v>632</v>
      </c>
      <c r="AD941" s="46" t="s">
        <v>656</v>
      </c>
      <c r="AE941" s="66" t="s">
        <v>628</v>
      </c>
      <c r="AF941" s="46" t="s">
        <v>633</v>
      </c>
      <c r="AG941" s="46" t="s">
        <v>635</v>
      </c>
      <c r="AH941" s="46"/>
    </row>
    <row r="942" spans="2:34">
      <c r="B942" s="45" t="s">
        <v>1887</v>
      </c>
      <c r="C942" s="199" t="s">
        <v>1544</v>
      </c>
      <c r="D942" s="199" t="s">
        <v>130</v>
      </c>
      <c r="E942" s="200" t="s">
        <v>358</v>
      </c>
      <c r="F942" s="199" t="s">
        <v>620</v>
      </c>
      <c r="G942" s="44" t="s">
        <v>621</v>
      </c>
      <c r="H942" s="201" t="s">
        <v>1386</v>
      </c>
      <c r="I942" s="200">
        <v>3</v>
      </c>
      <c r="J942" s="44" t="s">
        <v>816</v>
      </c>
      <c r="K942" s="44" t="s">
        <v>15</v>
      </c>
      <c r="L942" s="202" t="s">
        <v>470</v>
      </c>
      <c r="M942" s="202" t="s">
        <v>623</v>
      </c>
      <c r="N942" s="202" t="s">
        <v>624</v>
      </c>
      <c r="O942" s="91">
        <v>24</v>
      </c>
      <c r="P942" s="44" t="s">
        <v>625</v>
      </c>
      <c r="Q942" s="45" t="s">
        <v>626</v>
      </c>
      <c r="R942" s="45" t="s">
        <v>625</v>
      </c>
      <c r="S942" s="46" t="s">
        <v>627</v>
      </c>
      <c r="T942" s="206">
        <v>108.46871133187068</v>
      </c>
      <c r="U942" s="45" t="s">
        <v>632</v>
      </c>
      <c r="V942" s="44">
        <v>1240</v>
      </c>
      <c r="W942" s="45">
        <v>300</v>
      </c>
      <c r="X942" s="44">
        <v>3</v>
      </c>
      <c r="Y942" s="78">
        <v>413.33333333333331</v>
      </c>
      <c r="Z942" s="46" t="s">
        <v>629</v>
      </c>
      <c r="AA942" s="44" t="s">
        <v>630</v>
      </c>
      <c r="AB942" s="66" t="s">
        <v>632</v>
      </c>
      <c r="AC942" s="66" t="s">
        <v>632</v>
      </c>
      <c r="AD942" s="46" t="s">
        <v>656</v>
      </c>
      <c r="AE942" s="66" t="s">
        <v>634</v>
      </c>
      <c r="AF942" s="46" t="s">
        <v>631</v>
      </c>
      <c r="AG942" s="46" t="s">
        <v>635</v>
      </c>
      <c r="AH942" s="46"/>
    </row>
    <row r="943" spans="2:34">
      <c r="B943" s="45" t="s">
        <v>1888</v>
      </c>
      <c r="C943" s="199" t="s">
        <v>1544</v>
      </c>
      <c r="D943" s="199" t="s">
        <v>130</v>
      </c>
      <c r="E943" s="200" t="s">
        <v>358</v>
      </c>
      <c r="F943" s="199" t="s">
        <v>620</v>
      </c>
      <c r="G943" s="44" t="s">
        <v>621</v>
      </c>
      <c r="H943" s="201" t="s">
        <v>1889</v>
      </c>
      <c r="I943" s="200">
        <v>1</v>
      </c>
      <c r="J943" s="44" t="s">
        <v>816</v>
      </c>
      <c r="K943" s="44" t="s">
        <v>15</v>
      </c>
      <c r="L943" s="202" t="s">
        <v>470</v>
      </c>
      <c r="M943" s="202" t="s">
        <v>623</v>
      </c>
      <c r="N943" s="202" t="s">
        <v>624</v>
      </c>
      <c r="O943" s="91">
        <v>20.6</v>
      </c>
      <c r="P943" s="44" t="s">
        <v>625</v>
      </c>
      <c r="Q943" s="45" t="s">
        <v>626</v>
      </c>
      <c r="R943" s="45" t="s">
        <v>625</v>
      </c>
      <c r="S943" s="46" t="s">
        <v>627</v>
      </c>
      <c r="T943" s="206">
        <v>214.32358186862791</v>
      </c>
      <c r="U943" s="45" t="s">
        <v>632</v>
      </c>
      <c r="V943" s="44">
        <v>1240</v>
      </c>
      <c r="W943" s="45">
        <v>300</v>
      </c>
      <c r="X943" s="44">
        <v>3</v>
      </c>
      <c r="Y943" s="78">
        <v>413.33333333333331</v>
      </c>
      <c r="Z943" s="46" t="s">
        <v>629</v>
      </c>
      <c r="AA943" s="44" t="s">
        <v>667</v>
      </c>
      <c r="AB943" s="66" t="s">
        <v>632</v>
      </c>
      <c r="AC943" s="66" t="s">
        <v>632</v>
      </c>
      <c r="AD943" s="46" t="s">
        <v>656</v>
      </c>
      <c r="AE943" s="66" t="s">
        <v>628</v>
      </c>
      <c r="AF943" s="46" t="s">
        <v>633</v>
      </c>
      <c r="AG943" s="46" t="s">
        <v>635</v>
      </c>
      <c r="AH943" s="46"/>
    </row>
    <row r="944" spans="2:34">
      <c r="B944" s="45" t="s">
        <v>1890</v>
      </c>
      <c r="C944" s="199" t="s">
        <v>1544</v>
      </c>
      <c r="D944" s="199" t="s">
        <v>130</v>
      </c>
      <c r="E944" s="200" t="s">
        <v>358</v>
      </c>
      <c r="F944" s="199" t="s">
        <v>620</v>
      </c>
      <c r="G944" s="44" t="s">
        <v>621</v>
      </c>
      <c r="H944" s="201" t="s">
        <v>1891</v>
      </c>
      <c r="I944" s="200">
        <v>5</v>
      </c>
      <c r="J944" s="44" t="s">
        <v>811</v>
      </c>
      <c r="K944" s="44" t="s">
        <v>15</v>
      </c>
      <c r="L944" s="202" t="s">
        <v>470</v>
      </c>
      <c r="M944" s="202" t="s">
        <v>623</v>
      </c>
      <c r="N944" s="202" t="s">
        <v>624</v>
      </c>
      <c r="O944" s="91">
        <v>11.200000000000001</v>
      </c>
      <c r="P944" s="44" t="s">
        <v>625</v>
      </c>
      <c r="Q944" s="45" t="s">
        <v>626</v>
      </c>
      <c r="R944" s="45" t="s">
        <v>625</v>
      </c>
      <c r="S944" s="46" t="s">
        <v>627</v>
      </c>
      <c r="T944" s="206">
        <v>87.622914445886394</v>
      </c>
      <c r="U944" s="45" t="s">
        <v>632</v>
      </c>
      <c r="V944" s="44">
        <v>1240</v>
      </c>
      <c r="W944" s="45">
        <v>300</v>
      </c>
      <c r="X944" s="44">
        <v>3</v>
      </c>
      <c r="Y944" s="78">
        <v>413.33333333333331</v>
      </c>
      <c r="Z944" s="46" t="s">
        <v>629</v>
      </c>
      <c r="AA944" s="44" t="s">
        <v>667</v>
      </c>
      <c r="AB944" s="66" t="s">
        <v>631</v>
      </c>
      <c r="AC944" s="66" t="s">
        <v>632</v>
      </c>
      <c r="AD944" s="46" t="s">
        <v>656</v>
      </c>
      <c r="AE944" s="66" t="s">
        <v>628</v>
      </c>
      <c r="AF944" s="46" t="s">
        <v>633</v>
      </c>
      <c r="AG944" s="46" t="s">
        <v>635</v>
      </c>
      <c r="AH944" s="46"/>
    </row>
    <row r="945" spans="2:34">
      <c r="B945" s="45" t="s">
        <v>1892</v>
      </c>
      <c r="C945" s="199" t="s">
        <v>1544</v>
      </c>
      <c r="D945" s="199" t="s">
        <v>130</v>
      </c>
      <c r="E945" s="200" t="s">
        <v>358</v>
      </c>
      <c r="F945" s="199" t="s">
        <v>620</v>
      </c>
      <c r="G945" s="44" t="s">
        <v>621</v>
      </c>
      <c r="H945" s="201" t="s">
        <v>1418</v>
      </c>
      <c r="I945" s="200">
        <v>6</v>
      </c>
      <c r="J945" s="44" t="s">
        <v>811</v>
      </c>
      <c r="K945" s="44" t="s">
        <v>15</v>
      </c>
      <c r="L945" s="202" t="s">
        <v>470</v>
      </c>
      <c r="M945" s="202" t="s">
        <v>623</v>
      </c>
      <c r="N945" s="202" t="s">
        <v>624</v>
      </c>
      <c r="O945" s="91">
        <v>14.5</v>
      </c>
      <c r="P945" s="44" t="s">
        <v>625</v>
      </c>
      <c r="Q945" s="45" t="s">
        <v>626</v>
      </c>
      <c r="R945" s="45" t="s">
        <v>625</v>
      </c>
      <c r="S945" s="46" t="s">
        <v>627</v>
      </c>
      <c r="T945" s="206">
        <v>55.089653484124952</v>
      </c>
      <c r="U945" s="45" t="s">
        <v>632</v>
      </c>
      <c r="V945" s="44">
        <v>1240</v>
      </c>
      <c r="W945" s="45">
        <v>300</v>
      </c>
      <c r="X945" s="44">
        <v>3</v>
      </c>
      <c r="Y945" s="78">
        <v>413.33333333333331</v>
      </c>
      <c r="Z945" s="46" t="s">
        <v>629</v>
      </c>
      <c r="AA945" s="44" t="s">
        <v>630</v>
      </c>
      <c r="AB945" s="66" t="s">
        <v>631</v>
      </c>
      <c r="AC945" s="66" t="s">
        <v>632</v>
      </c>
      <c r="AD945" s="46" t="s">
        <v>656</v>
      </c>
      <c r="AE945" s="66" t="s">
        <v>634</v>
      </c>
      <c r="AF945" s="46" t="s">
        <v>631</v>
      </c>
      <c r="AG945" s="46" t="s">
        <v>635</v>
      </c>
      <c r="AH945" s="46"/>
    </row>
    <row r="946" spans="2:34">
      <c r="B946" s="45" t="s">
        <v>1893</v>
      </c>
      <c r="C946" s="199" t="s">
        <v>1544</v>
      </c>
      <c r="D946" s="199" t="s">
        <v>130</v>
      </c>
      <c r="E946" s="200" t="s">
        <v>358</v>
      </c>
      <c r="F946" s="199" t="s">
        <v>620</v>
      </c>
      <c r="G946" s="44" t="s">
        <v>621</v>
      </c>
      <c r="H946" s="201" t="s">
        <v>1460</v>
      </c>
      <c r="I946" s="200">
        <v>9</v>
      </c>
      <c r="J946" s="44" t="s">
        <v>811</v>
      </c>
      <c r="K946" s="44" t="s">
        <v>15</v>
      </c>
      <c r="L946" s="202" t="s">
        <v>470</v>
      </c>
      <c r="M946" s="202" t="s">
        <v>623</v>
      </c>
      <c r="N946" s="202" t="s">
        <v>624</v>
      </c>
      <c r="O946" s="91">
        <v>20.888888888888889</v>
      </c>
      <c r="P946" s="44" t="s">
        <v>625</v>
      </c>
      <c r="Q946" s="45" t="s">
        <v>626</v>
      </c>
      <c r="R946" s="45" t="s">
        <v>625</v>
      </c>
      <c r="S946" s="46" t="s">
        <v>627</v>
      </c>
      <c r="T946" s="206">
        <v>239.27860160285215</v>
      </c>
      <c r="U946" s="45" t="s">
        <v>632</v>
      </c>
      <c r="V946" s="44">
        <v>1240</v>
      </c>
      <c r="W946" s="45">
        <v>300</v>
      </c>
      <c r="X946" s="44">
        <v>3</v>
      </c>
      <c r="Y946" s="78">
        <v>413.33333333333331</v>
      </c>
      <c r="Z946" s="46" t="s">
        <v>629</v>
      </c>
      <c r="AA946" s="44" t="s">
        <v>630</v>
      </c>
      <c r="AB946" s="66" t="s">
        <v>632</v>
      </c>
      <c r="AC946" s="66" t="s">
        <v>632</v>
      </c>
      <c r="AD946" s="46" t="s">
        <v>656</v>
      </c>
      <c r="AE946" s="66" t="s">
        <v>634</v>
      </c>
      <c r="AF946" s="46" t="s">
        <v>631</v>
      </c>
      <c r="AG946" s="46" t="s">
        <v>635</v>
      </c>
      <c r="AH946" s="46"/>
    </row>
    <row r="947" spans="2:34">
      <c r="B947" s="45" t="s">
        <v>1894</v>
      </c>
      <c r="C947" s="199" t="s">
        <v>1544</v>
      </c>
      <c r="D947" s="199" t="s">
        <v>130</v>
      </c>
      <c r="E947" s="200" t="s">
        <v>358</v>
      </c>
      <c r="F947" s="199" t="s">
        <v>620</v>
      </c>
      <c r="G947" s="44" t="s">
        <v>621</v>
      </c>
      <c r="H947" s="201" t="s">
        <v>1413</v>
      </c>
      <c r="I947" s="200">
        <v>5</v>
      </c>
      <c r="J947" s="44" t="s">
        <v>816</v>
      </c>
      <c r="K947" s="44" t="s">
        <v>15</v>
      </c>
      <c r="L947" s="202" t="s">
        <v>470</v>
      </c>
      <c r="M947" s="202" t="s">
        <v>623</v>
      </c>
      <c r="N947" s="202" t="s">
        <v>624</v>
      </c>
      <c r="O947" s="91">
        <v>15.200000000000001</v>
      </c>
      <c r="P947" s="44" t="s">
        <v>625</v>
      </c>
      <c r="Q947" s="45" t="s">
        <v>626</v>
      </c>
      <c r="R947" s="45" t="s">
        <v>625</v>
      </c>
      <c r="S947" s="46" t="s">
        <v>627</v>
      </c>
      <c r="T947" s="206">
        <v>122.77918517814828</v>
      </c>
      <c r="U947" s="45" t="s">
        <v>632</v>
      </c>
      <c r="V947" s="44">
        <v>1240</v>
      </c>
      <c r="W947" s="45">
        <v>300</v>
      </c>
      <c r="X947" s="44">
        <v>3</v>
      </c>
      <c r="Y947" s="78">
        <v>413.33333333333331</v>
      </c>
      <c r="Z947" s="46" t="s">
        <v>629</v>
      </c>
      <c r="AA947" s="44" t="s">
        <v>630</v>
      </c>
      <c r="AB947" s="66" t="s">
        <v>631</v>
      </c>
      <c r="AC947" s="66" t="s">
        <v>632</v>
      </c>
      <c r="AD947" s="46" t="s">
        <v>656</v>
      </c>
      <c r="AE947" s="66" t="s">
        <v>634</v>
      </c>
      <c r="AF947" s="46" t="s">
        <v>631</v>
      </c>
      <c r="AG947" s="46" t="s">
        <v>635</v>
      </c>
      <c r="AH947" s="46"/>
    </row>
    <row r="948" spans="2:34">
      <c r="B948" s="45" t="s">
        <v>1895</v>
      </c>
      <c r="C948" s="199" t="s">
        <v>1544</v>
      </c>
      <c r="D948" s="199" t="s">
        <v>130</v>
      </c>
      <c r="E948" s="200" t="s">
        <v>358</v>
      </c>
      <c r="F948" s="199" t="s">
        <v>620</v>
      </c>
      <c r="G948" s="44" t="s">
        <v>621</v>
      </c>
      <c r="H948" s="201" t="s">
        <v>1462</v>
      </c>
      <c r="I948" s="200">
        <v>10</v>
      </c>
      <c r="J948" s="44" t="s">
        <v>816</v>
      </c>
      <c r="K948" s="44" t="s">
        <v>15</v>
      </c>
      <c r="L948" s="202" t="s">
        <v>470</v>
      </c>
      <c r="M948" s="202" t="s">
        <v>623</v>
      </c>
      <c r="N948" s="202" t="s">
        <v>624</v>
      </c>
      <c r="O948" s="91">
        <v>5.8</v>
      </c>
      <c r="P948" s="44" t="s">
        <v>625</v>
      </c>
      <c r="Q948" s="45" t="s">
        <v>626</v>
      </c>
      <c r="R948" s="45" t="s">
        <v>625</v>
      </c>
      <c r="S948" s="46" t="s">
        <v>627</v>
      </c>
      <c r="T948" s="206">
        <v>155.32143785391219</v>
      </c>
      <c r="U948" s="45" t="s">
        <v>632</v>
      </c>
      <c r="V948" s="44">
        <v>1240</v>
      </c>
      <c r="W948" s="45">
        <v>300</v>
      </c>
      <c r="X948" s="44">
        <v>3</v>
      </c>
      <c r="Y948" s="78">
        <v>413.33333333333331</v>
      </c>
      <c r="Z948" s="46" t="s">
        <v>629</v>
      </c>
      <c r="AA948" s="44" t="s">
        <v>630</v>
      </c>
      <c r="AB948" s="66" t="s">
        <v>631</v>
      </c>
      <c r="AC948" s="66" t="s">
        <v>632</v>
      </c>
      <c r="AD948" s="46" t="s">
        <v>656</v>
      </c>
      <c r="AE948" s="66" t="s">
        <v>634</v>
      </c>
      <c r="AF948" s="46" t="s">
        <v>631</v>
      </c>
      <c r="AG948" s="46" t="s">
        <v>635</v>
      </c>
      <c r="AH948" s="46"/>
    </row>
    <row r="949" spans="2:34">
      <c r="B949" s="45" t="s">
        <v>1896</v>
      </c>
      <c r="C949" s="199" t="s">
        <v>1544</v>
      </c>
      <c r="D949" s="199" t="s">
        <v>130</v>
      </c>
      <c r="E949" s="200" t="s">
        <v>358</v>
      </c>
      <c r="F949" s="199" t="s">
        <v>620</v>
      </c>
      <c r="G949" s="44" t="s">
        <v>621</v>
      </c>
      <c r="H949" s="201" t="s">
        <v>1384</v>
      </c>
      <c r="I949" s="200">
        <v>4</v>
      </c>
      <c r="J949" s="44" t="s">
        <v>811</v>
      </c>
      <c r="K949" s="44" t="s">
        <v>15</v>
      </c>
      <c r="L949" s="202" t="s">
        <v>470</v>
      </c>
      <c r="M949" s="202" t="s">
        <v>623</v>
      </c>
      <c r="N949" s="202" t="s">
        <v>624</v>
      </c>
      <c r="O949" s="91">
        <v>28.5</v>
      </c>
      <c r="P949" s="44" t="s">
        <v>625</v>
      </c>
      <c r="Q949" s="45" t="s">
        <v>626</v>
      </c>
      <c r="R949" s="45" t="s">
        <v>625</v>
      </c>
      <c r="S949" s="46" t="s">
        <v>627</v>
      </c>
      <c r="T949" s="206">
        <v>192.8745062936546</v>
      </c>
      <c r="U949" s="45" t="s">
        <v>632</v>
      </c>
      <c r="V949" s="44">
        <v>1240</v>
      </c>
      <c r="W949" s="45">
        <v>300</v>
      </c>
      <c r="X949" s="44">
        <v>3</v>
      </c>
      <c r="Y949" s="78">
        <v>413.33333333333331</v>
      </c>
      <c r="Z949" s="46" t="s">
        <v>629</v>
      </c>
      <c r="AA949" s="44" t="s">
        <v>630</v>
      </c>
      <c r="AB949" s="66" t="s">
        <v>632</v>
      </c>
      <c r="AC949" s="66" t="s">
        <v>632</v>
      </c>
      <c r="AD949" s="46" t="s">
        <v>656</v>
      </c>
      <c r="AE949" s="66" t="s">
        <v>634</v>
      </c>
      <c r="AF949" s="46" t="s">
        <v>631</v>
      </c>
      <c r="AG949" s="46" t="s">
        <v>635</v>
      </c>
      <c r="AH949" s="46"/>
    </row>
    <row r="950" spans="2:34">
      <c r="B950" s="45" t="s">
        <v>1897</v>
      </c>
      <c r="C950" s="199" t="s">
        <v>1544</v>
      </c>
      <c r="D950" s="199" t="s">
        <v>130</v>
      </c>
      <c r="E950" s="200" t="s">
        <v>358</v>
      </c>
      <c r="F950" s="199" t="s">
        <v>620</v>
      </c>
      <c r="G950" s="44" t="s">
        <v>621</v>
      </c>
      <c r="H950" s="201" t="s">
        <v>1649</v>
      </c>
      <c r="I950" s="200">
        <v>1</v>
      </c>
      <c r="J950" s="44" t="s">
        <v>811</v>
      </c>
      <c r="K950" s="44" t="s">
        <v>15</v>
      </c>
      <c r="L950" s="202" t="s">
        <v>470</v>
      </c>
      <c r="M950" s="202" t="s">
        <v>623</v>
      </c>
      <c r="N950" s="202" t="s">
        <v>624</v>
      </c>
      <c r="O950" s="91">
        <v>46</v>
      </c>
      <c r="P950" s="44" t="s">
        <v>625</v>
      </c>
      <c r="Q950" s="45" t="s">
        <v>626</v>
      </c>
      <c r="R950" s="45" t="s">
        <v>625</v>
      </c>
      <c r="S950" s="46" t="s">
        <v>627</v>
      </c>
      <c r="T950" s="206" t="s">
        <v>621</v>
      </c>
      <c r="U950" s="45" t="s">
        <v>621</v>
      </c>
      <c r="V950" s="44">
        <v>1240</v>
      </c>
      <c r="W950" s="45">
        <v>300</v>
      </c>
      <c r="X950" s="44">
        <v>3</v>
      </c>
      <c r="Y950" s="78">
        <v>413.33333333333331</v>
      </c>
      <c r="Z950" s="46" t="s">
        <v>629</v>
      </c>
      <c r="AA950" s="44" t="s">
        <v>621</v>
      </c>
      <c r="AB950" s="66" t="s">
        <v>640</v>
      </c>
      <c r="AC950" s="66" t="s">
        <v>632</v>
      </c>
      <c r="AD950" s="46" t="s">
        <v>621</v>
      </c>
      <c r="AE950" s="66" t="s">
        <v>621</v>
      </c>
      <c r="AF950" s="46" t="s">
        <v>632</v>
      </c>
      <c r="AG950" s="46" t="s">
        <v>725</v>
      </c>
      <c r="AH950" s="46"/>
    </row>
    <row r="951" spans="2:34">
      <c r="B951" s="45" t="s">
        <v>1898</v>
      </c>
      <c r="C951" s="199" t="s">
        <v>1544</v>
      </c>
      <c r="D951" s="199" t="s">
        <v>130</v>
      </c>
      <c r="E951" s="200" t="s">
        <v>358</v>
      </c>
      <c r="F951" s="199" t="s">
        <v>620</v>
      </c>
      <c r="G951" s="44" t="s">
        <v>621</v>
      </c>
      <c r="H951" s="201" t="s">
        <v>1422</v>
      </c>
      <c r="I951" s="200">
        <v>4</v>
      </c>
      <c r="J951" s="44" t="s">
        <v>816</v>
      </c>
      <c r="K951" s="44" t="s">
        <v>15</v>
      </c>
      <c r="L951" s="202" t="s">
        <v>470</v>
      </c>
      <c r="M951" s="202" t="s">
        <v>623</v>
      </c>
      <c r="N951" s="202" t="s">
        <v>624</v>
      </c>
      <c r="O951" s="91">
        <v>24.5</v>
      </c>
      <c r="P951" s="44" t="s">
        <v>625</v>
      </c>
      <c r="Q951" s="45" t="s">
        <v>626</v>
      </c>
      <c r="R951" s="45" t="s">
        <v>625</v>
      </c>
      <c r="S951" s="46" t="s">
        <v>627</v>
      </c>
      <c r="T951" s="206">
        <v>158.99976931430828</v>
      </c>
      <c r="U951" s="45" t="s">
        <v>632</v>
      </c>
      <c r="V951" s="44">
        <v>1240</v>
      </c>
      <c r="W951" s="45">
        <v>300</v>
      </c>
      <c r="X951" s="44">
        <v>3</v>
      </c>
      <c r="Y951" s="78">
        <v>413.33333333333331</v>
      </c>
      <c r="Z951" s="46" t="s">
        <v>629</v>
      </c>
      <c r="AA951" s="44" t="s">
        <v>630</v>
      </c>
      <c r="AB951" s="66" t="s">
        <v>632</v>
      </c>
      <c r="AC951" s="66" t="s">
        <v>632</v>
      </c>
      <c r="AD951" s="46" t="s">
        <v>656</v>
      </c>
      <c r="AE951" s="66" t="s">
        <v>634</v>
      </c>
      <c r="AF951" s="46" t="s">
        <v>631</v>
      </c>
      <c r="AG951" s="46" t="s">
        <v>635</v>
      </c>
      <c r="AH951" s="46"/>
    </row>
    <row r="952" spans="2:34">
      <c r="B952" s="45" t="s">
        <v>1892</v>
      </c>
      <c r="C952" s="199" t="s">
        <v>1544</v>
      </c>
      <c r="D952" s="199" t="s">
        <v>130</v>
      </c>
      <c r="E952" s="200" t="s">
        <v>358</v>
      </c>
      <c r="F952" s="199" t="s">
        <v>620</v>
      </c>
      <c r="G952" s="44" t="s">
        <v>621</v>
      </c>
      <c r="H952" s="201" t="s">
        <v>1418</v>
      </c>
      <c r="I952" s="200">
        <v>6</v>
      </c>
      <c r="J952" s="44" t="s">
        <v>816</v>
      </c>
      <c r="K952" s="44" t="s">
        <v>15</v>
      </c>
      <c r="L952" s="202" t="s">
        <v>470</v>
      </c>
      <c r="M952" s="202" t="s">
        <v>623</v>
      </c>
      <c r="N952" s="202" t="s">
        <v>624</v>
      </c>
      <c r="O952" s="91">
        <v>18</v>
      </c>
      <c r="P952" s="44" t="s">
        <v>625</v>
      </c>
      <c r="Q952" s="45" t="s">
        <v>626</v>
      </c>
      <c r="R952" s="45" t="s">
        <v>625</v>
      </c>
      <c r="S952" s="46" t="s">
        <v>627</v>
      </c>
      <c r="T952" s="206">
        <v>55.089653484124952</v>
      </c>
      <c r="U952" s="45" t="s">
        <v>632</v>
      </c>
      <c r="V952" s="44">
        <v>1240</v>
      </c>
      <c r="W952" s="45">
        <v>300</v>
      </c>
      <c r="X952" s="44">
        <v>3</v>
      </c>
      <c r="Y952" s="78">
        <v>413.33333333333331</v>
      </c>
      <c r="Z952" s="46" t="s">
        <v>629</v>
      </c>
      <c r="AA952" s="44" t="s">
        <v>621</v>
      </c>
      <c r="AB952" s="66" t="s">
        <v>631</v>
      </c>
      <c r="AC952" s="66" t="s">
        <v>632</v>
      </c>
      <c r="AD952" s="46" t="s">
        <v>656</v>
      </c>
      <c r="AE952" s="66" t="s">
        <v>621</v>
      </c>
      <c r="AF952" s="46" t="s">
        <v>631</v>
      </c>
      <c r="AG952" s="46" t="s">
        <v>725</v>
      </c>
      <c r="AH952" s="46"/>
    </row>
    <row r="953" spans="2:34">
      <c r="B953" s="45" t="s">
        <v>1899</v>
      </c>
      <c r="C953" s="199" t="s">
        <v>1544</v>
      </c>
      <c r="D953" s="199" t="s">
        <v>130</v>
      </c>
      <c r="E953" s="200" t="s">
        <v>358</v>
      </c>
      <c r="F953" s="199" t="s">
        <v>620</v>
      </c>
      <c r="G953" s="44" t="s">
        <v>621</v>
      </c>
      <c r="H953" s="201" t="s">
        <v>1298</v>
      </c>
      <c r="I953" s="200">
        <v>4</v>
      </c>
      <c r="J953" s="44" t="s">
        <v>811</v>
      </c>
      <c r="K953" s="44" t="s">
        <v>15</v>
      </c>
      <c r="L953" s="202" t="s">
        <v>470</v>
      </c>
      <c r="M953" s="202" t="s">
        <v>623</v>
      </c>
      <c r="N953" s="202" t="s">
        <v>624</v>
      </c>
      <c r="O953" s="91">
        <v>18</v>
      </c>
      <c r="P953" s="44" t="s">
        <v>625</v>
      </c>
      <c r="Q953" s="45" t="s">
        <v>626</v>
      </c>
      <c r="R953" s="45" t="s">
        <v>625</v>
      </c>
      <c r="S953" s="46" t="s">
        <v>627</v>
      </c>
      <c r="T953" s="206">
        <v>188.12267921226731</v>
      </c>
      <c r="U953" s="45" t="s">
        <v>632</v>
      </c>
      <c r="V953" s="44">
        <v>1240</v>
      </c>
      <c r="W953" s="45">
        <v>300</v>
      </c>
      <c r="X953" s="44">
        <v>3</v>
      </c>
      <c r="Y953" s="78">
        <v>413.33333333333331</v>
      </c>
      <c r="Z953" s="46" t="s">
        <v>629</v>
      </c>
      <c r="AA953" s="44" t="s">
        <v>630</v>
      </c>
      <c r="AB953" s="66" t="s">
        <v>631</v>
      </c>
      <c r="AC953" s="66" t="s">
        <v>632</v>
      </c>
      <c r="AD953" s="46" t="s">
        <v>656</v>
      </c>
      <c r="AE953" s="66" t="s">
        <v>634</v>
      </c>
      <c r="AF953" s="46" t="s">
        <v>631</v>
      </c>
      <c r="AG953" s="46" t="s">
        <v>635</v>
      </c>
      <c r="AH953" s="46"/>
    </row>
    <row r="954" spans="2:34">
      <c r="B954" s="45" t="s">
        <v>1900</v>
      </c>
      <c r="C954" s="199" t="s">
        <v>1544</v>
      </c>
      <c r="D954" s="199" t="s">
        <v>130</v>
      </c>
      <c r="E954" s="200" t="s">
        <v>358</v>
      </c>
      <c r="F954" s="199" t="s">
        <v>620</v>
      </c>
      <c r="G954" s="44" t="s">
        <v>621</v>
      </c>
      <c r="H954" s="201" t="s">
        <v>1296</v>
      </c>
      <c r="I954" s="200">
        <v>2</v>
      </c>
      <c r="J954" s="44" t="s">
        <v>811</v>
      </c>
      <c r="K954" s="44" t="s">
        <v>15</v>
      </c>
      <c r="L954" s="202" t="s">
        <v>470</v>
      </c>
      <c r="M954" s="202" t="s">
        <v>623</v>
      </c>
      <c r="N954" s="202" t="s">
        <v>624</v>
      </c>
      <c r="O954" s="91">
        <v>33.75</v>
      </c>
      <c r="P954" s="44" t="s">
        <v>625</v>
      </c>
      <c r="Q954" s="45" t="s">
        <v>626</v>
      </c>
      <c r="R954" s="45" t="s">
        <v>625</v>
      </c>
      <c r="S954" s="46" t="s">
        <v>627</v>
      </c>
      <c r="T954" s="206">
        <v>214.89885688387898</v>
      </c>
      <c r="U954" s="45" t="s">
        <v>632</v>
      </c>
      <c r="V954" s="44">
        <v>1240</v>
      </c>
      <c r="W954" s="45">
        <v>300</v>
      </c>
      <c r="X954" s="44">
        <v>3</v>
      </c>
      <c r="Y954" s="78">
        <v>413.33333333333331</v>
      </c>
      <c r="Z954" s="46" t="s">
        <v>629</v>
      </c>
      <c r="AA954" s="44" t="s">
        <v>630</v>
      </c>
      <c r="AB954" s="66" t="s">
        <v>632</v>
      </c>
      <c r="AC954" s="66" t="s">
        <v>632</v>
      </c>
      <c r="AD954" s="46" t="s">
        <v>656</v>
      </c>
      <c r="AE954" s="66" t="s">
        <v>634</v>
      </c>
      <c r="AF954" s="46" t="s">
        <v>631</v>
      </c>
      <c r="AG954" s="46" t="s">
        <v>635</v>
      </c>
      <c r="AH954" s="46"/>
    </row>
    <row r="955" spans="2:34">
      <c r="B955" s="45" t="s">
        <v>1901</v>
      </c>
      <c r="C955" s="199" t="s">
        <v>1544</v>
      </c>
      <c r="D955" s="199" t="s">
        <v>130</v>
      </c>
      <c r="E955" s="200" t="s">
        <v>358</v>
      </c>
      <c r="F955" s="199" t="s">
        <v>620</v>
      </c>
      <c r="G955" s="44" t="s">
        <v>621</v>
      </c>
      <c r="H955" s="201" t="s">
        <v>1519</v>
      </c>
      <c r="I955" s="200">
        <v>6</v>
      </c>
      <c r="J955" s="44" t="s">
        <v>811</v>
      </c>
      <c r="K955" s="44" t="s">
        <v>15</v>
      </c>
      <c r="L955" s="202" t="s">
        <v>1031</v>
      </c>
      <c r="M955" s="202"/>
      <c r="N955" s="202" t="s">
        <v>1551</v>
      </c>
      <c r="O955" s="91">
        <v>0</v>
      </c>
      <c r="P955" s="44" t="s">
        <v>621</v>
      </c>
      <c r="Q955" s="45" t="s">
        <v>771</v>
      </c>
      <c r="R955" s="45" t="s">
        <v>621</v>
      </c>
      <c r="S955" s="46" t="s">
        <v>621</v>
      </c>
      <c r="T955" s="206" t="s">
        <v>621</v>
      </c>
      <c r="U955" s="45" t="s">
        <v>621</v>
      </c>
      <c r="V955" s="44">
        <v>1240</v>
      </c>
      <c r="W955" s="45">
        <v>300</v>
      </c>
      <c r="X955" s="44">
        <v>3</v>
      </c>
      <c r="Y955" s="78">
        <v>413.33333333333331</v>
      </c>
      <c r="Z955" s="46" t="s">
        <v>629</v>
      </c>
      <c r="AA955" s="44" t="s">
        <v>621</v>
      </c>
      <c r="AB955" s="66" t="s">
        <v>628</v>
      </c>
      <c r="AC955" s="66" t="s">
        <v>628</v>
      </c>
      <c r="AD955" s="46" t="s">
        <v>621</v>
      </c>
      <c r="AE955" s="66" t="s">
        <v>621</v>
      </c>
      <c r="AF955" s="46" t="s">
        <v>633</v>
      </c>
      <c r="AG955" s="46" t="s">
        <v>725</v>
      </c>
      <c r="AH955" s="46"/>
    </row>
    <row r="956" spans="2:34">
      <c r="B956" s="45" t="s">
        <v>1902</v>
      </c>
      <c r="C956" s="199" t="s">
        <v>1544</v>
      </c>
      <c r="D956" s="199" t="s">
        <v>130</v>
      </c>
      <c r="E956" s="200" t="s">
        <v>358</v>
      </c>
      <c r="F956" s="199" t="s">
        <v>620</v>
      </c>
      <c r="G956" s="44" t="s">
        <v>621</v>
      </c>
      <c r="H956" s="201" t="s">
        <v>1252</v>
      </c>
      <c r="I956" s="200">
        <v>4</v>
      </c>
      <c r="J956" s="44" t="s">
        <v>811</v>
      </c>
      <c r="K956" s="44" t="s">
        <v>15</v>
      </c>
      <c r="L956" s="202" t="s">
        <v>470</v>
      </c>
      <c r="M956" s="202" t="s">
        <v>623</v>
      </c>
      <c r="N956" s="202" t="s">
        <v>624</v>
      </c>
      <c r="O956" s="91">
        <v>14.25</v>
      </c>
      <c r="P956" s="44" t="s">
        <v>625</v>
      </c>
      <c r="Q956" s="45" t="s">
        <v>626</v>
      </c>
      <c r="R956" s="45" t="s">
        <v>625</v>
      </c>
      <c r="S956" s="46" t="s">
        <v>627</v>
      </c>
      <c r="T956" s="206">
        <v>124.09132184408062</v>
      </c>
      <c r="U956" s="45" t="s">
        <v>632</v>
      </c>
      <c r="V956" s="44">
        <v>1240</v>
      </c>
      <c r="W956" s="45">
        <v>300</v>
      </c>
      <c r="X956" s="44">
        <v>3</v>
      </c>
      <c r="Y956" s="78">
        <v>413.33333333333331</v>
      </c>
      <c r="Z956" s="46" t="s">
        <v>629</v>
      </c>
      <c r="AA956" s="44" t="s">
        <v>630</v>
      </c>
      <c r="AB956" s="66" t="s">
        <v>631</v>
      </c>
      <c r="AC956" s="66" t="s">
        <v>632</v>
      </c>
      <c r="AD956" s="46" t="s">
        <v>656</v>
      </c>
      <c r="AE956" s="66" t="s">
        <v>634</v>
      </c>
      <c r="AF956" s="46" t="s">
        <v>631</v>
      </c>
      <c r="AG956" s="46" t="s">
        <v>635</v>
      </c>
      <c r="AH956" s="46"/>
    </row>
    <row r="957" spans="2:34">
      <c r="B957" s="45" t="s">
        <v>1903</v>
      </c>
      <c r="C957" s="199" t="s">
        <v>1544</v>
      </c>
      <c r="D957" s="199" t="s">
        <v>130</v>
      </c>
      <c r="E957" s="200" t="s">
        <v>358</v>
      </c>
      <c r="F957" s="199" t="s">
        <v>620</v>
      </c>
      <c r="G957" s="44" t="s">
        <v>621</v>
      </c>
      <c r="H957" s="201" t="s">
        <v>1255</v>
      </c>
      <c r="I957" s="200">
        <v>5</v>
      </c>
      <c r="J957" s="44" t="s">
        <v>816</v>
      </c>
      <c r="K957" s="44" t="s">
        <v>15</v>
      </c>
      <c r="L957" s="202" t="s">
        <v>470</v>
      </c>
      <c r="M957" s="202" t="s">
        <v>623</v>
      </c>
      <c r="N957" s="202" t="s">
        <v>624</v>
      </c>
      <c r="O957" s="91">
        <v>20.8</v>
      </c>
      <c r="P957" s="44" t="s">
        <v>625</v>
      </c>
      <c r="Q957" s="45" t="s">
        <v>626</v>
      </c>
      <c r="R957" s="45" t="s">
        <v>625</v>
      </c>
      <c r="S957" s="46" t="s">
        <v>627</v>
      </c>
      <c r="T957" s="206">
        <v>176.31894112660032</v>
      </c>
      <c r="U957" s="45" t="s">
        <v>632</v>
      </c>
      <c r="V957" s="44">
        <v>1240</v>
      </c>
      <c r="W957" s="45">
        <v>300</v>
      </c>
      <c r="X957" s="44">
        <v>3</v>
      </c>
      <c r="Y957" s="78">
        <v>413.33333333333331</v>
      </c>
      <c r="Z957" s="46" t="s">
        <v>629</v>
      </c>
      <c r="AA957" s="44" t="s">
        <v>630</v>
      </c>
      <c r="AB957" s="66" t="s">
        <v>632</v>
      </c>
      <c r="AC957" s="66" t="s">
        <v>632</v>
      </c>
      <c r="AD957" s="46" t="s">
        <v>656</v>
      </c>
      <c r="AE957" s="66" t="s">
        <v>634</v>
      </c>
      <c r="AF957" s="46" t="s">
        <v>631</v>
      </c>
      <c r="AG957" s="46" t="s">
        <v>635</v>
      </c>
      <c r="AH957" s="46"/>
    </row>
    <row r="958" spans="2:34">
      <c r="B958" s="45" t="s">
        <v>1904</v>
      </c>
      <c r="C958" s="199" t="s">
        <v>1544</v>
      </c>
      <c r="D958" s="199" t="s">
        <v>130</v>
      </c>
      <c r="E958" s="200" t="s">
        <v>358</v>
      </c>
      <c r="F958" s="199" t="s">
        <v>620</v>
      </c>
      <c r="G958" s="44" t="s">
        <v>621</v>
      </c>
      <c r="H958" s="201" t="s">
        <v>1789</v>
      </c>
      <c r="I958" s="200">
        <v>3</v>
      </c>
      <c r="J958" s="44" t="s">
        <v>816</v>
      </c>
      <c r="K958" s="44" t="s">
        <v>15</v>
      </c>
      <c r="L958" s="202" t="s">
        <v>470</v>
      </c>
      <c r="M958" s="202" t="s">
        <v>623</v>
      </c>
      <c r="N958" s="202" t="s">
        <v>624</v>
      </c>
      <c r="O958" s="91">
        <v>23.333333333333332</v>
      </c>
      <c r="P958" s="44" t="s">
        <v>625</v>
      </c>
      <c r="Q958" s="45" t="s">
        <v>626</v>
      </c>
      <c r="R958" s="45" t="s">
        <v>625</v>
      </c>
      <c r="S958" s="46" t="s">
        <v>627</v>
      </c>
      <c r="T958" s="206">
        <v>150.36886984350645</v>
      </c>
      <c r="U958" s="45" t="s">
        <v>632</v>
      </c>
      <c r="V958" s="44">
        <v>1240</v>
      </c>
      <c r="W958" s="45">
        <v>300</v>
      </c>
      <c r="X958" s="44">
        <v>3</v>
      </c>
      <c r="Y958" s="78">
        <v>413.33333333333331</v>
      </c>
      <c r="Z958" s="46" t="s">
        <v>629</v>
      </c>
      <c r="AA958" s="44" t="s">
        <v>630</v>
      </c>
      <c r="AB958" s="66" t="s">
        <v>632</v>
      </c>
      <c r="AC958" s="66" t="s">
        <v>632</v>
      </c>
      <c r="AD958" s="46" t="s">
        <v>656</v>
      </c>
      <c r="AE958" s="66" t="s">
        <v>634</v>
      </c>
      <c r="AF958" s="46" t="s">
        <v>631</v>
      </c>
      <c r="AG958" s="46" t="s">
        <v>635</v>
      </c>
      <c r="AH958" s="46"/>
    </row>
    <row r="959" spans="2:34">
      <c r="B959" s="45" t="s">
        <v>1905</v>
      </c>
      <c r="C959" s="199" t="s">
        <v>1544</v>
      </c>
      <c r="D959" s="199" t="s">
        <v>130</v>
      </c>
      <c r="E959" s="200" t="s">
        <v>358</v>
      </c>
      <c r="F959" s="199" t="s">
        <v>620</v>
      </c>
      <c r="G959" s="44" t="s">
        <v>621</v>
      </c>
      <c r="H959" s="201" t="s">
        <v>1409</v>
      </c>
      <c r="I959" s="200">
        <v>4</v>
      </c>
      <c r="J959" s="44" t="s">
        <v>816</v>
      </c>
      <c r="K959" s="44" t="s">
        <v>15</v>
      </c>
      <c r="L959" s="202" t="s">
        <v>470</v>
      </c>
      <c r="M959" s="202" t="s">
        <v>623</v>
      </c>
      <c r="N959" s="202" t="s">
        <v>624</v>
      </c>
      <c r="O959" s="91">
        <v>19.285714285714285</v>
      </c>
      <c r="P959" s="44" t="s">
        <v>625</v>
      </c>
      <c r="Q959" s="45" t="s">
        <v>626</v>
      </c>
      <c r="R959" s="45" t="s">
        <v>625</v>
      </c>
      <c r="S959" s="46" t="s">
        <v>627</v>
      </c>
      <c r="T959" s="206">
        <v>150.36886984350645</v>
      </c>
      <c r="U959" s="45" t="s">
        <v>632</v>
      </c>
      <c r="V959" s="44">
        <v>1240</v>
      </c>
      <c r="W959" s="45">
        <v>300</v>
      </c>
      <c r="X959" s="44">
        <v>3</v>
      </c>
      <c r="Y959" s="78">
        <v>413.33333333333331</v>
      </c>
      <c r="Z959" s="46" t="s">
        <v>629</v>
      </c>
      <c r="AA959" s="44" t="s">
        <v>630</v>
      </c>
      <c r="AB959" s="66" t="s">
        <v>631</v>
      </c>
      <c r="AC959" s="66" t="s">
        <v>632</v>
      </c>
      <c r="AD959" s="46" t="s">
        <v>656</v>
      </c>
      <c r="AE959" s="66" t="s">
        <v>634</v>
      </c>
      <c r="AF959" s="46" t="s">
        <v>631</v>
      </c>
      <c r="AG959" s="46" t="s">
        <v>635</v>
      </c>
      <c r="AH959" s="46"/>
    </row>
    <row r="960" spans="2:34">
      <c r="B960" s="45" t="s">
        <v>1906</v>
      </c>
      <c r="C960" s="199" t="s">
        <v>1544</v>
      </c>
      <c r="D960" s="199" t="s">
        <v>130</v>
      </c>
      <c r="E960" s="200" t="s">
        <v>358</v>
      </c>
      <c r="F960" s="199" t="s">
        <v>620</v>
      </c>
      <c r="G960" s="44" t="s">
        <v>621</v>
      </c>
      <c r="H960" s="201" t="s">
        <v>1416</v>
      </c>
      <c r="I960" s="200">
        <v>4</v>
      </c>
      <c r="J960" s="44" t="s">
        <v>816</v>
      </c>
      <c r="K960" s="44" t="s">
        <v>15</v>
      </c>
      <c r="L960" s="202" t="s">
        <v>470</v>
      </c>
      <c r="M960" s="202" t="s">
        <v>623</v>
      </c>
      <c r="N960" s="202" t="s">
        <v>624</v>
      </c>
      <c r="O960" s="91">
        <v>64.5</v>
      </c>
      <c r="P960" s="44" t="s">
        <v>798</v>
      </c>
      <c r="Q960" s="45" t="s">
        <v>626</v>
      </c>
      <c r="R960" s="45" t="s">
        <v>625</v>
      </c>
      <c r="S960" s="46" t="s">
        <v>627</v>
      </c>
      <c r="T960" s="206">
        <v>199.54728202612483</v>
      </c>
      <c r="U960" s="45" t="s">
        <v>632</v>
      </c>
      <c r="V960" s="44">
        <v>1240</v>
      </c>
      <c r="W960" s="45">
        <v>300</v>
      </c>
      <c r="X960" s="44">
        <v>3</v>
      </c>
      <c r="Y960" s="78">
        <v>413.33333333333331</v>
      </c>
      <c r="Z960" s="46" t="s">
        <v>629</v>
      </c>
      <c r="AA960" s="44" t="s">
        <v>630</v>
      </c>
      <c r="AB960" s="66" t="s">
        <v>634</v>
      </c>
      <c r="AC960" s="66" t="s">
        <v>799</v>
      </c>
      <c r="AD960" s="46" t="s">
        <v>656</v>
      </c>
      <c r="AE960" s="66" t="s">
        <v>634</v>
      </c>
      <c r="AF960" s="46" t="s">
        <v>631</v>
      </c>
      <c r="AG960" s="46" t="s">
        <v>725</v>
      </c>
      <c r="AH960" s="46"/>
    </row>
    <row r="961" spans="2:34">
      <c r="B961" s="45" t="s">
        <v>1907</v>
      </c>
      <c r="C961" s="199" t="s">
        <v>1544</v>
      </c>
      <c r="D961" s="199" t="s">
        <v>130</v>
      </c>
      <c r="E961" s="200" t="s">
        <v>358</v>
      </c>
      <c r="F961" s="199" t="s">
        <v>620</v>
      </c>
      <c r="G961" s="44" t="s">
        <v>621</v>
      </c>
      <c r="H961" s="201" t="s">
        <v>1908</v>
      </c>
      <c r="I961" s="200">
        <v>1</v>
      </c>
      <c r="J961" s="44" t="s">
        <v>811</v>
      </c>
      <c r="K961" s="44" t="s">
        <v>15</v>
      </c>
      <c r="L961" s="202" t="s">
        <v>470</v>
      </c>
      <c r="M961" s="202" t="s">
        <v>623</v>
      </c>
      <c r="N961" s="202" t="s">
        <v>624</v>
      </c>
      <c r="O961" s="91">
        <v>168</v>
      </c>
      <c r="P961" s="44" t="s">
        <v>625</v>
      </c>
      <c r="Q961" s="45" t="s">
        <v>626</v>
      </c>
      <c r="R961" s="45" t="s">
        <v>625</v>
      </c>
      <c r="S961" s="46" t="s">
        <v>627</v>
      </c>
      <c r="T961" s="206">
        <v>195.51303524830263</v>
      </c>
      <c r="U961" s="45" t="s">
        <v>632</v>
      </c>
      <c r="V961" s="44">
        <v>1240</v>
      </c>
      <c r="W961" s="45">
        <v>300</v>
      </c>
      <c r="X961" s="44">
        <v>3</v>
      </c>
      <c r="Y961" s="78">
        <v>413.33333333333331</v>
      </c>
      <c r="Z961" s="46" t="s">
        <v>629</v>
      </c>
      <c r="AA961" s="44" t="s">
        <v>630</v>
      </c>
      <c r="AB961" s="66" t="s">
        <v>634</v>
      </c>
      <c r="AC961" s="66" t="s">
        <v>632</v>
      </c>
      <c r="AD961" s="46" t="s">
        <v>656</v>
      </c>
      <c r="AE961" s="66" t="s">
        <v>634</v>
      </c>
      <c r="AF961" s="46" t="s">
        <v>631</v>
      </c>
      <c r="AG961" s="46" t="s">
        <v>635</v>
      </c>
      <c r="AH961" s="46"/>
    </row>
    <row r="962" spans="2:34">
      <c r="B962" s="45" t="s">
        <v>1909</v>
      </c>
      <c r="C962" s="199" t="s">
        <v>1544</v>
      </c>
      <c r="D962" s="199" t="s">
        <v>130</v>
      </c>
      <c r="E962" s="200" t="s">
        <v>358</v>
      </c>
      <c r="F962" s="199" t="s">
        <v>620</v>
      </c>
      <c r="G962" s="44" t="s">
        <v>621</v>
      </c>
      <c r="H962" s="201" t="s">
        <v>1394</v>
      </c>
      <c r="I962" s="200">
        <v>4</v>
      </c>
      <c r="J962" s="44" t="s">
        <v>811</v>
      </c>
      <c r="K962" s="44" t="s">
        <v>15</v>
      </c>
      <c r="L962" s="202" t="s">
        <v>470</v>
      </c>
      <c r="M962" s="202" t="s">
        <v>623</v>
      </c>
      <c r="N962" s="202" t="s">
        <v>624</v>
      </c>
      <c r="O962" s="91">
        <v>42.708333333333336</v>
      </c>
      <c r="P962" s="44" t="s">
        <v>625</v>
      </c>
      <c r="Q962" s="45" t="s">
        <v>626</v>
      </c>
      <c r="R962" s="45" t="s">
        <v>625</v>
      </c>
      <c r="S962" s="46" t="s">
        <v>627</v>
      </c>
      <c r="T962" s="206">
        <v>195.51303524830263</v>
      </c>
      <c r="U962" s="45" t="s">
        <v>632</v>
      </c>
      <c r="V962" s="44">
        <v>1240</v>
      </c>
      <c r="W962" s="45">
        <v>300</v>
      </c>
      <c r="X962" s="44">
        <v>3</v>
      </c>
      <c r="Y962" s="78">
        <v>413.33333333333331</v>
      </c>
      <c r="Z962" s="46" t="s">
        <v>629</v>
      </c>
      <c r="AA962" s="44" t="s">
        <v>630</v>
      </c>
      <c r="AB962" s="66" t="s">
        <v>640</v>
      </c>
      <c r="AC962" s="66" t="s">
        <v>632</v>
      </c>
      <c r="AD962" s="46" t="s">
        <v>656</v>
      </c>
      <c r="AE962" s="66" t="s">
        <v>634</v>
      </c>
      <c r="AF962" s="46" t="s">
        <v>631</v>
      </c>
      <c r="AG962" s="46" t="s">
        <v>635</v>
      </c>
      <c r="AH962" s="46"/>
    </row>
    <row r="963" spans="2:34">
      <c r="B963" s="45" t="s">
        <v>1910</v>
      </c>
      <c r="C963" s="199" t="s">
        <v>1544</v>
      </c>
      <c r="D963" s="199" t="s">
        <v>142</v>
      </c>
      <c r="E963" s="200" t="s">
        <v>357</v>
      </c>
      <c r="F963" s="199" t="s">
        <v>620</v>
      </c>
      <c r="G963" s="44" t="s">
        <v>621</v>
      </c>
      <c r="H963" s="201" t="s">
        <v>1454</v>
      </c>
      <c r="I963" s="200">
        <v>5</v>
      </c>
      <c r="J963" s="44" t="s">
        <v>816</v>
      </c>
      <c r="K963" s="44" t="s">
        <v>15</v>
      </c>
      <c r="L963" s="202" t="s">
        <v>470</v>
      </c>
      <c r="M963" s="202" t="s">
        <v>623</v>
      </c>
      <c r="N963" s="202" t="s">
        <v>624</v>
      </c>
      <c r="O963" s="91">
        <v>28.5</v>
      </c>
      <c r="P963" s="44" t="s">
        <v>625</v>
      </c>
      <c r="Q963" s="45" t="s">
        <v>626</v>
      </c>
      <c r="R963" s="45" t="s">
        <v>625</v>
      </c>
      <c r="S963" s="46" t="s">
        <v>627</v>
      </c>
      <c r="T963" s="206">
        <v>240.67669236967467</v>
      </c>
      <c r="U963" s="45" t="s">
        <v>632</v>
      </c>
      <c r="V963" s="44">
        <v>136</v>
      </c>
      <c r="W963" s="45">
        <v>300</v>
      </c>
      <c r="X963" s="44">
        <v>3</v>
      </c>
      <c r="Y963" s="78">
        <v>45.333333333333336</v>
      </c>
      <c r="Z963" s="46" t="s">
        <v>708</v>
      </c>
      <c r="AA963" s="44" t="s">
        <v>630</v>
      </c>
      <c r="AB963" s="66" t="s">
        <v>632</v>
      </c>
      <c r="AC963" s="66" t="s">
        <v>632</v>
      </c>
      <c r="AD963" s="46" t="s">
        <v>632</v>
      </c>
      <c r="AE963" s="66" t="s">
        <v>634</v>
      </c>
      <c r="AF963" s="46" t="s">
        <v>632</v>
      </c>
      <c r="AG963" s="46" t="s">
        <v>635</v>
      </c>
      <c r="AH963" s="46"/>
    </row>
    <row r="964" spans="2:34">
      <c r="B964" s="45" t="s">
        <v>1911</v>
      </c>
      <c r="C964" s="199" t="s">
        <v>1544</v>
      </c>
      <c r="D964" s="199" t="s">
        <v>142</v>
      </c>
      <c r="E964" s="200" t="s">
        <v>357</v>
      </c>
      <c r="F964" s="199" t="s">
        <v>620</v>
      </c>
      <c r="G964" s="44" t="s">
        <v>621</v>
      </c>
      <c r="H964" s="201" t="s">
        <v>1302</v>
      </c>
      <c r="I964" s="200">
        <v>6</v>
      </c>
      <c r="J964" s="44" t="s">
        <v>816</v>
      </c>
      <c r="K964" s="44" t="s">
        <v>15</v>
      </c>
      <c r="L964" s="202" t="s">
        <v>470</v>
      </c>
      <c r="M964" s="202" t="s">
        <v>623</v>
      </c>
      <c r="N964" s="202" t="s">
        <v>624</v>
      </c>
      <c r="O964" s="91">
        <v>19</v>
      </c>
      <c r="P964" s="44" t="s">
        <v>625</v>
      </c>
      <c r="Q964" s="45" t="s">
        <v>626</v>
      </c>
      <c r="R964" s="45" t="s">
        <v>625</v>
      </c>
      <c r="S964" s="46" t="s">
        <v>627</v>
      </c>
      <c r="T964" s="206">
        <v>231.26634191988828</v>
      </c>
      <c r="U964" s="45" t="s">
        <v>632</v>
      </c>
      <c r="V964" s="44">
        <v>136</v>
      </c>
      <c r="W964" s="45">
        <v>300</v>
      </c>
      <c r="X964" s="44">
        <v>3</v>
      </c>
      <c r="Y964" s="78">
        <v>45.333333333333336</v>
      </c>
      <c r="Z964" s="46" t="s">
        <v>708</v>
      </c>
      <c r="AA964" s="44" t="s">
        <v>630</v>
      </c>
      <c r="AB964" s="66" t="s">
        <v>631</v>
      </c>
      <c r="AC964" s="66" t="s">
        <v>632</v>
      </c>
      <c r="AD964" s="46" t="s">
        <v>632</v>
      </c>
      <c r="AE964" s="66" t="s">
        <v>634</v>
      </c>
      <c r="AF964" s="46" t="s">
        <v>631</v>
      </c>
      <c r="AG964" s="46" t="s">
        <v>635</v>
      </c>
      <c r="AH964" s="46"/>
    </row>
    <row r="965" spans="2:34">
      <c r="B965" s="45" t="s">
        <v>1912</v>
      </c>
      <c r="C965" s="199" t="s">
        <v>1544</v>
      </c>
      <c r="D965" s="199" t="s">
        <v>142</v>
      </c>
      <c r="E965" s="200" t="s">
        <v>357</v>
      </c>
      <c r="F965" s="199" t="s">
        <v>620</v>
      </c>
      <c r="G965" s="44" t="s">
        <v>621</v>
      </c>
      <c r="H965" s="201" t="s">
        <v>1298</v>
      </c>
      <c r="I965" s="200">
        <v>5</v>
      </c>
      <c r="J965" s="44" t="s">
        <v>816</v>
      </c>
      <c r="K965" s="44" t="s">
        <v>15</v>
      </c>
      <c r="L965" s="202" t="s">
        <v>470</v>
      </c>
      <c r="M965" s="202" t="s">
        <v>623</v>
      </c>
      <c r="N965" s="202" t="s">
        <v>624</v>
      </c>
      <c r="O965" s="91">
        <v>33</v>
      </c>
      <c r="P965" s="44" t="s">
        <v>625</v>
      </c>
      <c r="Q965" s="45" t="s">
        <v>626</v>
      </c>
      <c r="R965" s="45" t="s">
        <v>625</v>
      </c>
      <c r="S965" s="46" t="s">
        <v>627</v>
      </c>
      <c r="T965" s="206">
        <v>173.58060952767488</v>
      </c>
      <c r="U965" s="45" t="s">
        <v>632</v>
      </c>
      <c r="V965" s="44">
        <v>136</v>
      </c>
      <c r="W965" s="45">
        <v>300</v>
      </c>
      <c r="X965" s="44">
        <v>3</v>
      </c>
      <c r="Y965" s="78">
        <v>45.333333333333336</v>
      </c>
      <c r="Z965" s="46" t="s">
        <v>708</v>
      </c>
      <c r="AA965" s="44" t="s">
        <v>630</v>
      </c>
      <c r="AB965" s="66" t="s">
        <v>632</v>
      </c>
      <c r="AC965" s="66" t="s">
        <v>632</v>
      </c>
      <c r="AD965" s="46" t="s">
        <v>632</v>
      </c>
      <c r="AE965" s="66" t="s">
        <v>634</v>
      </c>
      <c r="AF965" s="46" t="s">
        <v>632</v>
      </c>
      <c r="AG965" s="46" t="s">
        <v>635</v>
      </c>
      <c r="AH965" s="46"/>
    </row>
    <row r="966" spans="2:34">
      <c r="B966" s="45" t="s">
        <v>1913</v>
      </c>
      <c r="C966" s="199" t="s">
        <v>1544</v>
      </c>
      <c r="D966" s="199" t="s">
        <v>142</v>
      </c>
      <c r="E966" s="200" t="s">
        <v>357</v>
      </c>
      <c r="F966" s="199" t="s">
        <v>620</v>
      </c>
      <c r="G966" s="44" t="s">
        <v>621</v>
      </c>
      <c r="H966" s="201" t="s">
        <v>1445</v>
      </c>
      <c r="I966" s="200">
        <v>5</v>
      </c>
      <c r="J966" s="44" t="s">
        <v>816</v>
      </c>
      <c r="K966" s="44" t="s">
        <v>15</v>
      </c>
      <c r="L966" s="202" t="s">
        <v>470</v>
      </c>
      <c r="M966" s="202" t="s">
        <v>623</v>
      </c>
      <c r="N966" s="202" t="s">
        <v>624</v>
      </c>
      <c r="O966" s="91">
        <v>22.8</v>
      </c>
      <c r="P966" s="44" t="s">
        <v>625</v>
      </c>
      <c r="Q966" s="45" t="s">
        <v>626</v>
      </c>
      <c r="R966" s="45" t="s">
        <v>625</v>
      </c>
      <c r="S966" s="46" t="s">
        <v>627</v>
      </c>
      <c r="T966" s="206">
        <v>204.8521888021285</v>
      </c>
      <c r="U966" s="45" t="s">
        <v>632</v>
      </c>
      <c r="V966" s="44">
        <v>136</v>
      </c>
      <c r="W966" s="45">
        <v>300</v>
      </c>
      <c r="X966" s="44">
        <v>3</v>
      </c>
      <c r="Y966" s="78">
        <v>45.333333333333336</v>
      </c>
      <c r="Z966" s="46" t="s">
        <v>708</v>
      </c>
      <c r="AA966" s="44" t="s">
        <v>630</v>
      </c>
      <c r="AB966" s="66" t="s">
        <v>632</v>
      </c>
      <c r="AC966" s="66" t="s">
        <v>632</v>
      </c>
      <c r="AD966" s="46" t="s">
        <v>632</v>
      </c>
      <c r="AE966" s="66" t="s">
        <v>634</v>
      </c>
      <c r="AF966" s="46" t="s">
        <v>632</v>
      </c>
      <c r="AG966" s="46" t="s">
        <v>635</v>
      </c>
      <c r="AH966" s="46"/>
    </row>
    <row r="967" spans="2:34">
      <c r="B967" s="45" t="s">
        <v>1914</v>
      </c>
      <c r="C967" s="199" t="s">
        <v>1544</v>
      </c>
      <c r="D967" s="199" t="s">
        <v>142</v>
      </c>
      <c r="E967" s="200" t="s">
        <v>357</v>
      </c>
      <c r="F967" s="199" t="s">
        <v>620</v>
      </c>
      <c r="G967" s="44" t="s">
        <v>621</v>
      </c>
      <c r="H967" s="201" t="s">
        <v>1272</v>
      </c>
      <c r="I967" s="200">
        <v>5</v>
      </c>
      <c r="J967" s="44" t="s">
        <v>811</v>
      </c>
      <c r="K967" s="44" t="s">
        <v>15</v>
      </c>
      <c r="L967" s="202" t="s">
        <v>470</v>
      </c>
      <c r="M967" s="202" t="s">
        <v>623</v>
      </c>
      <c r="N967" s="202" t="s">
        <v>624</v>
      </c>
      <c r="O967" s="91">
        <v>11.922077922077923</v>
      </c>
      <c r="P967" s="44" t="s">
        <v>625</v>
      </c>
      <c r="Q967" s="45" t="s">
        <v>626</v>
      </c>
      <c r="R967" s="45" t="s">
        <v>625</v>
      </c>
      <c r="S967" s="46" t="s">
        <v>627</v>
      </c>
      <c r="T967" s="206">
        <v>240.20656539115095</v>
      </c>
      <c r="U967" s="45" t="s">
        <v>632</v>
      </c>
      <c r="V967" s="44">
        <v>136</v>
      </c>
      <c r="W967" s="45">
        <v>300</v>
      </c>
      <c r="X967" s="44">
        <v>3</v>
      </c>
      <c r="Y967" s="78">
        <v>45.333333333333336</v>
      </c>
      <c r="Z967" s="46" t="s">
        <v>708</v>
      </c>
      <c r="AA967" s="44" t="s">
        <v>630</v>
      </c>
      <c r="AB967" s="66" t="s">
        <v>631</v>
      </c>
      <c r="AC967" s="66" t="s">
        <v>632</v>
      </c>
      <c r="AD967" s="46" t="s">
        <v>632</v>
      </c>
      <c r="AE967" s="66" t="s">
        <v>634</v>
      </c>
      <c r="AF967" s="46" t="s">
        <v>631</v>
      </c>
      <c r="AG967" s="46" t="s">
        <v>635</v>
      </c>
      <c r="AH967" s="46"/>
    </row>
    <row r="968" spans="2:34">
      <c r="B968" s="45" t="s">
        <v>1915</v>
      </c>
      <c r="C968" s="199" t="s">
        <v>1544</v>
      </c>
      <c r="D968" s="199" t="s">
        <v>142</v>
      </c>
      <c r="E968" s="200" t="s">
        <v>357</v>
      </c>
      <c r="F968" s="199" t="s">
        <v>620</v>
      </c>
      <c r="G968" s="44" t="s">
        <v>621</v>
      </c>
      <c r="H968" s="201" t="s">
        <v>1473</v>
      </c>
      <c r="I968" s="200">
        <v>7</v>
      </c>
      <c r="J968" s="44" t="s">
        <v>811</v>
      </c>
      <c r="K968" s="44" t="s">
        <v>15</v>
      </c>
      <c r="L968" s="202" t="s">
        <v>470</v>
      </c>
      <c r="M968" s="202" t="s">
        <v>623</v>
      </c>
      <c r="N968" s="202" t="s">
        <v>624</v>
      </c>
      <c r="O968" s="91">
        <v>9.424603174603174</v>
      </c>
      <c r="P968" s="44" t="s">
        <v>625</v>
      </c>
      <c r="Q968" s="45" t="s">
        <v>626</v>
      </c>
      <c r="R968" s="45" t="s">
        <v>625</v>
      </c>
      <c r="S968" s="46" t="s">
        <v>627</v>
      </c>
      <c r="T968" s="206">
        <v>484.96003222635386</v>
      </c>
      <c r="U968" s="45" t="s">
        <v>632</v>
      </c>
      <c r="V968" s="44">
        <v>136</v>
      </c>
      <c r="W968" s="45">
        <v>300</v>
      </c>
      <c r="X968" s="44">
        <v>3</v>
      </c>
      <c r="Y968" s="78">
        <v>45.333333333333336</v>
      </c>
      <c r="Z968" s="46" t="s">
        <v>708</v>
      </c>
      <c r="AA968" s="44" t="s">
        <v>630</v>
      </c>
      <c r="AB968" s="66" t="s">
        <v>631</v>
      </c>
      <c r="AC968" s="66" t="s">
        <v>632</v>
      </c>
      <c r="AD968" s="46" t="s">
        <v>632</v>
      </c>
      <c r="AE968" s="66" t="s">
        <v>634</v>
      </c>
      <c r="AF968" s="46" t="s">
        <v>631</v>
      </c>
      <c r="AG968" s="46" t="s">
        <v>635</v>
      </c>
      <c r="AH968" s="46"/>
    </row>
    <row r="969" spans="2:34">
      <c r="B969" s="45" t="s">
        <v>1916</v>
      </c>
      <c r="C969" s="199" t="s">
        <v>1544</v>
      </c>
      <c r="D969" s="199" t="s">
        <v>142</v>
      </c>
      <c r="E969" s="200" t="s">
        <v>357</v>
      </c>
      <c r="F969" s="199" t="s">
        <v>620</v>
      </c>
      <c r="G969" s="44" t="s">
        <v>621</v>
      </c>
      <c r="H969" s="201" t="s">
        <v>1411</v>
      </c>
      <c r="I969" s="200">
        <v>21</v>
      </c>
      <c r="J969" s="44" t="s">
        <v>811</v>
      </c>
      <c r="K969" s="44" t="s">
        <v>15</v>
      </c>
      <c r="L969" s="202" t="s">
        <v>470</v>
      </c>
      <c r="M969" s="202" t="s">
        <v>623</v>
      </c>
      <c r="N969" s="202" t="s">
        <v>624</v>
      </c>
      <c r="O969" s="91">
        <v>22.285714285714288</v>
      </c>
      <c r="P969" s="44" t="s">
        <v>625</v>
      </c>
      <c r="Q969" s="45" t="s">
        <v>626</v>
      </c>
      <c r="R969" s="45" t="s">
        <v>625</v>
      </c>
      <c r="S969" s="46" t="s">
        <v>627</v>
      </c>
      <c r="T969" s="206">
        <v>132.66678743752004</v>
      </c>
      <c r="U969" s="45" t="s">
        <v>632</v>
      </c>
      <c r="V969" s="44">
        <v>136</v>
      </c>
      <c r="W969" s="45">
        <v>300</v>
      </c>
      <c r="X969" s="44">
        <v>3</v>
      </c>
      <c r="Y969" s="78">
        <v>45.333333333333336</v>
      </c>
      <c r="Z969" s="46" t="s">
        <v>708</v>
      </c>
      <c r="AA969" s="44" t="s">
        <v>630</v>
      </c>
      <c r="AB969" s="66" t="s">
        <v>632</v>
      </c>
      <c r="AC969" s="66" t="s">
        <v>632</v>
      </c>
      <c r="AD969" s="46" t="s">
        <v>632</v>
      </c>
      <c r="AE969" s="66" t="s">
        <v>634</v>
      </c>
      <c r="AF969" s="46" t="s">
        <v>632</v>
      </c>
      <c r="AG969" s="46" t="s">
        <v>635</v>
      </c>
      <c r="AH969" s="46"/>
    </row>
    <row r="970" spans="2:34">
      <c r="B970" s="45" t="s">
        <v>1917</v>
      </c>
      <c r="C970" s="199" t="s">
        <v>1544</v>
      </c>
      <c r="D970" s="199" t="s">
        <v>142</v>
      </c>
      <c r="E970" s="200" t="s">
        <v>357</v>
      </c>
      <c r="F970" s="199" t="s">
        <v>620</v>
      </c>
      <c r="G970" s="44" t="s">
        <v>621</v>
      </c>
      <c r="H970" s="201" t="s">
        <v>1296</v>
      </c>
      <c r="I970" s="200">
        <v>3</v>
      </c>
      <c r="J970" s="44" t="s">
        <v>811</v>
      </c>
      <c r="K970" s="44" t="s">
        <v>15</v>
      </c>
      <c r="L970" s="202" t="s">
        <v>470</v>
      </c>
      <c r="M970" s="202" t="s">
        <v>623</v>
      </c>
      <c r="N970" s="202" t="s">
        <v>624</v>
      </c>
      <c r="O970" s="91">
        <v>10.761904761904761</v>
      </c>
      <c r="P970" s="44" t="s">
        <v>625</v>
      </c>
      <c r="Q970" s="45" t="s">
        <v>626</v>
      </c>
      <c r="R970" s="45" t="s">
        <v>625</v>
      </c>
      <c r="S970" s="46" t="s">
        <v>627</v>
      </c>
      <c r="T970" s="206">
        <v>153.02949317044107</v>
      </c>
      <c r="U970" s="45" t="s">
        <v>632</v>
      </c>
      <c r="V970" s="44">
        <v>136</v>
      </c>
      <c r="W970" s="45">
        <v>300</v>
      </c>
      <c r="X970" s="44">
        <v>3</v>
      </c>
      <c r="Y970" s="78">
        <v>45.333333333333336</v>
      </c>
      <c r="Z970" s="46" t="s">
        <v>708</v>
      </c>
      <c r="AA970" s="44" t="s">
        <v>630</v>
      </c>
      <c r="AB970" s="66" t="s">
        <v>631</v>
      </c>
      <c r="AC970" s="66" t="s">
        <v>632</v>
      </c>
      <c r="AD970" s="46" t="s">
        <v>632</v>
      </c>
      <c r="AE970" s="66" t="s">
        <v>634</v>
      </c>
      <c r="AF970" s="46" t="s">
        <v>631</v>
      </c>
      <c r="AG970" s="46" t="s">
        <v>635</v>
      </c>
      <c r="AH970" s="46"/>
    </row>
    <row r="971" spans="2:34">
      <c r="B971" s="45" t="s">
        <v>1918</v>
      </c>
      <c r="C971" s="199" t="s">
        <v>1544</v>
      </c>
      <c r="D971" s="199" t="s">
        <v>142</v>
      </c>
      <c r="E971" s="200" t="s">
        <v>357</v>
      </c>
      <c r="F971" s="199" t="s">
        <v>620</v>
      </c>
      <c r="G971" s="44" t="s">
        <v>621</v>
      </c>
      <c r="H971" s="201" t="s">
        <v>1310</v>
      </c>
      <c r="I971" s="200">
        <v>6</v>
      </c>
      <c r="J971" s="44" t="s">
        <v>811</v>
      </c>
      <c r="K971" s="44" t="s">
        <v>15</v>
      </c>
      <c r="L971" s="202" t="s">
        <v>470</v>
      </c>
      <c r="M971" s="202" t="s">
        <v>623</v>
      </c>
      <c r="N971" s="202" t="s">
        <v>624</v>
      </c>
      <c r="O971" s="91">
        <v>14.25</v>
      </c>
      <c r="P971" s="44" t="s">
        <v>625</v>
      </c>
      <c r="Q971" s="45" t="s">
        <v>626</v>
      </c>
      <c r="R971" s="45" t="s">
        <v>625</v>
      </c>
      <c r="S971" s="46" t="s">
        <v>627</v>
      </c>
      <c r="T971" s="206">
        <v>44.607265798238693</v>
      </c>
      <c r="U971" s="45" t="s">
        <v>632</v>
      </c>
      <c r="V971" s="44">
        <v>136</v>
      </c>
      <c r="W971" s="45">
        <v>300</v>
      </c>
      <c r="X971" s="44">
        <v>3</v>
      </c>
      <c r="Y971" s="78">
        <v>45.333333333333336</v>
      </c>
      <c r="Z971" s="46" t="s">
        <v>708</v>
      </c>
      <c r="AA971" s="44" t="s">
        <v>630</v>
      </c>
      <c r="AB971" s="66" t="s">
        <v>631</v>
      </c>
      <c r="AC971" s="66" t="s">
        <v>632</v>
      </c>
      <c r="AD971" s="46" t="s">
        <v>632</v>
      </c>
      <c r="AE971" s="66" t="s">
        <v>634</v>
      </c>
      <c r="AF971" s="46" t="s">
        <v>631</v>
      </c>
      <c r="AG971" s="46" t="s">
        <v>635</v>
      </c>
      <c r="AH971" s="46"/>
    </row>
    <row r="972" spans="2:34">
      <c r="B972" s="45" t="s">
        <v>1919</v>
      </c>
      <c r="C972" s="199" t="s">
        <v>1544</v>
      </c>
      <c r="D972" s="199" t="s">
        <v>142</v>
      </c>
      <c r="E972" s="200" t="s">
        <v>357</v>
      </c>
      <c r="F972" s="199" t="s">
        <v>620</v>
      </c>
      <c r="G972" s="44" t="s">
        <v>621</v>
      </c>
      <c r="H972" s="201" t="s">
        <v>1439</v>
      </c>
      <c r="I972" s="200">
        <v>6</v>
      </c>
      <c r="J972" s="44" t="s">
        <v>811</v>
      </c>
      <c r="K972" s="44" t="s">
        <v>15</v>
      </c>
      <c r="L972" s="202" t="s">
        <v>470</v>
      </c>
      <c r="M972" s="202" t="s">
        <v>623</v>
      </c>
      <c r="N972" s="202" t="s">
        <v>624</v>
      </c>
      <c r="O972" s="91">
        <v>36</v>
      </c>
      <c r="P972" s="44" t="s">
        <v>625</v>
      </c>
      <c r="Q972" s="45" t="s">
        <v>626</v>
      </c>
      <c r="R972" s="45" t="s">
        <v>625</v>
      </c>
      <c r="S972" s="46" t="s">
        <v>627</v>
      </c>
      <c r="T972" s="206">
        <v>94.512900495088445</v>
      </c>
      <c r="U972" s="45" t="s">
        <v>632</v>
      </c>
      <c r="V972" s="44">
        <v>136</v>
      </c>
      <c r="W972" s="45">
        <v>300</v>
      </c>
      <c r="X972" s="44">
        <v>3</v>
      </c>
      <c r="Y972" s="78">
        <v>45.333333333333336</v>
      </c>
      <c r="Z972" s="46" t="s">
        <v>708</v>
      </c>
      <c r="AA972" s="44" t="s">
        <v>630</v>
      </c>
      <c r="AB972" s="66" t="s">
        <v>632</v>
      </c>
      <c r="AC972" s="66" t="s">
        <v>632</v>
      </c>
      <c r="AD972" s="46" t="s">
        <v>632</v>
      </c>
      <c r="AE972" s="66" t="s">
        <v>634</v>
      </c>
      <c r="AF972" s="46" t="s">
        <v>632</v>
      </c>
      <c r="AG972" s="46" t="s">
        <v>635</v>
      </c>
      <c r="AH972" s="46"/>
    </row>
    <row r="973" spans="2:34">
      <c r="B973" s="45" t="s">
        <v>1920</v>
      </c>
      <c r="C973" s="199" t="s">
        <v>1544</v>
      </c>
      <c r="D973" s="199" t="s">
        <v>142</v>
      </c>
      <c r="E973" s="200" t="s">
        <v>357</v>
      </c>
      <c r="F973" s="199" t="s">
        <v>620</v>
      </c>
      <c r="G973" s="44" t="s">
        <v>621</v>
      </c>
      <c r="H973" s="201" t="s">
        <v>1382</v>
      </c>
      <c r="I973" s="200">
        <v>1</v>
      </c>
      <c r="J973" s="44" t="s">
        <v>811</v>
      </c>
      <c r="K973" s="44" t="s">
        <v>15</v>
      </c>
      <c r="L973" s="202" t="s">
        <v>470</v>
      </c>
      <c r="M973" s="202" t="s">
        <v>623</v>
      </c>
      <c r="N973" s="202" t="s">
        <v>624</v>
      </c>
      <c r="O973" s="91">
        <v>24</v>
      </c>
      <c r="P973" s="44" t="s">
        <v>625</v>
      </c>
      <c r="Q973" s="45" t="s">
        <v>626</v>
      </c>
      <c r="R973" s="45" t="s">
        <v>625</v>
      </c>
      <c r="S973" s="46" t="s">
        <v>627</v>
      </c>
      <c r="T973" s="206">
        <v>894.18611296864503</v>
      </c>
      <c r="U973" s="45" t="s">
        <v>631</v>
      </c>
      <c r="V973" s="44">
        <v>136</v>
      </c>
      <c r="W973" s="45">
        <v>300</v>
      </c>
      <c r="X973" s="44">
        <v>3</v>
      </c>
      <c r="Y973" s="78">
        <v>45.333333333333336</v>
      </c>
      <c r="Z973" s="46" t="s">
        <v>708</v>
      </c>
      <c r="AA973" s="44" t="s">
        <v>630</v>
      </c>
      <c r="AB973" s="66" t="s">
        <v>632</v>
      </c>
      <c r="AC973" s="66" t="s">
        <v>632</v>
      </c>
      <c r="AD973" s="46" t="s">
        <v>656</v>
      </c>
      <c r="AE973" s="66" t="s">
        <v>634</v>
      </c>
      <c r="AF973" s="46" t="s">
        <v>631</v>
      </c>
      <c r="AG973" s="46" t="s">
        <v>635</v>
      </c>
      <c r="AH973" s="46"/>
    </row>
    <row r="974" spans="2:34">
      <c r="B974" s="45" t="s">
        <v>1921</v>
      </c>
      <c r="C974" s="199" t="s">
        <v>1544</v>
      </c>
      <c r="D974" s="199" t="s">
        <v>142</v>
      </c>
      <c r="E974" s="200" t="s">
        <v>357</v>
      </c>
      <c r="F974" s="199" t="s">
        <v>620</v>
      </c>
      <c r="G974" s="44" t="s">
        <v>621</v>
      </c>
      <c r="H974" s="201" t="s">
        <v>1922</v>
      </c>
      <c r="I974" s="200">
        <v>5</v>
      </c>
      <c r="J974" s="44" t="s">
        <v>811</v>
      </c>
      <c r="K974" s="44" t="s">
        <v>15</v>
      </c>
      <c r="L974" s="202" t="s">
        <v>470</v>
      </c>
      <c r="M974" s="202" t="s">
        <v>623</v>
      </c>
      <c r="N974" s="202" t="s">
        <v>624</v>
      </c>
      <c r="O974" s="91">
        <v>43.2</v>
      </c>
      <c r="P974" s="44" t="s">
        <v>625</v>
      </c>
      <c r="Q974" s="45" t="s">
        <v>626</v>
      </c>
      <c r="R974" s="45" t="s">
        <v>625</v>
      </c>
      <c r="S974" s="46" t="s">
        <v>627</v>
      </c>
      <c r="T974" s="206">
        <v>242.53837239699544</v>
      </c>
      <c r="U974" s="45" t="s">
        <v>632</v>
      </c>
      <c r="V974" s="44">
        <v>136</v>
      </c>
      <c r="W974" s="45">
        <v>300</v>
      </c>
      <c r="X974" s="44">
        <v>3</v>
      </c>
      <c r="Y974" s="78">
        <v>45.333333333333336</v>
      </c>
      <c r="Z974" s="46" t="s">
        <v>708</v>
      </c>
      <c r="AA974" s="44" t="s">
        <v>630</v>
      </c>
      <c r="AB974" s="66" t="s">
        <v>640</v>
      </c>
      <c r="AC974" s="66" t="s">
        <v>632</v>
      </c>
      <c r="AD974" s="46" t="s">
        <v>632</v>
      </c>
      <c r="AE974" s="66" t="s">
        <v>634</v>
      </c>
      <c r="AF974" s="46" t="s">
        <v>632</v>
      </c>
      <c r="AG974" s="46" t="s">
        <v>635</v>
      </c>
      <c r="AH974" s="46"/>
    </row>
    <row r="975" spans="2:34">
      <c r="B975" s="45" t="s">
        <v>1923</v>
      </c>
      <c r="C975" s="199" t="s">
        <v>1544</v>
      </c>
      <c r="D975" s="199" t="s">
        <v>142</v>
      </c>
      <c r="E975" s="200" t="s">
        <v>357</v>
      </c>
      <c r="F975" s="199" t="s">
        <v>620</v>
      </c>
      <c r="G975" s="44" t="s">
        <v>621</v>
      </c>
      <c r="H975" s="201" t="s">
        <v>1292</v>
      </c>
      <c r="I975" s="200">
        <v>4</v>
      </c>
      <c r="J975" s="44" t="s">
        <v>816</v>
      </c>
      <c r="K975" s="44" t="s">
        <v>15</v>
      </c>
      <c r="L975" s="202" t="s">
        <v>470</v>
      </c>
      <c r="M975" s="202" t="s">
        <v>623</v>
      </c>
      <c r="N975" s="202" t="s">
        <v>624</v>
      </c>
      <c r="O975" s="91">
        <v>22.5</v>
      </c>
      <c r="P975" s="44" t="s">
        <v>798</v>
      </c>
      <c r="Q975" s="45" t="s">
        <v>626</v>
      </c>
      <c r="R975" s="45" t="s">
        <v>625</v>
      </c>
      <c r="S975" s="46" t="s">
        <v>627</v>
      </c>
      <c r="T975" s="206">
        <v>786.31811975175128</v>
      </c>
      <c r="U975" s="45" t="s">
        <v>631</v>
      </c>
      <c r="V975" s="44">
        <v>136</v>
      </c>
      <c r="W975" s="45">
        <v>300</v>
      </c>
      <c r="X975" s="44">
        <v>3</v>
      </c>
      <c r="Y975" s="78">
        <v>45.333333333333336</v>
      </c>
      <c r="Z975" s="46" t="s">
        <v>708</v>
      </c>
      <c r="AA975" s="44" t="s">
        <v>630</v>
      </c>
      <c r="AB975" s="66" t="s">
        <v>632</v>
      </c>
      <c r="AC975" s="66" t="s">
        <v>799</v>
      </c>
      <c r="AD975" s="46" t="s">
        <v>656</v>
      </c>
      <c r="AE975" s="66" t="s">
        <v>634</v>
      </c>
      <c r="AF975" s="46" t="s">
        <v>631</v>
      </c>
      <c r="AG975" s="46" t="s">
        <v>725</v>
      </c>
      <c r="AH975" s="46"/>
    </row>
    <row r="976" spans="2:34">
      <c r="B976" s="45" t="s">
        <v>1924</v>
      </c>
      <c r="C976" s="199" t="s">
        <v>1544</v>
      </c>
      <c r="D976" s="199" t="s">
        <v>142</v>
      </c>
      <c r="E976" s="200" t="s">
        <v>357</v>
      </c>
      <c r="F976" s="199" t="s">
        <v>620</v>
      </c>
      <c r="G976" s="44" t="s">
        <v>621</v>
      </c>
      <c r="H976" s="201" t="s">
        <v>1426</v>
      </c>
      <c r="I976" s="200">
        <v>5</v>
      </c>
      <c r="J976" s="44" t="s">
        <v>816</v>
      </c>
      <c r="K976" s="44" t="s">
        <v>15</v>
      </c>
      <c r="L976" s="202" t="s">
        <v>470</v>
      </c>
      <c r="M976" s="202" t="s">
        <v>623</v>
      </c>
      <c r="N976" s="202" t="s">
        <v>624</v>
      </c>
      <c r="O976" s="91">
        <v>4.2</v>
      </c>
      <c r="P976" s="44" t="s">
        <v>798</v>
      </c>
      <c r="Q976" s="45" t="s">
        <v>626</v>
      </c>
      <c r="R976" s="45" t="s">
        <v>625</v>
      </c>
      <c r="S976" s="46" t="s">
        <v>627</v>
      </c>
      <c r="T976" s="206">
        <v>786.31811975175128</v>
      </c>
      <c r="U976" s="45" t="s">
        <v>631</v>
      </c>
      <c r="V976" s="44">
        <v>136</v>
      </c>
      <c r="W976" s="45">
        <v>300</v>
      </c>
      <c r="X976" s="44">
        <v>3</v>
      </c>
      <c r="Y976" s="78">
        <v>45.333333333333336</v>
      </c>
      <c r="Z976" s="46" t="s">
        <v>708</v>
      </c>
      <c r="AA976" s="44" t="s">
        <v>630</v>
      </c>
      <c r="AB976" s="66" t="s">
        <v>628</v>
      </c>
      <c r="AC976" s="66" t="s">
        <v>799</v>
      </c>
      <c r="AD976" s="46" t="s">
        <v>656</v>
      </c>
      <c r="AE976" s="66" t="s">
        <v>634</v>
      </c>
      <c r="AF976" s="46" t="s">
        <v>633</v>
      </c>
      <c r="AG976" s="46" t="s">
        <v>725</v>
      </c>
      <c r="AH976" s="46"/>
    </row>
    <row r="977" spans="2:34">
      <c r="B977" s="45" t="s">
        <v>1925</v>
      </c>
      <c r="C977" s="199" t="s">
        <v>1544</v>
      </c>
      <c r="D977" s="199" t="s">
        <v>142</v>
      </c>
      <c r="E977" s="200" t="s">
        <v>357</v>
      </c>
      <c r="F977" s="199" t="s">
        <v>620</v>
      </c>
      <c r="G977" s="44" t="s">
        <v>621</v>
      </c>
      <c r="H977" s="201" t="s">
        <v>1294</v>
      </c>
      <c r="I977" s="200">
        <v>5</v>
      </c>
      <c r="J977" s="44" t="s">
        <v>816</v>
      </c>
      <c r="K977" s="44" t="s">
        <v>15</v>
      </c>
      <c r="L977" s="202" t="s">
        <v>470</v>
      </c>
      <c r="M977" s="202" t="s">
        <v>623</v>
      </c>
      <c r="N977" s="202" t="s">
        <v>624</v>
      </c>
      <c r="O977" s="91">
        <v>10.5</v>
      </c>
      <c r="P977" s="44" t="s">
        <v>798</v>
      </c>
      <c r="Q977" s="45" t="s">
        <v>626</v>
      </c>
      <c r="R977" s="45" t="s">
        <v>625</v>
      </c>
      <c r="S977" s="46" t="s">
        <v>627</v>
      </c>
      <c r="T977" s="206">
        <v>832.3069044054289</v>
      </c>
      <c r="U977" s="45" t="s">
        <v>631</v>
      </c>
      <c r="V977" s="44">
        <v>136</v>
      </c>
      <c r="W977" s="45">
        <v>300</v>
      </c>
      <c r="X977" s="44">
        <v>3</v>
      </c>
      <c r="Y977" s="78">
        <v>45.333333333333336</v>
      </c>
      <c r="Z977" s="46" t="s">
        <v>708</v>
      </c>
      <c r="AA977" s="44" t="s">
        <v>630</v>
      </c>
      <c r="AB977" s="66" t="s">
        <v>631</v>
      </c>
      <c r="AC977" s="66" t="s">
        <v>799</v>
      </c>
      <c r="AD977" s="46" t="s">
        <v>656</v>
      </c>
      <c r="AE977" s="66" t="s">
        <v>634</v>
      </c>
      <c r="AF977" s="46" t="s">
        <v>631</v>
      </c>
      <c r="AG977" s="46" t="s">
        <v>725</v>
      </c>
      <c r="AH977" s="46"/>
    </row>
    <row r="978" spans="2:34">
      <c r="B978" s="45" t="s">
        <v>1926</v>
      </c>
      <c r="C978" s="199" t="s">
        <v>1544</v>
      </c>
      <c r="D978" s="199" t="s">
        <v>142</v>
      </c>
      <c r="E978" s="200" t="s">
        <v>357</v>
      </c>
      <c r="F978" s="199" t="s">
        <v>620</v>
      </c>
      <c r="G978" s="44" t="s">
        <v>621</v>
      </c>
      <c r="H978" s="201" t="s">
        <v>1290</v>
      </c>
      <c r="I978" s="200">
        <v>3</v>
      </c>
      <c r="J978" s="44" t="s">
        <v>816</v>
      </c>
      <c r="K978" s="44" t="s">
        <v>15</v>
      </c>
      <c r="L978" s="202" t="s">
        <v>470</v>
      </c>
      <c r="M978" s="202" t="s">
        <v>623</v>
      </c>
      <c r="N978" s="202" t="s">
        <v>624</v>
      </c>
      <c r="O978" s="91">
        <v>12</v>
      </c>
      <c r="P978" s="44" t="s">
        <v>798</v>
      </c>
      <c r="Q978" s="45" t="s">
        <v>626</v>
      </c>
      <c r="R978" s="45" t="s">
        <v>625</v>
      </c>
      <c r="S978" s="46" t="s">
        <v>627</v>
      </c>
      <c r="T978" s="206">
        <v>848.08269717644839</v>
      </c>
      <c r="U978" s="45" t="s">
        <v>631</v>
      </c>
      <c r="V978" s="44">
        <v>136</v>
      </c>
      <c r="W978" s="45">
        <v>300</v>
      </c>
      <c r="X978" s="44">
        <v>3</v>
      </c>
      <c r="Y978" s="78">
        <v>45.333333333333336</v>
      </c>
      <c r="Z978" s="46" t="s">
        <v>708</v>
      </c>
      <c r="AA978" s="44" t="s">
        <v>630</v>
      </c>
      <c r="AB978" s="66" t="s">
        <v>631</v>
      </c>
      <c r="AC978" s="66" t="s">
        <v>799</v>
      </c>
      <c r="AD978" s="46" t="s">
        <v>656</v>
      </c>
      <c r="AE978" s="66" t="s">
        <v>634</v>
      </c>
      <c r="AF978" s="46" t="s">
        <v>631</v>
      </c>
      <c r="AG978" s="46" t="s">
        <v>725</v>
      </c>
      <c r="AH978" s="46"/>
    </row>
    <row r="979" spans="2:34">
      <c r="B979" s="45" t="s">
        <v>1927</v>
      </c>
      <c r="C979" s="199" t="s">
        <v>1544</v>
      </c>
      <c r="D979" s="199" t="s">
        <v>142</v>
      </c>
      <c r="E979" s="200" t="s">
        <v>357</v>
      </c>
      <c r="F979" s="199" t="s">
        <v>620</v>
      </c>
      <c r="G979" s="44" t="s">
        <v>621</v>
      </c>
      <c r="H979" s="201" t="s">
        <v>1324</v>
      </c>
      <c r="I979" s="200">
        <v>8</v>
      </c>
      <c r="J979" s="44" t="s">
        <v>816</v>
      </c>
      <c r="K979" s="44" t="s">
        <v>15</v>
      </c>
      <c r="L979" s="202" t="s">
        <v>470</v>
      </c>
      <c r="M979" s="202" t="s">
        <v>623</v>
      </c>
      <c r="N979" s="202" t="s">
        <v>624</v>
      </c>
      <c r="O979" s="91">
        <v>3.9375</v>
      </c>
      <c r="P979" s="44" t="s">
        <v>798</v>
      </c>
      <c r="Q979" s="45" t="s">
        <v>626</v>
      </c>
      <c r="R979" s="45" t="s">
        <v>625</v>
      </c>
      <c r="S979" s="46" t="s">
        <v>627</v>
      </c>
      <c r="T979" s="206">
        <v>839.30191363354754</v>
      </c>
      <c r="U979" s="45" t="s">
        <v>631</v>
      </c>
      <c r="V979" s="44">
        <v>136</v>
      </c>
      <c r="W979" s="45">
        <v>300</v>
      </c>
      <c r="X979" s="44">
        <v>3</v>
      </c>
      <c r="Y979" s="78">
        <v>45.333333333333336</v>
      </c>
      <c r="Z979" s="46" t="s">
        <v>708</v>
      </c>
      <c r="AA979" s="44" t="s">
        <v>630</v>
      </c>
      <c r="AB979" s="66" t="s">
        <v>628</v>
      </c>
      <c r="AC979" s="66" t="s">
        <v>799</v>
      </c>
      <c r="AD979" s="46" t="s">
        <v>656</v>
      </c>
      <c r="AE979" s="66" t="s">
        <v>634</v>
      </c>
      <c r="AF979" s="46" t="s">
        <v>633</v>
      </c>
      <c r="AG979" s="46" t="s">
        <v>725</v>
      </c>
      <c r="AH979" s="46"/>
    </row>
    <row r="980" spans="2:34">
      <c r="B980" s="45" t="s">
        <v>1928</v>
      </c>
      <c r="C980" s="199" t="s">
        <v>1544</v>
      </c>
      <c r="D980" s="199" t="s">
        <v>142</v>
      </c>
      <c r="E980" s="200" t="s">
        <v>357</v>
      </c>
      <c r="F980" s="199" t="s">
        <v>620</v>
      </c>
      <c r="G980" s="44" t="s">
        <v>621</v>
      </c>
      <c r="H980" s="201" t="s">
        <v>1320</v>
      </c>
      <c r="I980" s="200">
        <v>3</v>
      </c>
      <c r="J980" s="44" t="s">
        <v>811</v>
      </c>
      <c r="K980" s="44" t="s">
        <v>15</v>
      </c>
      <c r="L980" s="202" t="s">
        <v>470</v>
      </c>
      <c r="M980" s="202" t="s">
        <v>623</v>
      </c>
      <c r="N980" s="202" t="s">
        <v>624</v>
      </c>
      <c r="O980" s="91">
        <v>7</v>
      </c>
      <c r="P980" s="44" t="s">
        <v>798</v>
      </c>
      <c r="Q980" s="45" t="s">
        <v>626</v>
      </c>
      <c r="R980" s="45" t="s">
        <v>625</v>
      </c>
      <c r="S980" s="46" t="s">
        <v>627</v>
      </c>
      <c r="T980" s="206">
        <v>863.99900181480177</v>
      </c>
      <c r="U980" s="45" t="s">
        <v>631</v>
      </c>
      <c r="V980" s="44">
        <v>136</v>
      </c>
      <c r="W980" s="45">
        <v>300</v>
      </c>
      <c r="X980" s="44">
        <v>3</v>
      </c>
      <c r="Y980" s="78">
        <v>45.333333333333336</v>
      </c>
      <c r="Z980" s="46" t="s">
        <v>708</v>
      </c>
      <c r="AA980" s="44" t="s">
        <v>630</v>
      </c>
      <c r="AB980" s="66" t="s">
        <v>631</v>
      </c>
      <c r="AC980" s="66" t="s">
        <v>799</v>
      </c>
      <c r="AD980" s="46" t="s">
        <v>656</v>
      </c>
      <c r="AE980" s="66" t="s">
        <v>634</v>
      </c>
      <c r="AF980" s="46" t="s">
        <v>631</v>
      </c>
      <c r="AG980" s="46" t="s">
        <v>725</v>
      </c>
      <c r="AH980" s="46"/>
    </row>
    <row r="981" spans="2:34">
      <c r="B981" s="45" t="s">
        <v>1929</v>
      </c>
      <c r="C981" s="199" t="s">
        <v>1544</v>
      </c>
      <c r="D981" s="199" t="s">
        <v>142</v>
      </c>
      <c r="E981" s="200" t="s">
        <v>357</v>
      </c>
      <c r="F981" s="199" t="s">
        <v>620</v>
      </c>
      <c r="G981" s="44" t="s">
        <v>621</v>
      </c>
      <c r="H981" s="201" t="s">
        <v>1318</v>
      </c>
      <c r="I981" s="200">
        <v>5</v>
      </c>
      <c r="J981" s="44" t="s">
        <v>816</v>
      </c>
      <c r="K981" s="44" t="s">
        <v>15</v>
      </c>
      <c r="L981" s="202" t="s">
        <v>470</v>
      </c>
      <c r="M981" s="202" t="s">
        <v>623</v>
      </c>
      <c r="N981" s="202" t="s">
        <v>624</v>
      </c>
      <c r="O981" s="91">
        <v>2.1</v>
      </c>
      <c r="P981" s="44" t="s">
        <v>798</v>
      </c>
      <c r="Q981" s="45" t="s">
        <v>626</v>
      </c>
      <c r="R981" s="45" t="s">
        <v>625</v>
      </c>
      <c r="S981" s="46" t="s">
        <v>627</v>
      </c>
      <c r="T981" s="206">
        <v>835.04527791491353</v>
      </c>
      <c r="U981" s="45" t="s">
        <v>631</v>
      </c>
      <c r="V981" s="44">
        <v>136</v>
      </c>
      <c r="W981" s="45">
        <v>300</v>
      </c>
      <c r="X981" s="44">
        <v>3</v>
      </c>
      <c r="Y981" s="78">
        <v>45.333333333333336</v>
      </c>
      <c r="Z981" s="46" t="s">
        <v>708</v>
      </c>
      <c r="AA981" s="44" t="s">
        <v>630</v>
      </c>
      <c r="AB981" s="66" t="s">
        <v>628</v>
      </c>
      <c r="AC981" s="66" t="s">
        <v>799</v>
      </c>
      <c r="AD981" s="46" t="s">
        <v>656</v>
      </c>
      <c r="AE981" s="66" t="s">
        <v>634</v>
      </c>
      <c r="AF981" s="46" t="s">
        <v>633</v>
      </c>
      <c r="AG981" s="46" t="s">
        <v>725</v>
      </c>
      <c r="AH981" s="46"/>
    </row>
    <row r="982" spans="2:34">
      <c r="B982" s="45" t="s">
        <v>1929</v>
      </c>
      <c r="C982" s="199" t="s">
        <v>1544</v>
      </c>
      <c r="D982" s="199" t="s">
        <v>142</v>
      </c>
      <c r="E982" s="200" t="s">
        <v>357</v>
      </c>
      <c r="F982" s="199" t="s">
        <v>620</v>
      </c>
      <c r="G982" s="44" t="s">
        <v>621</v>
      </c>
      <c r="H982" s="201" t="s">
        <v>1318</v>
      </c>
      <c r="I982" s="200">
        <v>5</v>
      </c>
      <c r="J982" s="44" t="s">
        <v>811</v>
      </c>
      <c r="K982" s="44" t="s">
        <v>15</v>
      </c>
      <c r="L982" s="202" t="s">
        <v>470</v>
      </c>
      <c r="M982" s="202" t="s">
        <v>623</v>
      </c>
      <c r="N982" s="202" t="s">
        <v>624</v>
      </c>
      <c r="O982" s="91">
        <v>10.5</v>
      </c>
      <c r="P982" s="44" t="s">
        <v>798</v>
      </c>
      <c r="Q982" s="45" t="s">
        <v>626</v>
      </c>
      <c r="R982" s="45" t="s">
        <v>625</v>
      </c>
      <c r="S982" s="46" t="s">
        <v>627</v>
      </c>
      <c r="T982" s="206">
        <v>835.04527791491353</v>
      </c>
      <c r="U982" s="45" t="s">
        <v>631</v>
      </c>
      <c r="V982" s="44">
        <v>136</v>
      </c>
      <c r="W982" s="45">
        <v>300</v>
      </c>
      <c r="X982" s="44">
        <v>3</v>
      </c>
      <c r="Y982" s="78">
        <v>45.333333333333336</v>
      </c>
      <c r="Z982" s="46" t="s">
        <v>708</v>
      </c>
      <c r="AA982" s="44" t="s">
        <v>630</v>
      </c>
      <c r="AB982" s="66" t="s">
        <v>631</v>
      </c>
      <c r="AC982" s="66" t="s">
        <v>799</v>
      </c>
      <c r="AD982" s="46" t="s">
        <v>656</v>
      </c>
      <c r="AE982" s="66" t="s">
        <v>634</v>
      </c>
      <c r="AF982" s="46" t="s">
        <v>631</v>
      </c>
      <c r="AG982" s="46" t="s">
        <v>725</v>
      </c>
      <c r="AH982" s="46"/>
    </row>
    <row r="983" spans="2:34">
      <c r="B983" s="45" t="s">
        <v>1930</v>
      </c>
      <c r="C983" s="199" t="s">
        <v>1544</v>
      </c>
      <c r="D983" s="199" t="s">
        <v>142</v>
      </c>
      <c r="E983" s="200" t="s">
        <v>357</v>
      </c>
      <c r="F983" s="199" t="s">
        <v>620</v>
      </c>
      <c r="G983" s="44" t="s">
        <v>621</v>
      </c>
      <c r="H983" s="201" t="s">
        <v>1316</v>
      </c>
      <c r="I983" s="200">
        <v>5</v>
      </c>
      <c r="J983" s="44" t="s">
        <v>811</v>
      </c>
      <c r="K983" s="44" t="s">
        <v>15</v>
      </c>
      <c r="L983" s="202" t="s">
        <v>470</v>
      </c>
      <c r="M983" s="202" t="s">
        <v>623</v>
      </c>
      <c r="N983" s="202" t="s">
        <v>624</v>
      </c>
      <c r="O983" s="91">
        <v>36</v>
      </c>
      <c r="P983" s="44" t="s">
        <v>798</v>
      </c>
      <c r="Q983" s="45" t="s">
        <v>626</v>
      </c>
      <c r="R983" s="45" t="s">
        <v>625</v>
      </c>
      <c r="S983" s="46" t="s">
        <v>627</v>
      </c>
      <c r="T983" s="206">
        <v>815.32124689226407</v>
      </c>
      <c r="U983" s="45" t="s">
        <v>631</v>
      </c>
      <c r="V983" s="44">
        <v>136</v>
      </c>
      <c r="W983" s="45">
        <v>300</v>
      </c>
      <c r="X983" s="44">
        <v>3</v>
      </c>
      <c r="Y983" s="78">
        <v>45.333333333333336</v>
      </c>
      <c r="Z983" s="46" t="s">
        <v>708</v>
      </c>
      <c r="AA983" s="44" t="s">
        <v>630</v>
      </c>
      <c r="AB983" s="66" t="s">
        <v>632</v>
      </c>
      <c r="AC983" s="66" t="s">
        <v>799</v>
      </c>
      <c r="AD983" s="46" t="s">
        <v>656</v>
      </c>
      <c r="AE983" s="66" t="s">
        <v>634</v>
      </c>
      <c r="AF983" s="46" t="s">
        <v>631</v>
      </c>
      <c r="AG983" s="46" t="s">
        <v>725</v>
      </c>
      <c r="AH983" s="46"/>
    </row>
    <row r="984" spans="2:34">
      <c r="B984" s="45" t="s">
        <v>1931</v>
      </c>
      <c r="C984" s="199" t="s">
        <v>1544</v>
      </c>
      <c r="D984" s="199" t="s">
        <v>142</v>
      </c>
      <c r="E984" s="200" t="s">
        <v>357</v>
      </c>
      <c r="F984" s="199" t="s">
        <v>620</v>
      </c>
      <c r="G984" s="44" t="s">
        <v>621</v>
      </c>
      <c r="H984" s="201" t="s">
        <v>1360</v>
      </c>
      <c r="I984" s="200">
        <v>6</v>
      </c>
      <c r="J984" s="44" t="s">
        <v>816</v>
      </c>
      <c r="K984" s="44" t="s">
        <v>15</v>
      </c>
      <c r="L984" s="202" t="s">
        <v>470</v>
      </c>
      <c r="M984" s="202" t="s">
        <v>623</v>
      </c>
      <c r="N984" s="202" t="s">
        <v>624</v>
      </c>
      <c r="O984" s="91">
        <v>24</v>
      </c>
      <c r="P984" s="44" t="s">
        <v>625</v>
      </c>
      <c r="Q984" s="45" t="s">
        <v>626</v>
      </c>
      <c r="R984" s="45" t="s">
        <v>625</v>
      </c>
      <c r="S984" s="46" t="s">
        <v>627</v>
      </c>
      <c r="T984" s="206">
        <v>285.2880746052835</v>
      </c>
      <c r="U984" s="45" t="s">
        <v>632</v>
      </c>
      <c r="V984" s="44">
        <v>136</v>
      </c>
      <c r="W984" s="45">
        <v>300</v>
      </c>
      <c r="X984" s="44">
        <v>3</v>
      </c>
      <c r="Y984" s="78">
        <v>45.333333333333336</v>
      </c>
      <c r="Z984" s="46" t="s">
        <v>708</v>
      </c>
      <c r="AA984" s="44" t="s">
        <v>630</v>
      </c>
      <c r="AB984" s="66" t="s">
        <v>632</v>
      </c>
      <c r="AC984" s="66" t="s">
        <v>632</v>
      </c>
      <c r="AD984" s="46" t="s">
        <v>632</v>
      </c>
      <c r="AE984" s="66" t="s">
        <v>634</v>
      </c>
      <c r="AF984" s="46" t="s">
        <v>632</v>
      </c>
      <c r="AG984" s="46" t="s">
        <v>635</v>
      </c>
      <c r="AH984" s="46"/>
    </row>
    <row r="985" spans="2:34">
      <c r="B985" s="45" t="s">
        <v>1932</v>
      </c>
      <c r="C985" s="199" t="s">
        <v>1544</v>
      </c>
      <c r="D985" s="199" t="s">
        <v>142</v>
      </c>
      <c r="E985" s="200" t="s">
        <v>357</v>
      </c>
      <c r="F985" s="199" t="s">
        <v>620</v>
      </c>
      <c r="G985" s="44" t="s">
        <v>621</v>
      </c>
      <c r="H985" s="201" t="s">
        <v>1358</v>
      </c>
      <c r="I985" s="200">
        <v>8</v>
      </c>
      <c r="J985" s="44" t="s">
        <v>811</v>
      </c>
      <c r="K985" s="44" t="s">
        <v>15</v>
      </c>
      <c r="L985" s="202" t="s">
        <v>470</v>
      </c>
      <c r="M985" s="202" t="s">
        <v>623</v>
      </c>
      <c r="N985" s="202" t="s">
        <v>624</v>
      </c>
      <c r="O985" s="91">
        <v>18</v>
      </c>
      <c r="P985" s="44" t="s">
        <v>625</v>
      </c>
      <c r="Q985" s="45" t="s">
        <v>626</v>
      </c>
      <c r="R985" s="45" t="s">
        <v>625</v>
      </c>
      <c r="S985" s="46" t="s">
        <v>627</v>
      </c>
      <c r="T985" s="206">
        <v>287.84697206153714</v>
      </c>
      <c r="U985" s="45" t="s">
        <v>632</v>
      </c>
      <c r="V985" s="44">
        <v>136</v>
      </c>
      <c r="W985" s="45">
        <v>300</v>
      </c>
      <c r="X985" s="44">
        <v>3</v>
      </c>
      <c r="Y985" s="78">
        <v>45.333333333333336</v>
      </c>
      <c r="Z985" s="46" t="s">
        <v>708</v>
      </c>
      <c r="AA985" s="44" t="s">
        <v>630</v>
      </c>
      <c r="AB985" s="66" t="s">
        <v>631</v>
      </c>
      <c r="AC985" s="66" t="s">
        <v>632</v>
      </c>
      <c r="AD985" s="46" t="s">
        <v>632</v>
      </c>
      <c r="AE985" s="66" t="s">
        <v>634</v>
      </c>
      <c r="AF985" s="46" t="s">
        <v>631</v>
      </c>
      <c r="AG985" s="46" t="s">
        <v>635</v>
      </c>
      <c r="AH985" s="46"/>
    </row>
    <row r="986" spans="2:34">
      <c r="B986" s="45" t="s">
        <v>1933</v>
      </c>
      <c r="C986" s="199" t="s">
        <v>1544</v>
      </c>
      <c r="D986" s="199" t="s">
        <v>142</v>
      </c>
      <c r="E986" s="200" t="s">
        <v>357</v>
      </c>
      <c r="F986" s="199" t="s">
        <v>620</v>
      </c>
      <c r="G986" s="44" t="s">
        <v>621</v>
      </c>
      <c r="H986" s="201" t="s">
        <v>1356</v>
      </c>
      <c r="I986" s="200">
        <v>4</v>
      </c>
      <c r="J986" s="44" t="s">
        <v>811</v>
      </c>
      <c r="K986" s="44" t="s">
        <v>15</v>
      </c>
      <c r="L986" s="202" t="s">
        <v>470</v>
      </c>
      <c r="M986" s="202" t="s">
        <v>623</v>
      </c>
      <c r="N986" s="202" t="s">
        <v>624</v>
      </c>
      <c r="O986" s="91">
        <v>18</v>
      </c>
      <c r="P986" s="44" t="s">
        <v>625</v>
      </c>
      <c r="Q986" s="45" t="s">
        <v>626</v>
      </c>
      <c r="R986" s="45" t="s">
        <v>625</v>
      </c>
      <c r="S986" s="46" t="s">
        <v>627</v>
      </c>
      <c r="T986" s="206">
        <v>259.39196864203382</v>
      </c>
      <c r="U986" s="45" t="s">
        <v>632</v>
      </c>
      <c r="V986" s="44">
        <v>136</v>
      </c>
      <c r="W986" s="45">
        <v>300</v>
      </c>
      <c r="X986" s="44">
        <v>3</v>
      </c>
      <c r="Y986" s="78">
        <v>45.333333333333336</v>
      </c>
      <c r="Z986" s="46" t="s">
        <v>708</v>
      </c>
      <c r="AA986" s="44" t="s">
        <v>630</v>
      </c>
      <c r="AB986" s="66" t="s">
        <v>631</v>
      </c>
      <c r="AC986" s="66" t="s">
        <v>632</v>
      </c>
      <c r="AD986" s="46" t="s">
        <v>632</v>
      </c>
      <c r="AE986" s="66" t="s">
        <v>634</v>
      </c>
      <c r="AF986" s="46" t="s">
        <v>631</v>
      </c>
      <c r="AG986" s="46" t="s">
        <v>635</v>
      </c>
      <c r="AH986" s="46"/>
    </row>
    <row r="987" spans="2:34">
      <c r="B987" s="45" t="s">
        <v>1930</v>
      </c>
      <c r="C987" s="199" t="s">
        <v>1544</v>
      </c>
      <c r="D987" s="199" t="s">
        <v>142</v>
      </c>
      <c r="E987" s="200" t="s">
        <v>357</v>
      </c>
      <c r="F987" s="199" t="s">
        <v>620</v>
      </c>
      <c r="G987" s="44" t="s">
        <v>621</v>
      </c>
      <c r="H987" s="201" t="s">
        <v>1316</v>
      </c>
      <c r="I987" s="200">
        <v>5</v>
      </c>
      <c r="J987" s="44" t="s">
        <v>811</v>
      </c>
      <c r="K987" s="44" t="s">
        <v>15</v>
      </c>
      <c r="L987" s="202" t="s">
        <v>470</v>
      </c>
      <c r="M987" s="202" t="s">
        <v>623</v>
      </c>
      <c r="N987" s="202" t="s">
        <v>624</v>
      </c>
      <c r="O987" s="91">
        <v>54</v>
      </c>
      <c r="P987" s="44" t="s">
        <v>625</v>
      </c>
      <c r="Q987" s="45" t="s">
        <v>626</v>
      </c>
      <c r="R987" s="45" t="s">
        <v>625</v>
      </c>
      <c r="S987" s="46" t="s">
        <v>627</v>
      </c>
      <c r="T987" s="206">
        <v>815.32124689226407</v>
      </c>
      <c r="U987" s="45" t="s">
        <v>631</v>
      </c>
      <c r="V987" s="44">
        <v>136</v>
      </c>
      <c r="W987" s="45">
        <v>300</v>
      </c>
      <c r="X987" s="44">
        <v>3</v>
      </c>
      <c r="Y987" s="78">
        <v>45.333333333333336</v>
      </c>
      <c r="Z987" s="46" t="s">
        <v>708</v>
      </c>
      <c r="AA987" s="44" t="s">
        <v>630</v>
      </c>
      <c r="AB987" s="66" t="s">
        <v>640</v>
      </c>
      <c r="AC987" s="66" t="s">
        <v>632</v>
      </c>
      <c r="AD987" s="46" t="s">
        <v>656</v>
      </c>
      <c r="AE987" s="66" t="s">
        <v>634</v>
      </c>
      <c r="AF987" s="46" t="s">
        <v>631</v>
      </c>
      <c r="AG987" s="46" t="s">
        <v>635</v>
      </c>
      <c r="AH987" s="46"/>
    </row>
    <row r="988" spans="2:34">
      <c r="B988" s="45" t="s">
        <v>1934</v>
      </c>
      <c r="C988" s="199" t="s">
        <v>1544</v>
      </c>
      <c r="D988" s="199" t="s">
        <v>142</v>
      </c>
      <c r="E988" s="200" t="s">
        <v>357</v>
      </c>
      <c r="F988" s="199" t="s">
        <v>620</v>
      </c>
      <c r="G988" s="44" t="s">
        <v>621</v>
      </c>
      <c r="H988" s="201" t="s">
        <v>1352</v>
      </c>
      <c r="I988" s="200">
        <v>6</v>
      </c>
      <c r="J988" s="44" t="s">
        <v>816</v>
      </c>
      <c r="K988" s="44" t="s">
        <v>15</v>
      </c>
      <c r="L988" s="202" t="s">
        <v>470</v>
      </c>
      <c r="M988" s="202" t="s">
        <v>623</v>
      </c>
      <c r="N988" s="202" t="s">
        <v>624</v>
      </c>
      <c r="O988" s="91">
        <v>12</v>
      </c>
      <c r="P988" s="44" t="s">
        <v>625</v>
      </c>
      <c r="Q988" s="45" t="s">
        <v>626</v>
      </c>
      <c r="R988" s="45" t="s">
        <v>625</v>
      </c>
      <c r="S988" s="46" t="s">
        <v>627</v>
      </c>
      <c r="T988" s="206">
        <v>207.24625112410479</v>
      </c>
      <c r="U988" s="45" t="s">
        <v>632</v>
      </c>
      <c r="V988" s="44">
        <v>136</v>
      </c>
      <c r="W988" s="45">
        <v>300</v>
      </c>
      <c r="X988" s="44">
        <v>3</v>
      </c>
      <c r="Y988" s="78">
        <v>45.333333333333336</v>
      </c>
      <c r="Z988" s="46" t="s">
        <v>708</v>
      </c>
      <c r="AA988" s="44" t="s">
        <v>630</v>
      </c>
      <c r="AB988" s="66" t="s">
        <v>631</v>
      </c>
      <c r="AC988" s="66" t="s">
        <v>632</v>
      </c>
      <c r="AD988" s="46" t="s">
        <v>632</v>
      </c>
      <c r="AE988" s="66" t="s">
        <v>634</v>
      </c>
      <c r="AF988" s="46" t="s">
        <v>631</v>
      </c>
      <c r="AG988" s="46" t="s">
        <v>635</v>
      </c>
      <c r="AH988" s="46"/>
    </row>
    <row r="989" spans="2:34">
      <c r="B989" s="45" t="s">
        <v>1935</v>
      </c>
      <c r="C989" s="199" t="s">
        <v>1544</v>
      </c>
      <c r="D989" s="199" t="s">
        <v>142</v>
      </c>
      <c r="E989" s="200" t="s">
        <v>357</v>
      </c>
      <c r="F989" s="199" t="s">
        <v>620</v>
      </c>
      <c r="G989" s="44" t="s">
        <v>621</v>
      </c>
      <c r="H989" s="207" t="s">
        <v>1350</v>
      </c>
      <c r="I989" s="200">
        <v>6</v>
      </c>
      <c r="J989" s="44" t="s">
        <v>816</v>
      </c>
      <c r="K989" s="44" t="s">
        <v>15</v>
      </c>
      <c r="L989" s="202" t="s">
        <v>470</v>
      </c>
      <c r="M989" s="202" t="s">
        <v>623</v>
      </c>
      <c r="N989" s="202" t="s">
        <v>624</v>
      </c>
      <c r="O989" s="91">
        <v>24</v>
      </c>
      <c r="P989" s="44" t="s">
        <v>625</v>
      </c>
      <c r="Q989" s="45" t="s">
        <v>626</v>
      </c>
      <c r="R989" s="45" t="s">
        <v>625</v>
      </c>
      <c r="S989" s="46" t="s">
        <v>627</v>
      </c>
      <c r="T989" s="206">
        <v>193.31395339188347</v>
      </c>
      <c r="U989" s="45" t="s">
        <v>632</v>
      </c>
      <c r="V989" s="44">
        <v>136</v>
      </c>
      <c r="W989" s="45">
        <v>300</v>
      </c>
      <c r="X989" s="44">
        <v>3</v>
      </c>
      <c r="Y989" s="78">
        <v>45.333333333333336</v>
      </c>
      <c r="Z989" s="46" t="s">
        <v>708</v>
      </c>
      <c r="AA989" s="44" t="s">
        <v>630</v>
      </c>
      <c r="AB989" s="66" t="s">
        <v>632</v>
      </c>
      <c r="AC989" s="66" t="s">
        <v>632</v>
      </c>
      <c r="AD989" s="46" t="s">
        <v>632</v>
      </c>
      <c r="AE989" s="66" t="s">
        <v>634</v>
      </c>
      <c r="AF989" s="46" t="s">
        <v>632</v>
      </c>
      <c r="AG989" s="46" t="s">
        <v>635</v>
      </c>
      <c r="AH989" s="46"/>
    </row>
    <row r="990" spans="2:34">
      <c r="B990" s="45" t="s">
        <v>1936</v>
      </c>
      <c r="C990" s="199" t="s">
        <v>1544</v>
      </c>
      <c r="D990" s="199" t="s">
        <v>142</v>
      </c>
      <c r="E990" s="200" t="s">
        <v>357</v>
      </c>
      <c r="F990" s="199" t="s">
        <v>620</v>
      </c>
      <c r="G990" s="44" t="s">
        <v>621</v>
      </c>
      <c r="H990" s="201" t="s">
        <v>1312</v>
      </c>
      <c r="I990" s="200">
        <v>3</v>
      </c>
      <c r="J990" s="44" t="s">
        <v>816</v>
      </c>
      <c r="K990" s="44" t="s">
        <v>15</v>
      </c>
      <c r="L990" s="202" t="s">
        <v>470</v>
      </c>
      <c r="M990" s="202" t="s">
        <v>623</v>
      </c>
      <c r="N990" s="202" t="s">
        <v>624</v>
      </c>
      <c r="O990" s="91">
        <v>12</v>
      </c>
      <c r="P990" s="44" t="s">
        <v>798</v>
      </c>
      <c r="Q990" s="45" t="s">
        <v>626</v>
      </c>
      <c r="R990" s="45" t="s">
        <v>625</v>
      </c>
      <c r="S990" s="46" t="s">
        <v>627</v>
      </c>
      <c r="T990" s="206">
        <v>794.70238789123778</v>
      </c>
      <c r="U990" s="45" t="s">
        <v>631</v>
      </c>
      <c r="V990" s="44">
        <v>136</v>
      </c>
      <c r="W990" s="45">
        <v>300</v>
      </c>
      <c r="X990" s="44">
        <v>3</v>
      </c>
      <c r="Y990" s="78">
        <v>45.333333333333336</v>
      </c>
      <c r="Z990" s="46" t="s">
        <v>708</v>
      </c>
      <c r="AA990" s="44" t="s">
        <v>630</v>
      </c>
      <c r="AB990" s="66" t="s">
        <v>631</v>
      </c>
      <c r="AC990" s="66" t="s">
        <v>799</v>
      </c>
      <c r="AD990" s="46" t="s">
        <v>656</v>
      </c>
      <c r="AE990" s="66" t="s">
        <v>634</v>
      </c>
      <c r="AF990" s="46" t="s">
        <v>631</v>
      </c>
      <c r="AG990" s="46" t="s">
        <v>725</v>
      </c>
      <c r="AH990" s="46"/>
    </row>
    <row r="991" spans="2:34">
      <c r="B991" s="45" t="s">
        <v>1937</v>
      </c>
      <c r="C991" s="199" t="s">
        <v>1544</v>
      </c>
      <c r="D991" s="199" t="s">
        <v>142</v>
      </c>
      <c r="E991" s="200" t="s">
        <v>357</v>
      </c>
      <c r="F991" s="199" t="s">
        <v>620</v>
      </c>
      <c r="G991" s="44" t="s">
        <v>621</v>
      </c>
      <c r="H991" s="201" t="s">
        <v>1308</v>
      </c>
      <c r="I991" s="200">
        <v>5</v>
      </c>
      <c r="J991" s="44" t="s">
        <v>816</v>
      </c>
      <c r="K991" s="44" t="s">
        <v>15</v>
      </c>
      <c r="L991" s="202" t="s">
        <v>470</v>
      </c>
      <c r="M991" s="202" t="s">
        <v>623</v>
      </c>
      <c r="N991" s="202" t="s">
        <v>624</v>
      </c>
      <c r="O991" s="91">
        <v>22.8</v>
      </c>
      <c r="P991" s="44" t="s">
        <v>625</v>
      </c>
      <c r="Q991" s="45" t="s">
        <v>626</v>
      </c>
      <c r="R991" s="45" t="s">
        <v>625</v>
      </c>
      <c r="S991" s="46" t="s">
        <v>627</v>
      </c>
      <c r="T991" s="206">
        <v>149.04155501070343</v>
      </c>
      <c r="U991" s="45" t="s">
        <v>632</v>
      </c>
      <c r="V991" s="44">
        <v>136</v>
      </c>
      <c r="W991" s="45">
        <v>300</v>
      </c>
      <c r="X991" s="44">
        <v>3</v>
      </c>
      <c r="Y991" s="78">
        <v>45.333333333333336</v>
      </c>
      <c r="Z991" s="46" t="s">
        <v>708</v>
      </c>
      <c r="AA991" s="44" t="s">
        <v>630</v>
      </c>
      <c r="AB991" s="66" t="s">
        <v>632</v>
      </c>
      <c r="AC991" s="66" t="s">
        <v>632</v>
      </c>
      <c r="AD991" s="46" t="s">
        <v>632</v>
      </c>
      <c r="AE991" s="66" t="s">
        <v>634</v>
      </c>
      <c r="AF991" s="46" t="s">
        <v>632</v>
      </c>
      <c r="AG991" s="46" t="s">
        <v>635</v>
      </c>
      <c r="AH991" s="46"/>
    </row>
    <row r="992" spans="2:34">
      <c r="B992" s="45" t="s">
        <v>1938</v>
      </c>
      <c r="C992" s="199" t="s">
        <v>1544</v>
      </c>
      <c r="D992" s="199" t="s">
        <v>142</v>
      </c>
      <c r="E992" s="200" t="s">
        <v>357</v>
      </c>
      <c r="F992" s="199" t="s">
        <v>620</v>
      </c>
      <c r="G992" s="44" t="s">
        <v>621</v>
      </c>
      <c r="H992" s="201" t="s">
        <v>1304</v>
      </c>
      <c r="I992" s="200">
        <v>7</v>
      </c>
      <c r="J992" s="44" t="s">
        <v>816</v>
      </c>
      <c r="K992" s="44" t="s">
        <v>15</v>
      </c>
      <c r="L992" s="202" t="s">
        <v>470</v>
      </c>
      <c r="M992" s="202" t="s">
        <v>623</v>
      </c>
      <c r="N992" s="202" t="s">
        <v>624</v>
      </c>
      <c r="O992" s="91">
        <v>10.857142857142856</v>
      </c>
      <c r="P992" s="44" t="s">
        <v>625</v>
      </c>
      <c r="Q992" s="45" t="s">
        <v>626</v>
      </c>
      <c r="R992" s="45" t="s">
        <v>625</v>
      </c>
      <c r="S992" s="46" t="s">
        <v>627</v>
      </c>
      <c r="T992" s="206">
        <v>177.12357264915181</v>
      </c>
      <c r="U992" s="45" t="s">
        <v>632</v>
      </c>
      <c r="V992" s="44">
        <v>136</v>
      </c>
      <c r="W992" s="45">
        <v>300</v>
      </c>
      <c r="X992" s="44">
        <v>3</v>
      </c>
      <c r="Y992" s="78">
        <v>45.333333333333336</v>
      </c>
      <c r="Z992" s="46" t="s">
        <v>708</v>
      </c>
      <c r="AA992" s="44" t="s">
        <v>630</v>
      </c>
      <c r="AB992" s="66" t="s">
        <v>631</v>
      </c>
      <c r="AC992" s="66" t="s">
        <v>632</v>
      </c>
      <c r="AD992" s="46" t="s">
        <v>632</v>
      </c>
      <c r="AE992" s="66" t="s">
        <v>634</v>
      </c>
      <c r="AF992" s="46" t="s">
        <v>631</v>
      </c>
      <c r="AG992" s="46" t="s">
        <v>635</v>
      </c>
      <c r="AH992" s="46"/>
    </row>
    <row r="993" spans="2:34">
      <c r="B993" s="45" t="s">
        <v>1939</v>
      </c>
      <c r="C993" s="199" t="s">
        <v>1544</v>
      </c>
      <c r="D993" s="199" t="s">
        <v>142</v>
      </c>
      <c r="E993" s="200" t="s">
        <v>357</v>
      </c>
      <c r="F993" s="199" t="s">
        <v>620</v>
      </c>
      <c r="G993" s="44" t="s">
        <v>621</v>
      </c>
      <c r="H993" s="201" t="s">
        <v>1300</v>
      </c>
      <c r="I993" s="200">
        <v>3</v>
      </c>
      <c r="J993" s="44" t="s">
        <v>816</v>
      </c>
      <c r="K993" s="44" t="s">
        <v>15</v>
      </c>
      <c r="L993" s="202" t="s">
        <v>470</v>
      </c>
      <c r="M993" s="202" t="s">
        <v>623</v>
      </c>
      <c r="N993" s="202" t="s">
        <v>624</v>
      </c>
      <c r="O993" s="91">
        <v>36.666666666666664</v>
      </c>
      <c r="P993" s="44" t="s">
        <v>625</v>
      </c>
      <c r="Q993" s="45" t="s">
        <v>626</v>
      </c>
      <c r="R993" s="45" t="s">
        <v>625</v>
      </c>
      <c r="S993" s="46" t="s">
        <v>627</v>
      </c>
      <c r="T993" s="206">
        <v>191.33701619920046</v>
      </c>
      <c r="U993" s="45" t="s">
        <v>632</v>
      </c>
      <c r="V993" s="44">
        <v>136</v>
      </c>
      <c r="W993" s="45">
        <v>300</v>
      </c>
      <c r="X993" s="44">
        <v>3</v>
      </c>
      <c r="Y993" s="78">
        <v>45.333333333333336</v>
      </c>
      <c r="Z993" s="46" t="s">
        <v>708</v>
      </c>
      <c r="AA993" s="44" t="s">
        <v>630</v>
      </c>
      <c r="AB993" s="66" t="s">
        <v>632</v>
      </c>
      <c r="AC993" s="66" t="s">
        <v>632</v>
      </c>
      <c r="AD993" s="46" t="s">
        <v>632</v>
      </c>
      <c r="AE993" s="66" t="s">
        <v>634</v>
      </c>
      <c r="AF993" s="46" t="s">
        <v>632</v>
      </c>
      <c r="AG993" s="46" t="s">
        <v>635</v>
      </c>
      <c r="AH993" s="46"/>
    </row>
    <row r="994" spans="2:34">
      <c r="B994" s="45" t="s">
        <v>1940</v>
      </c>
      <c r="C994" s="199" t="s">
        <v>1544</v>
      </c>
      <c r="D994" s="199" t="s">
        <v>142</v>
      </c>
      <c r="E994" s="200" t="s">
        <v>357</v>
      </c>
      <c r="F994" s="199" t="s">
        <v>620</v>
      </c>
      <c r="G994" s="44" t="s">
        <v>621</v>
      </c>
      <c r="H994" s="201" t="s">
        <v>1460</v>
      </c>
      <c r="I994" s="200">
        <v>5</v>
      </c>
      <c r="J994" s="44" t="s">
        <v>816</v>
      </c>
      <c r="K994" s="44" t="s">
        <v>15</v>
      </c>
      <c r="L994" s="202" t="s">
        <v>470</v>
      </c>
      <c r="M994" s="202" t="s">
        <v>623</v>
      </c>
      <c r="N994" s="202" t="s">
        <v>624</v>
      </c>
      <c r="O994" s="91">
        <v>18.600000000000001</v>
      </c>
      <c r="P994" s="44" t="s">
        <v>625</v>
      </c>
      <c r="Q994" s="45" t="s">
        <v>626</v>
      </c>
      <c r="R994" s="45" t="s">
        <v>625</v>
      </c>
      <c r="S994" s="46" t="s">
        <v>627</v>
      </c>
      <c r="T994" s="206">
        <v>576.82954671635525</v>
      </c>
      <c r="U994" s="45" t="s">
        <v>631</v>
      </c>
      <c r="V994" s="44">
        <v>136</v>
      </c>
      <c r="W994" s="45">
        <v>300</v>
      </c>
      <c r="X994" s="44">
        <v>3</v>
      </c>
      <c r="Y994" s="78">
        <v>45.333333333333336</v>
      </c>
      <c r="Z994" s="46" t="s">
        <v>708</v>
      </c>
      <c r="AA994" s="44" t="s">
        <v>630</v>
      </c>
      <c r="AB994" s="66" t="s">
        <v>631</v>
      </c>
      <c r="AC994" s="66" t="s">
        <v>632</v>
      </c>
      <c r="AD994" s="46" t="s">
        <v>656</v>
      </c>
      <c r="AE994" s="66" t="s">
        <v>634</v>
      </c>
      <c r="AF994" s="46" t="s">
        <v>631</v>
      </c>
      <c r="AG994" s="46" t="s">
        <v>635</v>
      </c>
      <c r="AH994" s="46"/>
    </row>
    <row r="995" spans="2:34">
      <c r="B995" s="45" t="s">
        <v>1941</v>
      </c>
      <c r="C995" s="199" t="s">
        <v>1544</v>
      </c>
      <c r="D995" s="199" t="s">
        <v>142</v>
      </c>
      <c r="E995" s="200" t="s">
        <v>357</v>
      </c>
      <c r="F995" s="199" t="s">
        <v>620</v>
      </c>
      <c r="G995" s="44" t="s">
        <v>621</v>
      </c>
      <c r="H995" s="201" t="s">
        <v>1495</v>
      </c>
      <c r="I995" s="200">
        <v>5</v>
      </c>
      <c r="J995" s="44" t="s">
        <v>811</v>
      </c>
      <c r="K995" s="44" t="s">
        <v>15</v>
      </c>
      <c r="L995" s="202" t="s">
        <v>470</v>
      </c>
      <c r="M995" s="202" t="s">
        <v>623</v>
      </c>
      <c r="N995" s="202" t="s">
        <v>624</v>
      </c>
      <c r="O995" s="91">
        <v>22.8</v>
      </c>
      <c r="P995" s="44" t="s">
        <v>625</v>
      </c>
      <c r="Q995" s="45" t="s">
        <v>626</v>
      </c>
      <c r="R995" s="45" t="s">
        <v>625</v>
      </c>
      <c r="S995" s="46" t="s">
        <v>627</v>
      </c>
      <c r="T995" s="206">
        <v>539.82619435239951</v>
      </c>
      <c r="U995" s="45" t="s">
        <v>631</v>
      </c>
      <c r="V995" s="44">
        <v>136</v>
      </c>
      <c r="W995" s="45">
        <v>300</v>
      </c>
      <c r="X995" s="44">
        <v>3</v>
      </c>
      <c r="Y995" s="78">
        <v>45.333333333333336</v>
      </c>
      <c r="Z995" s="46" t="s">
        <v>708</v>
      </c>
      <c r="AA995" s="44" t="s">
        <v>630</v>
      </c>
      <c r="AB995" s="66" t="s">
        <v>632</v>
      </c>
      <c r="AC995" s="66" t="s">
        <v>632</v>
      </c>
      <c r="AD995" s="46" t="s">
        <v>656</v>
      </c>
      <c r="AE995" s="66" t="s">
        <v>634</v>
      </c>
      <c r="AF995" s="46" t="s">
        <v>631</v>
      </c>
      <c r="AG995" s="46" t="s">
        <v>635</v>
      </c>
      <c r="AH995" s="46"/>
    </row>
    <row r="996" spans="2:34">
      <c r="B996" s="45" t="s">
        <v>1942</v>
      </c>
      <c r="C996" s="199" t="s">
        <v>1544</v>
      </c>
      <c r="D996" s="199" t="s">
        <v>142</v>
      </c>
      <c r="E996" s="200" t="s">
        <v>357</v>
      </c>
      <c r="F996" s="199" t="s">
        <v>620</v>
      </c>
      <c r="G996" s="44" t="s">
        <v>621</v>
      </c>
      <c r="H996" s="201" t="s">
        <v>1464</v>
      </c>
      <c r="I996" s="200">
        <v>2</v>
      </c>
      <c r="J996" s="44" t="s">
        <v>811</v>
      </c>
      <c r="K996" s="44" t="s">
        <v>15</v>
      </c>
      <c r="L996" s="202" t="s">
        <v>470</v>
      </c>
      <c r="M996" s="202" t="s">
        <v>623</v>
      </c>
      <c r="N996" s="202" t="s">
        <v>624</v>
      </c>
      <c r="O996" s="91">
        <v>5</v>
      </c>
      <c r="P996" s="44" t="s">
        <v>625</v>
      </c>
      <c r="Q996" s="45" t="s">
        <v>626</v>
      </c>
      <c r="R996" s="45" t="s">
        <v>625</v>
      </c>
      <c r="S996" s="46" t="s">
        <v>627</v>
      </c>
      <c r="T996" s="206">
        <v>506.77004947507669</v>
      </c>
      <c r="U996" s="45" t="s">
        <v>631</v>
      </c>
      <c r="V996" s="44">
        <v>136</v>
      </c>
      <c r="W996" s="45">
        <v>300</v>
      </c>
      <c r="X996" s="44">
        <v>3</v>
      </c>
      <c r="Y996" s="78">
        <v>45.333333333333336</v>
      </c>
      <c r="Z996" s="46" t="s">
        <v>708</v>
      </c>
      <c r="AA996" s="44" t="s">
        <v>630</v>
      </c>
      <c r="AB996" s="66" t="s">
        <v>631</v>
      </c>
      <c r="AC996" s="66" t="s">
        <v>632</v>
      </c>
      <c r="AD996" s="46" t="s">
        <v>656</v>
      </c>
      <c r="AE996" s="66" t="s">
        <v>634</v>
      </c>
      <c r="AF996" s="46" t="s">
        <v>631</v>
      </c>
      <c r="AG996" s="46" t="s">
        <v>635</v>
      </c>
      <c r="AH996" s="46"/>
    </row>
    <row r="997" spans="2:34">
      <c r="B997" s="45" t="s">
        <v>1943</v>
      </c>
      <c r="C997" s="199" t="s">
        <v>1544</v>
      </c>
      <c r="D997" s="199" t="s">
        <v>142</v>
      </c>
      <c r="E997" s="200" t="s">
        <v>357</v>
      </c>
      <c r="F997" s="199" t="s">
        <v>620</v>
      </c>
      <c r="G997" s="44" t="s">
        <v>621</v>
      </c>
      <c r="H997" s="201" t="s">
        <v>1466</v>
      </c>
      <c r="I997" s="200">
        <v>3</v>
      </c>
      <c r="J997" s="44" t="s">
        <v>811</v>
      </c>
      <c r="K997" s="44" t="s">
        <v>15</v>
      </c>
      <c r="L997" s="202" t="s">
        <v>470</v>
      </c>
      <c r="M997" s="202" t="s">
        <v>623</v>
      </c>
      <c r="N997" s="202" t="s">
        <v>624</v>
      </c>
      <c r="O997" s="91">
        <v>36</v>
      </c>
      <c r="P997" s="44" t="s">
        <v>625</v>
      </c>
      <c r="Q997" s="45" t="s">
        <v>626</v>
      </c>
      <c r="R997" s="45" t="s">
        <v>625</v>
      </c>
      <c r="S997" s="46" t="s">
        <v>627</v>
      </c>
      <c r="T997" s="206">
        <v>479.20861371639234</v>
      </c>
      <c r="U997" s="45" t="s">
        <v>632</v>
      </c>
      <c r="V997" s="44">
        <v>136</v>
      </c>
      <c r="W997" s="45">
        <v>300</v>
      </c>
      <c r="X997" s="44">
        <v>3</v>
      </c>
      <c r="Y997" s="78">
        <v>45.333333333333336</v>
      </c>
      <c r="Z997" s="46" t="s">
        <v>708</v>
      </c>
      <c r="AA997" s="44" t="s">
        <v>630</v>
      </c>
      <c r="AB997" s="66" t="s">
        <v>632</v>
      </c>
      <c r="AC997" s="66" t="s">
        <v>632</v>
      </c>
      <c r="AD997" s="46" t="s">
        <v>632</v>
      </c>
      <c r="AE997" s="66" t="s">
        <v>634</v>
      </c>
      <c r="AF997" s="46" t="s">
        <v>632</v>
      </c>
      <c r="AG997" s="46" t="s">
        <v>635</v>
      </c>
      <c r="AH997" s="46"/>
    </row>
    <row r="998" spans="2:34">
      <c r="B998" s="45" t="s">
        <v>1944</v>
      </c>
      <c r="C998" s="199" t="s">
        <v>1544</v>
      </c>
      <c r="D998" s="199" t="s">
        <v>142</v>
      </c>
      <c r="E998" s="200" t="s">
        <v>357</v>
      </c>
      <c r="F998" s="199" t="s">
        <v>620</v>
      </c>
      <c r="G998" s="44" t="s">
        <v>621</v>
      </c>
      <c r="H998" s="201" t="s">
        <v>1497</v>
      </c>
      <c r="I998" s="200">
        <v>6</v>
      </c>
      <c r="J998" s="44" t="s">
        <v>811</v>
      </c>
      <c r="K998" s="44" t="s">
        <v>15</v>
      </c>
      <c r="L998" s="202" t="s">
        <v>470</v>
      </c>
      <c r="M998" s="202" t="s">
        <v>623</v>
      </c>
      <c r="N998" s="202" t="s">
        <v>624</v>
      </c>
      <c r="O998" s="91">
        <v>4.666666666666667</v>
      </c>
      <c r="P998" s="44" t="s">
        <v>625</v>
      </c>
      <c r="Q998" s="45" t="s">
        <v>626</v>
      </c>
      <c r="R998" s="45" t="s">
        <v>625</v>
      </c>
      <c r="S998" s="46" t="s">
        <v>627</v>
      </c>
      <c r="T998" s="206">
        <v>461.85679093092142</v>
      </c>
      <c r="U998" s="45" t="s">
        <v>632</v>
      </c>
      <c r="V998" s="44">
        <v>136</v>
      </c>
      <c r="W998" s="45">
        <v>300</v>
      </c>
      <c r="X998" s="44">
        <v>3</v>
      </c>
      <c r="Y998" s="78">
        <v>45.333333333333336</v>
      </c>
      <c r="Z998" s="46" t="s">
        <v>708</v>
      </c>
      <c r="AA998" s="44" t="s">
        <v>630</v>
      </c>
      <c r="AB998" s="66" t="s">
        <v>628</v>
      </c>
      <c r="AC998" s="66" t="s">
        <v>632</v>
      </c>
      <c r="AD998" s="46" t="s">
        <v>632</v>
      </c>
      <c r="AE998" s="66" t="s">
        <v>634</v>
      </c>
      <c r="AF998" s="46" t="s">
        <v>633</v>
      </c>
      <c r="AG998" s="46" t="s">
        <v>635</v>
      </c>
      <c r="AH998" s="46"/>
    </row>
    <row r="999" spans="2:34">
      <c r="B999" s="45" t="s">
        <v>1945</v>
      </c>
      <c r="C999" s="199" t="s">
        <v>1544</v>
      </c>
      <c r="D999" s="199" t="s">
        <v>142</v>
      </c>
      <c r="E999" s="200" t="s">
        <v>357</v>
      </c>
      <c r="F999" s="199" t="s">
        <v>620</v>
      </c>
      <c r="G999" s="44" t="s">
        <v>621</v>
      </c>
      <c r="H999" s="201" t="s">
        <v>1501</v>
      </c>
      <c r="I999" s="200">
        <v>8</v>
      </c>
      <c r="J999" s="44" t="s">
        <v>811</v>
      </c>
      <c r="K999" s="44" t="s">
        <v>15</v>
      </c>
      <c r="L999" s="202" t="s">
        <v>470</v>
      </c>
      <c r="M999" s="202" t="s">
        <v>623</v>
      </c>
      <c r="N999" s="202" t="s">
        <v>624</v>
      </c>
      <c r="O999" s="91">
        <v>17.625</v>
      </c>
      <c r="P999" s="44" t="s">
        <v>625</v>
      </c>
      <c r="Q999" s="45" t="s">
        <v>626</v>
      </c>
      <c r="R999" s="45" t="s">
        <v>625</v>
      </c>
      <c r="S999" s="46" t="s">
        <v>627</v>
      </c>
      <c r="T999" s="206">
        <v>497.10385395806316</v>
      </c>
      <c r="U999" s="45" t="s">
        <v>632</v>
      </c>
      <c r="V999" s="44">
        <v>136</v>
      </c>
      <c r="W999" s="45">
        <v>300</v>
      </c>
      <c r="X999" s="44">
        <v>3</v>
      </c>
      <c r="Y999" s="78">
        <v>45.333333333333336</v>
      </c>
      <c r="Z999" s="46" t="s">
        <v>708</v>
      </c>
      <c r="AA999" s="44" t="s">
        <v>630</v>
      </c>
      <c r="AB999" s="66" t="s">
        <v>631</v>
      </c>
      <c r="AC999" s="66" t="s">
        <v>632</v>
      </c>
      <c r="AD999" s="46" t="s">
        <v>632</v>
      </c>
      <c r="AE999" s="66" t="s">
        <v>634</v>
      </c>
      <c r="AF999" s="46" t="s">
        <v>631</v>
      </c>
      <c r="AG999" s="46" t="s">
        <v>635</v>
      </c>
      <c r="AH999" s="46"/>
    </row>
    <row r="1000" spans="2:34">
      <c r="B1000" s="45" t="s">
        <v>1946</v>
      </c>
      <c r="C1000" s="199" t="s">
        <v>1544</v>
      </c>
      <c r="D1000" s="199" t="s">
        <v>142</v>
      </c>
      <c r="E1000" s="200" t="s">
        <v>357</v>
      </c>
      <c r="F1000" s="199" t="s">
        <v>620</v>
      </c>
      <c r="G1000" s="44" t="s">
        <v>621</v>
      </c>
      <c r="H1000" s="201" t="s">
        <v>1306</v>
      </c>
      <c r="I1000" s="200">
        <v>7</v>
      </c>
      <c r="J1000" s="44" t="s">
        <v>811</v>
      </c>
      <c r="K1000" s="44" t="s">
        <v>15</v>
      </c>
      <c r="L1000" s="202" t="s">
        <v>470</v>
      </c>
      <c r="M1000" s="202" t="s">
        <v>623</v>
      </c>
      <c r="N1000" s="202" t="s">
        <v>624</v>
      </c>
      <c r="O1000" s="91">
        <v>13.285714285714286</v>
      </c>
      <c r="P1000" s="44" t="s">
        <v>625</v>
      </c>
      <c r="Q1000" s="45" t="s">
        <v>626</v>
      </c>
      <c r="R1000" s="45" t="s">
        <v>625</v>
      </c>
      <c r="S1000" s="46" t="s">
        <v>627</v>
      </c>
      <c r="T1000" s="206">
        <v>77.634964217217714</v>
      </c>
      <c r="U1000" s="45" t="s">
        <v>632</v>
      </c>
      <c r="V1000" s="44">
        <v>136</v>
      </c>
      <c r="W1000" s="45">
        <v>300</v>
      </c>
      <c r="X1000" s="44">
        <v>3</v>
      </c>
      <c r="Y1000" s="78">
        <v>45.333333333333336</v>
      </c>
      <c r="Z1000" s="46" t="s">
        <v>708</v>
      </c>
      <c r="AA1000" s="44" t="s">
        <v>630</v>
      </c>
      <c r="AB1000" s="66" t="s">
        <v>631</v>
      </c>
      <c r="AC1000" s="66" t="s">
        <v>632</v>
      </c>
      <c r="AD1000" s="46" t="s">
        <v>632</v>
      </c>
      <c r="AE1000" s="66" t="s">
        <v>634</v>
      </c>
      <c r="AF1000" s="46" t="s">
        <v>631</v>
      </c>
      <c r="AG1000" s="46" t="s">
        <v>635</v>
      </c>
      <c r="AH1000" s="46"/>
    </row>
    <row r="1001" spans="2:34">
      <c r="B1001" s="45" t="s">
        <v>1947</v>
      </c>
      <c r="C1001" s="199" t="s">
        <v>1544</v>
      </c>
      <c r="D1001" s="199" t="s">
        <v>142</v>
      </c>
      <c r="E1001" s="200" t="s">
        <v>357</v>
      </c>
      <c r="F1001" s="199" t="s">
        <v>620</v>
      </c>
      <c r="G1001" s="44" t="s">
        <v>621</v>
      </c>
      <c r="H1001" s="201" t="s">
        <v>1392</v>
      </c>
      <c r="I1001" s="200">
        <v>5</v>
      </c>
      <c r="J1001" s="44" t="s">
        <v>816</v>
      </c>
      <c r="K1001" s="44" t="s">
        <v>15</v>
      </c>
      <c r="L1001" s="202" t="s">
        <v>470</v>
      </c>
      <c r="M1001" s="202" t="s">
        <v>623</v>
      </c>
      <c r="N1001" s="202" t="s">
        <v>624</v>
      </c>
      <c r="O1001" s="91">
        <v>21.600000000000005</v>
      </c>
      <c r="P1001" s="44" t="s">
        <v>798</v>
      </c>
      <c r="Q1001" s="45" t="s">
        <v>626</v>
      </c>
      <c r="R1001" s="45" t="s">
        <v>625</v>
      </c>
      <c r="S1001" s="46" t="s">
        <v>627</v>
      </c>
      <c r="T1001" s="206">
        <v>43.965092448425608</v>
      </c>
      <c r="U1001" s="45" t="s">
        <v>632</v>
      </c>
      <c r="V1001" s="44">
        <v>136</v>
      </c>
      <c r="W1001" s="45">
        <v>300</v>
      </c>
      <c r="X1001" s="44">
        <v>3</v>
      </c>
      <c r="Y1001" s="78">
        <v>45.333333333333336</v>
      </c>
      <c r="Z1001" s="46" t="s">
        <v>708</v>
      </c>
      <c r="AA1001" s="44" t="s">
        <v>630</v>
      </c>
      <c r="AB1001" s="66" t="s">
        <v>632</v>
      </c>
      <c r="AC1001" s="66" t="s">
        <v>799</v>
      </c>
      <c r="AD1001" s="46" t="s">
        <v>632</v>
      </c>
      <c r="AE1001" s="66" t="s">
        <v>634</v>
      </c>
      <c r="AF1001" s="46" t="s">
        <v>632</v>
      </c>
      <c r="AG1001" s="46" t="s">
        <v>725</v>
      </c>
      <c r="AH1001" s="46"/>
    </row>
    <row r="1002" spans="2:34">
      <c r="B1002" s="45" t="s">
        <v>1948</v>
      </c>
      <c r="C1002" s="199" t="s">
        <v>1544</v>
      </c>
      <c r="D1002" s="199" t="s">
        <v>142</v>
      </c>
      <c r="E1002" s="200" t="s">
        <v>357</v>
      </c>
      <c r="F1002" s="199" t="s">
        <v>620</v>
      </c>
      <c r="G1002" s="44" t="s">
        <v>621</v>
      </c>
      <c r="H1002" s="201" t="s">
        <v>1344</v>
      </c>
      <c r="I1002" s="200">
        <v>2</v>
      </c>
      <c r="J1002" s="44" t="s">
        <v>816</v>
      </c>
      <c r="K1002" s="44" t="s">
        <v>15</v>
      </c>
      <c r="L1002" s="202" t="s">
        <v>470</v>
      </c>
      <c r="M1002" s="202" t="s">
        <v>623</v>
      </c>
      <c r="N1002" s="202" t="s">
        <v>624</v>
      </c>
      <c r="O1002" s="91">
        <v>45</v>
      </c>
      <c r="P1002" s="44" t="s">
        <v>625</v>
      </c>
      <c r="Q1002" s="45" t="s">
        <v>626</v>
      </c>
      <c r="R1002" s="45" t="s">
        <v>625</v>
      </c>
      <c r="S1002" s="46" t="s">
        <v>627</v>
      </c>
      <c r="T1002" s="206">
        <v>58.277862572320849</v>
      </c>
      <c r="U1002" s="45" t="s">
        <v>632</v>
      </c>
      <c r="V1002" s="44">
        <v>136</v>
      </c>
      <c r="W1002" s="45">
        <v>300</v>
      </c>
      <c r="X1002" s="44">
        <v>3</v>
      </c>
      <c r="Y1002" s="78">
        <v>45.333333333333336</v>
      </c>
      <c r="Z1002" s="46" t="s">
        <v>708</v>
      </c>
      <c r="AA1002" s="44" t="s">
        <v>630</v>
      </c>
      <c r="AB1002" s="66" t="s">
        <v>640</v>
      </c>
      <c r="AC1002" s="66" t="s">
        <v>632</v>
      </c>
      <c r="AD1002" s="46" t="s">
        <v>632</v>
      </c>
      <c r="AE1002" s="66" t="s">
        <v>634</v>
      </c>
      <c r="AF1002" s="46" t="s">
        <v>632</v>
      </c>
      <c r="AG1002" s="46" t="s">
        <v>635</v>
      </c>
      <c r="AH1002" s="46"/>
    </row>
    <row r="1003" spans="2:34">
      <c r="B1003" s="45" t="s">
        <v>1949</v>
      </c>
      <c r="C1003" s="199" t="s">
        <v>1544</v>
      </c>
      <c r="D1003" s="199" t="s">
        <v>142</v>
      </c>
      <c r="E1003" s="200" t="s">
        <v>357</v>
      </c>
      <c r="F1003" s="199" t="s">
        <v>620</v>
      </c>
      <c r="G1003" s="44" t="s">
        <v>621</v>
      </c>
      <c r="H1003" s="201" t="s">
        <v>1499</v>
      </c>
      <c r="I1003" s="200">
        <v>3</v>
      </c>
      <c r="J1003" s="44" t="s">
        <v>816</v>
      </c>
      <c r="K1003" s="44" t="s">
        <v>15</v>
      </c>
      <c r="L1003" s="202" t="s">
        <v>470</v>
      </c>
      <c r="M1003" s="202" t="s">
        <v>623</v>
      </c>
      <c r="N1003" s="202" t="s">
        <v>624</v>
      </c>
      <c r="O1003" s="91">
        <v>16.327777777777779</v>
      </c>
      <c r="P1003" s="44" t="s">
        <v>798</v>
      </c>
      <c r="Q1003" s="45" t="s">
        <v>626</v>
      </c>
      <c r="R1003" s="45" t="s">
        <v>625</v>
      </c>
      <c r="S1003" s="46" t="s">
        <v>627</v>
      </c>
      <c r="T1003" s="206">
        <v>530.6512592446818</v>
      </c>
      <c r="U1003" s="45" t="s">
        <v>631</v>
      </c>
      <c r="V1003" s="44">
        <v>136</v>
      </c>
      <c r="W1003" s="45">
        <v>300</v>
      </c>
      <c r="X1003" s="44">
        <v>3</v>
      </c>
      <c r="Y1003" s="78">
        <v>45.333333333333336</v>
      </c>
      <c r="Z1003" s="46" t="s">
        <v>708</v>
      </c>
      <c r="AA1003" s="44" t="s">
        <v>630</v>
      </c>
      <c r="AB1003" s="66" t="s">
        <v>631</v>
      </c>
      <c r="AC1003" s="66" t="s">
        <v>799</v>
      </c>
      <c r="AD1003" s="46" t="s">
        <v>656</v>
      </c>
      <c r="AE1003" s="66" t="s">
        <v>634</v>
      </c>
      <c r="AF1003" s="46" t="s">
        <v>631</v>
      </c>
      <c r="AG1003" s="46" t="s">
        <v>725</v>
      </c>
      <c r="AH1003" s="46"/>
    </row>
    <row r="1004" spans="2:34">
      <c r="B1004" s="45" t="s">
        <v>1950</v>
      </c>
      <c r="C1004" s="199" t="s">
        <v>1544</v>
      </c>
      <c r="D1004" s="199" t="s">
        <v>142</v>
      </c>
      <c r="E1004" s="200" t="s">
        <v>357</v>
      </c>
      <c r="F1004" s="199" t="s">
        <v>620</v>
      </c>
      <c r="G1004" s="44" t="s">
        <v>621</v>
      </c>
      <c r="H1004" s="201" t="s">
        <v>1442</v>
      </c>
      <c r="I1004" s="200">
        <v>5</v>
      </c>
      <c r="J1004" s="44" t="s">
        <v>816</v>
      </c>
      <c r="K1004" s="44" t="s">
        <v>15</v>
      </c>
      <c r="L1004" s="202" t="s">
        <v>1031</v>
      </c>
      <c r="M1004" s="202"/>
      <c r="N1004" s="202" t="s">
        <v>1551</v>
      </c>
      <c r="O1004" s="91">
        <v>0</v>
      </c>
      <c r="P1004" s="44" t="s">
        <v>621</v>
      </c>
      <c r="Q1004" s="45" t="s">
        <v>771</v>
      </c>
      <c r="R1004" s="45" t="s">
        <v>621</v>
      </c>
      <c r="S1004" s="46" t="s">
        <v>621</v>
      </c>
      <c r="T1004" s="206" t="s">
        <v>621</v>
      </c>
      <c r="U1004" s="45" t="s">
        <v>621</v>
      </c>
      <c r="V1004" s="44">
        <v>136</v>
      </c>
      <c r="W1004" s="45">
        <v>300</v>
      </c>
      <c r="X1004" s="44">
        <v>3</v>
      </c>
      <c r="Y1004" s="78">
        <v>45.333333333333336</v>
      </c>
      <c r="Z1004" s="46" t="s">
        <v>708</v>
      </c>
      <c r="AA1004" s="44" t="s">
        <v>630</v>
      </c>
      <c r="AB1004" s="66" t="s">
        <v>628</v>
      </c>
      <c r="AC1004" s="66" t="s">
        <v>628</v>
      </c>
      <c r="AD1004" s="46" t="s">
        <v>621</v>
      </c>
      <c r="AE1004" s="66" t="s">
        <v>634</v>
      </c>
      <c r="AF1004" s="46" t="s">
        <v>633</v>
      </c>
      <c r="AG1004" s="46" t="s">
        <v>725</v>
      </c>
      <c r="AH1004" s="46"/>
    </row>
    <row r="1005" spans="2:34">
      <c r="B1005" s="45" t="s">
        <v>1951</v>
      </c>
      <c r="C1005" s="199" t="s">
        <v>1544</v>
      </c>
      <c r="D1005" s="199" t="s">
        <v>142</v>
      </c>
      <c r="E1005" s="200" t="s">
        <v>357</v>
      </c>
      <c r="F1005" s="199" t="s">
        <v>620</v>
      </c>
      <c r="G1005" s="44" t="s">
        <v>621</v>
      </c>
      <c r="H1005" s="201" t="s">
        <v>1314</v>
      </c>
      <c r="I1005" s="200">
        <v>1</v>
      </c>
      <c r="J1005" s="44" t="s">
        <v>816</v>
      </c>
      <c r="K1005" s="44" t="s">
        <v>15</v>
      </c>
      <c r="L1005" s="202" t="s">
        <v>1031</v>
      </c>
      <c r="M1005" s="202"/>
      <c r="N1005" s="202" t="s">
        <v>1266</v>
      </c>
      <c r="O1005" s="91">
        <v>0</v>
      </c>
      <c r="P1005" s="44" t="s">
        <v>621</v>
      </c>
      <c r="Q1005" s="45" t="s">
        <v>771</v>
      </c>
      <c r="R1005" s="45" t="s">
        <v>621</v>
      </c>
      <c r="S1005" s="46" t="s">
        <v>621</v>
      </c>
      <c r="T1005" s="206" t="s">
        <v>621</v>
      </c>
      <c r="U1005" s="45" t="s">
        <v>621</v>
      </c>
      <c r="V1005" s="44">
        <v>136</v>
      </c>
      <c r="W1005" s="45">
        <v>300</v>
      </c>
      <c r="X1005" s="44">
        <v>3</v>
      </c>
      <c r="Y1005" s="78">
        <v>45.333333333333336</v>
      </c>
      <c r="Z1005" s="46" t="s">
        <v>708</v>
      </c>
      <c r="AA1005" s="44" t="s">
        <v>630</v>
      </c>
      <c r="AB1005" s="66" t="s">
        <v>628</v>
      </c>
      <c r="AC1005" s="66" t="s">
        <v>628</v>
      </c>
      <c r="AD1005" s="46" t="s">
        <v>621</v>
      </c>
      <c r="AE1005" s="66" t="s">
        <v>634</v>
      </c>
      <c r="AF1005" s="46" t="s">
        <v>633</v>
      </c>
      <c r="AG1005" s="46" t="s">
        <v>725</v>
      </c>
      <c r="AH1005" s="46"/>
    </row>
    <row r="1006" spans="2:34">
      <c r="B1006" s="45" t="s">
        <v>1952</v>
      </c>
      <c r="C1006" s="199" t="s">
        <v>1544</v>
      </c>
      <c r="D1006" s="199" t="s">
        <v>142</v>
      </c>
      <c r="E1006" s="200" t="s">
        <v>357</v>
      </c>
      <c r="F1006" s="199" t="s">
        <v>620</v>
      </c>
      <c r="G1006" s="44" t="s">
        <v>621</v>
      </c>
      <c r="H1006" s="201" t="s">
        <v>1348</v>
      </c>
      <c r="I1006" s="200">
        <v>6</v>
      </c>
      <c r="J1006" s="44" t="s">
        <v>811</v>
      </c>
      <c r="K1006" s="44" t="s">
        <v>15</v>
      </c>
      <c r="L1006" s="202" t="s">
        <v>1031</v>
      </c>
      <c r="M1006" s="202"/>
      <c r="N1006" s="202" t="s">
        <v>1253</v>
      </c>
      <c r="O1006" s="91">
        <v>0</v>
      </c>
      <c r="P1006" s="44" t="s">
        <v>621</v>
      </c>
      <c r="Q1006" s="45" t="s">
        <v>771</v>
      </c>
      <c r="R1006" s="45" t="s">
        <v>621</v>
      </c>
      <c r="S1006" s="46" t="s">
        <v>621</v>
      </c>
      <c r="T1006" s="206" t="s">
        <v>621</v>
      </c>
      <c r="U1006" s="45" t="s">
        <v>621</v>
      </c>
      <c r="V1006" s="44">
        <v>136</v>
      </c>
      <c r="W1006" s="45">
        <v>300</v>
      </c>
      <c r="X1006" s="44">
        <v>3</v>
      </c>
      <c r="Y1006" s="78">
        <v>45.333333333333336</v>
      </c>
      <c r="Z1006" s="46" t="s">
        <v>708</v>
      </c>
      <c r="AA1006" s="44" t="s">
        <v>630</v>
      </c>
      <c r="AB1006" s="66" t="s">
        <v>628</v>
      </c>
      <c r="AC1006" s="66" t="s">
        <v>628</v>
      </c>
      <c r="AD1006" s="46" t="s">
        <v>621</v>
      </c>
      <c r="AE1006" s="66" t="s">
        <v>634</v>
      </c>
      <c r="AF1006" s="46" t="s">
        <v>633</v>
      </c>
      <c r="AG1006" s="46" t="s">
        <v>725</v>
      </c>
      <c r="AH1006" s="46"/>
    </row>
    <row r="1007" spans="2:34">
      <c r="B1007" s="45" t="s">
        <v>1953</v>
      </c>
      <c r="C1007" s="199" t="s">
        <v>1544</v>
      </c>
      <c r="D1007" s="199" t="s">
        <v>142</v>
      </c>
      <c r="E1007" s="200" t="s">
        <v>357</v>
      </c>
      <c r="F1007" s="199" t="s">
        <v>620</v>
      </c>
      <c r="G1007" s="44" t="s">
        <v>621</v>
      </c>
      <c r="H1007" s="201" t="s">
        <v>1538</v>
      </c>
      <c r="I1007" s="200">
        <v>6</v>
      </c>
      <c r="J1007" s="44" t="s">
        <v>816</v>
      </c>
      <c r="K1007" s="44" t="s">
        <v>15</v>
      </c>
      <c r="L1007" s="202" t="s">
        <v>1031</v>
      </c>
      <c r="M1007" s="202"/>
      <c r="N1007" s="202" t="s">
        <v>468</v>
      </c>
      <c r="O1007" s="91">
        <v>0</v>
      </c>
      <c r="P1007" s="44" t="s">
        <v>621</v>
      </c>
      <c r="Q1007" s="45" t="s">
        <v>771</v>
      </c>
      <c r="R1007" s="45" t="s">
        <v>621</v>
      </c>
      <c r="S1007" s="46" t="s">
        <v>621</v>
      </c>
      <c r="T1007" s="206" t="s">
        <v>621</v>
      </c>
      <c r="U1007" s="45" t="s">
        <v>621</v>
      </c>
      <c r="V1007" s="44">
        <v>136</v>
      </c>
      <c r="W1007" s="45">
        <v>300</v>
      </c>
      <c r="X1007" s="44">
        <v>3</v>
      </c>
      <c r="Y1007" s="78">
        <v>45.333333333333336</v>
      </c>
      <c r="Z1007" s="46" t="s">
        <v>708</v>
      </c>
      <c r="AA1007" s="44" t="s">
        <v>630</v>
      </c>
      <c r="AB1007" s="66" t="s">
        <v>628</v>
      </c>
      <c r="AC1007" s="66" t="s">
        <v>628</v>
      </c>
      <c r="AD1007" s="46" t="s">
        <v>621</v>
      </c>
      <c r="AE1007" s="66" t="s">
        <v>634</v>
      </c>
      <c r="AF1007" s="46" t="s">
        <v>633</v>
      </c>
      <c r="AG1007" s="46" t="s">
        <v>725</v>
      </c>
      <c r="AH1007" s="46"/>
    </row>
    <row r="1008" spans="2:34">
      <c r="B1008" s="45" t="s">
        <v>1954</v>
      </c>
      <c r="C1008" s="199" t="s">
        <v>1544</v>
      </c>
      <c r="D1008" s="199" t="s">
        <v>142</v>
      </c>
      <c r="E1008" s="200" t="s">
        <v>357</v>
      </c>
      <c r="F1008" s="199" t="s">
        <v>620</v>
      </c>
      <c r="G1008" s="44" t="s">
        <v>621</v>
      </c>
      <c r="H1008" s="201" t="s">
        <v>1655</v>
      </c>
      <c r="I1008" s="200">
        <v>5</v>
      </c>
      <c r="J1008" s="44" t="s">
        <v>816</v>
      </c>
      <c r="K1008" s="44" t="s">
        <v>15</v>
      </c>
      <c r="L1008" s="202" t="s">
        <v>1031</v>
      </c>
      <c r="M1008" s="202"/>
      <c r="N1008" s="202" t="s">
        <v>1551</v>
      </c>
      <c r="O1008" s="91">
        <v>0</v>
      </c>
      <c r="P1008" s="44" t="s">
        <v>621</v>
      </c>
      <c r="Q1008" s="45" t="s">
        <v>771</v>
      </c>
      <c r="R1008" s="45" t="s">
        <v>621</v>
      </c>
      <c r="S1008" s="46" t="s">
        <v>621</v>
      </c>
      <c r="T1008" s="206" t="s">
        <v>621</v>
      </c>
      <c r="U1008" s="45" t="s">
        <v>621</v>
      </c>
      <c r="V1008" s="44">
        <v>136</v>
      </c>
      <c r="W1008" s="45">
        <v>300</v>
      </c>
      <c r="X1008" s="44">
        <v>3</v>
      </c>
      <c r="Y1008" s="78">
        <v>45.333333333333336</v>
      </c>
      <c r="Z1008" s="46" t="s">
        <v>708</v>
      </c>
      <c r="AA1008" s="44" t="s">
        <v>630</v>
      </c>
      <c r="AB1008" s="66" t="s">
        <v>628</v>
      </c>
      <c r="AC1008" s="66" t="s">
        <v>628</v>
      </c>
      <c r="AD1008" s="46" t="s">
        <v>621</v>
      </c>
      <c r="AE1008" s="66" t="s">
        <v>634</v>
      </c>
      <c r="AF1008" s="46" t="s">
        <v>633</v>
      </c>
      <c r="AG1008" s="46" t="s">
        <v>725</v>
      </c>
      <c r="AH1008" s="46"/>
    </row>
    <row r="1009" spans="2:34">
      <c r="B1009" s="45" t="s">
        <v>1923</v>
      </c>
      <c r="C1009" s="199" t="s">
        <v>1544</v>
      </c>
      <c r="D1009" s="199" t="s">
        <v>142</v>
      </c>
      <c r="E1009" s="200" t="s">
        <v>357</v>
      </c>
      <c r="F1009" s="199" t="s">
        <v>620</v>
      </c>
      <c r="G1009" s="44" t="s">
        <v>621</v>
      </c>
      <c r="H1009" s="201" t="s">
        <v>1292</v>
      </c>
      <c r="I1009" s="200">
        <v>4</v>
      </c>
      <c r="J1009" s="44" t="s">
        <v>816</v>
      </c>
      <c r="K1009" s="44" t="s">
        <v>15</v>
      </c>
      <c r="L1009" s="202" t="s">
        <v>470</v>
      </c>
      <c r="M1009" s="202" t="s">
        <v>623</v>
      </c>
      <c r="N1009" s="202" t="s">
        <v>624</v>
      </c>
      <c r="O1009" s="91">
        <v>25.5</v>
      </c>
      <c r="P1009" s="44" t="s">
        <v>798</v>
      </c>
      <c r="Q1009" s="45" t="s">
        <v>626</v>
      </c>
      <c r="R1009" s="45" t="s">
        <v>625</v>
      </c>
      <c r="S1009" s="46" t="s">
        <v>627</v>
      </c>
      <c r="T1009" s="206">
        <v>786.31811975175128</v>
      </c>
      <c r="U1009" s="45" t="s">
        <v>631</v>
      </c>
      <c r="V1009" s="44">
        <v>136</v>
      </c>
      <c r="W1009" s="45">
        <v>300</v>
      </c>
      <c r="X1009" s="44">
        <v>3</v>
      </c>
      <c r="Y1009" s="78">
        <v>45.333333333333336</v>
      </c>
      <c r="Z1009" s="46" t="s">
        <v>708</v>
      </c>
      <c r="AA1009" s="44" t="s">
        <v>630</v>
      </c>
      <c r="AB1009" s="66" t="s">
        <v>632</v>
      </c>
      <c r="AC1009" s="66" t="s">
        <v>799</v>
      </c>
      <c r="AD1009" s="46" t="s">
        <v>656</v>
      </c>
      <c r="AE1009" s="66" t="s">
        <v>634</v>
      </c>
      <c r="AF1009" s="46" t="s">
        <v>631</v>
      </c>
      <c r="AG1009" s="46" t="s">
        <v>725</v>
      </c>
      <c r="AH1009" s="46"/>
    </row>
    <row r="1010" spans="2:34">
      <c r="B1010" s="45" t="s">
        <v>1955</v>
      </c>
      <c r="C1010" s="199" t="s">
        <v>1544</v>
      </c>
      <c r="D1010" s="199" t="s">
        <v>142</v>
      </c>
      <c r="E1010" s="200" t="s">
        <v>357</v>
      </c>
      <c r="F1010" s="199" t="s">
        <v>620</v>
      </c>
      <c r="G1010" s="44" t="s">
        <v>621</v>
      </c>
      <c r="H1010" s="201" t="s">
        <v>1889</v>
      </c>
      <c r="I1010" s="200">
        <v>10</v>
      </c>
      <c r="J1010" s="44" t="s">
        <v>816</v>
      </c>
      <c r="K1010" s="44" t="s">
        <v>15</v>
      </c>
      <c r="L1010" s="202" t="s">
        <v>1031</v>
      </c>
      <c r="M1010" s="202"/>
      <c r="N1010" s="202" t="s">
        <v>468</v>
      </c>
      <c r="O1010" s="91">
        <v>0</v>
      </c>
      <c r="P1010" s="44" t="s">
        <v>621</v>
      </c>
      <c r="Q1010" s="45" t="s">
        <v>771</v>
      </c>
      <c r="R1010" s="45" t="s">
        <v>621</v>
      </c>
      <c r="S1010" s="46" t="s">
        <v>621</v>
      </c>
      <c r="T1010" s="206" t="s">
        <v>621</v>
      </c>
      <c r="U1010" s="45" t="s">
        <v>621</v>
      </c>
      <c r="V1010" s="44">
        <v>136</v>
      </c>
      <c r="W1010" s="45">
        <v>300</v>
      </c>
      <c r="X1010" s="44">
        <v>3</v>
      </c>
      <c r="Y1010" s="78">
        <v>45.333333333333336</v>
      </c>
      <c r="Z1010" s="46" t="s">
        <v>708</v>
      </c>
      <c r="AA1010" s="44" t="s">
        <v>630</v>
      </c>
      <c r="AB1010" s="66" t="s">
        <v>628</v>
      </c>
      <c r="AC1010" s="66" t="s">
        <v>628</v>
      </c>
      <c r="AD1010" s="46" t="s">
        <v>621</v>
      </c>
      <c r="AE1010" s="66" t="s">
        <v>634</v>
      </c>
      <c r="AF1010" s="46" t="s">
        <v>633</v>
      </c>
      <c r="AG1010" s="46" t="s">
        <v>725</v>
      </c>
      <c r="AH1010" s="46"/>
    </row>
    <row r="1011" spans="2:34">
      <c r="B1011" s="45" t="s">
        <v>1956</v>
      </c>
      <c r="C1011" s="199" t="s">
        <v>1544</v>
      </c>
      <c r="D1011" s="199" t="s">
        <v>142</v>
      </c>
      <c r="E1011" s="200" t="s">
        <v>357</v>
      </c>
      <c r="F1011" s="199" t="s">
        <v>620</v>
      </c>
      <c r="G1011" s="44" t="s">
        <v>621</v>
      </c>
      <c r="H1011" s="201" t="s">
        <v>1519</v>
      </c>
      <c r="I1011" s="200">
        <v>2</v>
      </c>
      <c r="J1011" s="44" t="s">
        <v>816</v>
      </c>
      <c r="K1011" s="44" t="s">
        <v>15</v>
      </c>
      <c r="L1011" s="202" t="s">
        <v>1031</v>
      </c>
      <c r="M1011" s="202"/>
      <c r="N1011" s="202" t="s">
        <v>468</v>
      </c>
      <c r="O1011" s="91">
        <v>0</v>
      </c>
      <c r="P1011" s="44" t="s">
        <v>621</v>
      </c>
      <c r="Q1011" s="45" t="s">
        <v>771</v>
      </c>
      <c r="R1011" s="45" t="s">
        <v>621</v>
      </c>
      <c r="S1011" s="46" t="s">
        <v>621</v>
      </c>
      <c r="T1011" s="206" t="s">
        <v>621</v>
      </c>
      <c r="U1011" s="45" t="s">
        <v>621</v>
      </c>
      <c r="V1011" s="44">
        <v>136</v>
      </c>
      <c r="W1011" s="45">
        <v>300</v>
      </c>
      <c r="X1011" s="44">
        <v>3</v>
      </c>
      <c r="Y1011" s="78">
        <v>45.333333333333336</v>
      </c>
      <c r="Z1011" s="46" t="s">
        <v>708</v>
      </c>
      <c r="AA1011" s="44" t="s">
        <v>630</v>
      </c>
      <c r="AB1011" s="66" t="s">
        <v>628</v>
      </c>
      <c r="AC1011" s="66" t="s">
        <v>628</v>
      </c>
      <c r="AD1011" s="46" t="s">
        <v>621</v>
      </c>
      <c r="AE1011" s="66" t="s">
        <v>634</v>
      </c>
      <c r="AF1011" s="46" t="s">
        <v>633</v>
      </c>
      <c r="AG1011" s="46" t="s">
        <v>725</v>
      </c>
      <c r="AH1011" s="46"/>
    </row>
    <row r="1012" spans="2:34">
      <c r="B1012" s="45" t="s">
        <v>1957</v>
      </c>
      <c r="C1012" s="199" t="s">
        <v>1544</v>
      </c>
      <c r="D1012" s="199" t="s">
        <v>142</v>
      </c>
      <c r="E1012" s="200" t="s">
        <v>357</v>
      </c>
      <c r="F1012" s="199" t="s">
        <v>620</v>
      </c>
      <c r="G1012" s="44" t="s">
        <v>621</v>
      </c>
      <c r="H1012" s="201" t="s">
        <v>1422</v>
      </c>
      <c r="I1012" s="200">
        <v>7</v>
      </c>
      <c r="J1012" s="44" t="s">
        <v>816</v>
      </c>
      <c r="K1012" s="44" t="s">
        <v>15</v>
      </c>
      <c r="L1012" s="202" t="s">
        <v>470</v>
      </c>
      <c r="M1012" s="202" t="s">
        <v>623</v>
      </c>
      <c r="N1012" s="202" t="s">
        <v>624</v>
      </c>
      <c r="O1012" s="91">
        <v>20.571428571428573</v>
      </c>
      <c r="P1012" s="44" t="s">
        <v>625</v>
      </c>
      <c r="Q1012" s="45" t="s">
        <v>626</v>
      </c>
      <c r="R1012" s="45" t="s">
        <v>625</v>
      </c>
      <c r="S1012" s="46" t="s">
        <v>627</v>
      </c>
      <c r="T1012" s="206">
        <v>633.14179088889762</v>
      </c>
      <c r="U1012" s="45" t="s">
        <v>631</v>
      </c>
      <c r="V1012" s="44">
        <v>136</v>
      </c>
      <c r="W1012" s="45">
        <v>300</v>
      </c>
      <c r="X1012" s="44">
        <v>3</v>
      </c>
      <c r="Y1012" s="78">
        <v>45.333333333333336</v>
      </c>
      <c r="Z1012" s="46" t="s">
        <v>708</v>
      </c>
      <c r="AA1012" s="44" t="s">
        <v>630</v>
      </c>
      <c r="AB1012" s="66" t="s">
        <v>632</v>
      </c>
      <c r="AC1012" s="66" t="s">
        <v>632</v>
      </c>
      <c r="AD1012" s="46" t="s">
        <v>656</v>
      </c>
      <c r="AE1012" s="66" t="s">
        <v>634</v>
      </c>
      <c r="AF1012" s="46" t="s">
        <v>631</v>
      </c>
      <c r="AG1012" s="46" t="s">
        <v>635</v>
      </c>
      <c r="AH1012" s="46"/>
    </row>
    <row r="1013" spans="2:34">
      <c r="B1013" s="45" t="s">
        <v>1958</v>
      </c>
      <c r="C1013" s="199" t="s">
        <v>1544</v>
      </c>
      <c r="D1013" s="199" t="s">
        <v>142</v>
      </c>
      <c r="E1013" s="200" t="s">
        <v>357</v>
      </c>
      <c r="F1013" s="199" t="s">
        <v>620</v>
      </c>
      <c r="G1013" s="44" t="s">
        <v>621</v>
      </c>
      <c r="H1013" s="201" t="s">
        <v>1386</v>
      </c>
      <c r="I1013" s="200">
        <v>4</v>
      </c>
      <c r="J1013" s="44" t="s">
        <v>816</v>
      </c>
      <c r="K1013" s="44" t="s">
        <v>15</v>
      </c>
      <c r="L1013" s="202" t="s">
        <v>470</v>
      </c>
      <c r="M1013" s="202" t="s">
        <v>623</v>
      </c>
      <c r="N1013" s="202" t="s">
        <v>624</v>
      </c>
      <c r="O1013" s="91">
        <v>13.5</v>
      </c>
      <c r="P1013" s="44" t="s">
        <v>625</v>
      </c>
      <c r="Q1013" s="45" t="s">
        <v>626</v>
      </c>
      <c r="R1013" s="45" t="s">
        <v>625</v>
      </c>
      <c r="S1013" s="46" t="s">
        <v>627</v>
      </c>
      <c r="T1013" s="206">
        <v>194.49148338172651</v>
      </c>
      <c r="U1013" s="45" t="s">
        <v>632</v>
      </c>
      <c r="V1013" s="44">
        <v>136</v>
      </c>
      <c r="W1013" s="45">
        <v>300</v>
      </c>
      <c r="X1013" s="44">
        <v>3</v>
      </c>
      <c r="Y1013" s="78">
        <v>45.333333333333336</v>
      </c>
      <c r="Z1013" s="46" t="s">
        <v>708</v>
      </c>
      <c r="AA1013" s="44" t="s">
        <v>630</v>
      </c>
      <c r="AB1013" s="66" t="s">
        <v>631</v>
      </c>
      <c r="AC1013" s="66" t="s">
        <v>632</v>
      </c>
      <c r="AD1013" s="46" t="s">
        <v>632</v>
      </c>
      <c r="AE1013" s="66" t="s">
        <v>634</v>
      </c>
      <c r="AF1013" s="46" t="s">
        <v>631</v>
      </c>
      <c r="AG1013" s="46" t="s">
        <v>635</v>
      </c>
      <c r="AH1013" s="46"/>
    </row>
    <row r="1014" spans="2:34">
      <c r="B1014" s="45" t="s">
        <v>1959</v>
      </c>
      <c r="C1014" s="199" t="s">
        <v>1544</v>
      </c>
      <c r="D1014" s="199" t="s">
        <v>142</v>
      </c>
      <c r="E1014" s="200" t="s">
        <v>357</v>
      </c>
      <c r="F1014" s="199" t="s">
        <v>620</v>
      </c>
      <c r="G1014" s="44" t="s">
        <v>621</v>
      </c>
      <c r="H1014" s="201" t="s">
        <v>1376</v>
      </c>
      <c r="I1014" s="200">
        <v>4</v>
      </c>
      <c r="J1014" s="44" t="s">
        <v>816</v>
      </c>
      <c r="K1014" s="44" t="s">
        <v>15</v>
      </c>
      <c r="L1014" s="202" t="s">
        <v>470</v>
      </c>
      <c r="M1014" s="202" t="s">
        <v>623</v>
      </c>
      <c r="N1014" s="202" t="s">
        <v>624</v>
      </c>
      <c r="O1014" s="91">
        <v>18</v>
      </c>
      <c r="P1014" s="44" t="s">
        <v>625</v>
      </c>
      <c r="Q1014" s="45" t="s">
        <v>626</v>
      </c>
      <c r="R1014" s="45" t="s">
        <v>625</v>
      </c>
      <c r="S1014" s="46" t="s">
        <v>627</v>
      </c>
      <c r="T1014" s="206">
        <v>183.50893745271117</v>
      </c>
      <c r="U1014" s="45" t="s">
        <v>632</v>
      </c>
      <c r="V1014" s="44">
        <v>136</v>
      </c>
      <c r="W1014" s="45">
        <v>300</v>
      </c>
      <c r="X1014" s="44">
        <v>3</v>
      </c>
      <c r="Y1014" s="78">
        <v>45.333333333333336</v>
      </c>
      <c r="Z1014" s="46" t="s">
        <v>708</v>
      </c>
      <c r="AA1014" s="44" t="s">
        <v>630</v>
      </c>
      <c r="AB1014" s="66" t="s">
        <v>631</v>
      </c>
      <c r="AC1014" s="66" t="s">
        <v>632</v>
      </c>
      <c r="AD1014" s="46" t="s">
        <v>632</v>
      </c>
      <c r="AE1014" s="66" t="s">
        <v>634</v>
      </c>
      <c r="AF1014" s="46" t="s">
        <v>631</v>
      </c>
      <c r="AG1014" s="46" t="s">
        <v>635</v>
      </c>
      <c r="AH1014" s="46"/>
    </row>
    <row r="1015" spans="2:34">
      <c r="B1015" s="45" t="s">
        <v>1960</v>
      </c>
      <c r="C1015" s="199" t="s">
        <v>1544</v>
      </c>
      <c r="D1015" s="199" t="s">
        <v>142</v>
      </c>
      <c r="E1015" s="200" t="s">
        <v>357</v>
      </c>
      <c r="F1015" s="199" t="s">
        <v>620</v>
      </c>
      <c r="G1015" s="44" t="s">
        <v>621</v>
      </c>
      <c r="H1015" s="201" t="s">
        <v>1374</v>
      </c>
      <c r="I1015" s="200">
        <v>4</v>
      </c>
      <c r="J1015" s="44" t="s">
        <v>811</v>
      </c>
      <c r="K1015" s="44" t="s">
        <v>15</v>
      </c>
      <c r="L1015" s="202" t="s">
        <v>470</v>
      </c>
      <c r="M1015" s="202" t="s">
        <v>623</v>
      </c>
      <c r="N1015" s="202" t="s">
        <v>624</v>
      </c>
      <c r="O1015" s="91">
        <v>22.5</v>
      </c>
      <c r="P1015" s="44" t="s">
        <v>625</v>
      </c>
      <c r="Q1015" s="45" t="s">
        <v>626</v>
      </c>
      <c r="R1015" s="45" t="s">
        <v>625</v>
      </c>
      <c r="S1015" s="46" t="s">
        <v>627</v>
      </c>
      <c r="T1015" s="206">
        <v>207.42327943122288</v>
      </c>
      <c r="U1015" s="45" t="s">
        <v>632</v>
      </c>
      <c r="V1015" s="44">
        <v>136</v>
      </c>
      <c r="W1015" s="45">
        <v>300</v>
      </c>
      <c r="X1015" s="44">
        <v>3</v>
      </c>
      <c r="Y1015" s="78">
        <v>45.333333333333336</v>
      </c>
      <c r="Z1015" s="46" t="s">
        <v>708</v>
      </c>
      <c r="AA1015" s="44" t="s">
        <v>630</v>
      </c>
      <c r="AB1015" s="66" t="s">
        <v>632</v>
      </c>
      <c r="AC1015" s="66" t="s">
        <v>632</v>
      </c>
      <c r="AD1015" s="46" t="s">
        <v>632</v>
      </c>
      <c r="AE1015" s="66" t="s">
        <v>634</v>
      </c>
      <c r="AF1015" s="46" t="s">
        <v>632</v>
      </c>
      <c r="AG1015" s="46" t="s">
        <v>635</v>
      </c>
      <c r="AH1015" s="46"/>
    </row>
    <row r="1016" spans="2:34">
      <c r="B1016" s="45" t="s">
        <v>1961</v>
      </c>
      <c r="C1016" s="199" t="s">
        <v>1544</v>
      </c>
      <c r="D1016" s="199" t="s">
        <v>142</v>
      </c>
      <c r="E1016" s="200" t="s">
        <v>357</v>
      </c>
      <c r="F1016" s="199" t="s">
        <v>620</v>
      </c>
      <c r="G1016" s="44" t="s">
        <v>621</v>
      </c>
      <c r="H1016" s="201" t="s">
        <v>1372</v>
      </c>
      <c r="I1016" s="200">
        <v>8</v>
      </c>
      <c r="J1016" s="44" t="s">
        <v>816</v>
      </c>
      <c r="K1016" s="44" t="s">
        <v>15</v>
      </c>
      <c r="L1016" s="202" t="s">
        <v>470</v>
      </c>
      <c r="M1016" s="202" t="s">
        <v>623</v>
      </c>
      <c r="N1016" s="202" t="s">
        <v>624</v>
      </c>
      <c r="O1016" s="91">
        <v>18</v>
      </c>
      <c r="P1016" s="44" t="s">
        <v>625</v>
      </c>
      <c r="Q1016" s="45" t="s">
        <v>626</v>
      </c>
      <c r="R1016" s="45" t="s">
        <v>625</v>
      </c>
      <c r="S1016" s="46" t="s">
        <v>627</v>
      </c>
      <c r="T1016" s="206">
        <v>153.29178766001073</v>
      </c>
      <c r="U1016" s="45" t="s">
        <v>632</v>
      </c>
      <c r="V1016" s="44">
        <v>136</v>
      </c>
      <c r="W1016" s="45">
        <v>300</v>
      </c>
      <c r="X1016" s="44">
        <v>3</v>
      </c>
      <c r="Y1016" s="78">
        <v>45.333333333333336</v>
      </c>
      <c r="Z1016" s="46" t="s">
        <v>708</v>
      </c>
      <c r="AA1016" s="44" t="s">
        <v>630</v>
      </c>
      <c r="AB1016" s="66" t="s">
        <v>631</v>
      </c>
      <c r="AC1016" s="66" t="s">
        <v>632</v>
      </c>
      <c r="AD1016" s="46" t="s">
        <v>632</v>
      </c>
      <c r="AE1016" s="66" t="s">
        <v>634</v>
      </c>
      <c r="AF1016" s="46" t="s">
        <v>631</v>
      </c>
      <c r="AG1016" s="46" t="s">
        <v>635</v>
      </c>
      <c r="AH1016" s="46"/>
    </row>
    <row r="1017" spans="2:34">
      <c r="B1017" s="45" t="s">
        <v>1962</v>
      </c>
      <c r="C1017" s="199" t="s">
        <v>1544</v>
      </c>
      <c r="D1017" s="199" t="s">
        <v>142</v>
      </c>
      <c r="E1017" s="200" t="s">
        <v>357</v>
      </c>
      <c r="F1017" s="199" t="s">
        <v>620</v>
      </c>
      <c r="G1017" s="44" t="s">
        <v>621</v>
      </c>
      <c r="H1017" s="201" t="s">
        <v>1370</v>
      </c>
      <c r="I1017" s="200">
        <v>4</v>
      </c>
      <c r="J1017" s="44" t="s">
        <v>811</v>
      </c>
      <c r="K1017" s="44" t="s">
        <v>15</v>
      </c>
      <c r="L1017" s="202" t="s">
        <v>470</v>
      </c>
      <c r="M1017" s="202" t="s">
        <v>623</v>
      </c>
      <c r="N1017" s="202" t="s">
        <v>624</v>
      </c>
      <c r="O1017" s="91">
        <v>54</v>
      </c>
      <c r="P1017" s="44" t="s">
        <v>625</v>
      </c>
      <c r="Q1017" s="45" t="s">
        <v>626</v>
      </c>
      <c r="R1017" s="45" t="s">
        <v>625</v>
      </c>
      <c r="S1017" s="46" t="s">
        <v>627</v>
      </c>
      <c r="T1017" s="206">
        <v>172.56712822845157</v>
      </c>
      <c r="U1017" s="45" t="s">
        <v>632</v>
      </c>
      <c r="V1017" s="44">
        <v>136</v>
      </c>
      <c r="W1017" s="45">
        <v>300</v>
      </c>
      <c r="X1017" s="44">
        <v>3</v>
      </c>
      <c r="Y1017" s="78">
        <v>45.333333333333336</v>
      </c>
      <c r="Z1017" s="46" t="s">
        <v>708</v>
      </c>
      <c r="AA1017" s="44" t="s">
        <v>630</v>
      </c>
      <c r="AB1017" s="66" t="s">
        <v>640</v>
      </c>
      <c r="AC1017" s="66" t="s">
        <v>632</v>
      </c>
      <c r="AD1017" s="46" t="s">
        <v>632</v>
      </c>
      <c r="AE1017" s="66" t="s">
        <v>634</v>
      </c>
      <c r="AF1017" s="46" t="s">
        <v>632</v>
      </c>
      <c r="AG1017" s="46" t="s">
        <v>635</v>
      </c>
      <c r="AH1017" s="46"/>
    </row>
    <row r="1018" spans="2:34">
      <c r="B1018" s="45" t="s">
        <v>1963</v>
      </c>
      <c r="C1018" s="199" t="s">
        <v>1544</v>
      </c>
      <c r="D1018" s="199" t="s">
        <v>142</v>
      </c>
      <c r="E1018" s="200" t="s">
        <v>357</v>
      </c>
      <c r="F1018" s="199" t="s">
        <v>620</v>
      </c>
      <c r="G1018" s="44" t="s">
        <v>621</v>
      </c>
      <c r="H1018" s="201" t="s">
        <v>1368</v>
      </c>
      <c r="I1018" s="200">
        <v>5</v>
      </c>
      <c r="J1018" s="44" t="s">
        <v>811</v>
      </c>
      <c r="K1018" s="44" t="s">
        <v>15</v>
      </c>
      <c r="L1018" s="202" t="s">
        <v>470</v>
      </c>
      <c r="M1018" s="202" t="s">
        <v>623</v>
      </c>
      <c r="N1018" s="202" t="s">
        <v>624</v>
      </c>
      <c r="O1018" s="91">
        <v>28.8</v>
      </c>
      <c r="P1018" s="44" t="s">
        <v>625</v>
      </c>
      <c r="Q1018" s="45" t="s">
        <v>626</v>
      </c>
      <c r="R1018" s="45" t="s">
        <v>625</v>
      </c>
      <c r="S1018" s="46" t="s">
        <v>627</v>
      </c>
      <c r="T1018" s="206">
        <v>170.5726683411855</v>
      </c>
      <c r="U1018" s="45" t="s">
        <v>632</v>
      </c>
      <c r="V1018" s="44">
        <v>136</v>
      </c>
      <c r="W1018" s="45">
        <v>300</v>
      </c>
      <c r="X1018" s="44">
        <v>3</v>
      </c>
      <c r="Y1018" s="78">
        <v>45.333333333333336</v>
      </c>
      <c r="Z1018" s="46" t="s">
        <v>708</v>
      </c>
      <c r="AA1018" s="44" t="s">
        <v>630</v>
      </c>
      <c r="AB1018" s="66" t="s">
        <v>632</v>
      </c>
      <c r="AC1018" s="66" t="s">
        <v>632</v>
      </c>
      <c r="AD1018" s="46" t="s">
        <v>632</v>
      </c>
      <c r="AE1018" s="66" t="s">
        <v>634</v>
      </c>
      <c r="AF1018" s="46" t="s">
        <v>632</v>
      </c>
      <c r="AG1018" s="46" t="s">
        <v>635</v>
      </c>
      <c r="AH1018" s="46"/>
    </row>
    <row r="1019" spans="2:34">
      <c r="B1019" s="45" t="s">
        <v>1964</v>
      </c>
      <c r="C1019" s="199" t="s">
        <v>1544</v>
      </c>
      <c r="D1019" s="199" t="s">
        <v>142</v>
      </c>
      <c r="E1019" s="200" t="s">
        <v>357</v>
      </c>
      <c r="F1019" s="199" t="s">
        <v>620</v>
      </c>
      <c r="G1019" s="44" t="s">
        <v>621</v>
      </c>
      <c r="H1019" s="201" t="s">
        <v>1398</v>
      </c>
      <c r="I1019" s="200">
        <v>4</v>
      </c>
      <c r="J1019" s="44" t="s">
        <v>811</v>
      </c>
      <c r="K1019" s="44" t="s">
        <v>15</v>
      </c>
      <c r="L1019" s="202" t="s">
        <v>470</v>
      </c>
      <c r="M1019" s="202" t="s">
        <v>623</v>
      </c>
      <c r="N1019" s="202" t="s">
        <v>624</v>
      </c>
      <c r="O1019" s="91">
        <v>36</v>
      </c>
      <c r="P1019" s="44" t="s">
        <v>625</v>
      </c>
      <c r="Q1019" s="45" t="s">
        <v>626</v>
      </c>
      <c r="R1019" s="45" t="s">
        <v>625</v>
      </c>
      <c r="S1019" s="46" t="s">
        <v>627</v>
      </c>
      <c r="T1019" s="206">
        <v>183.5281075204295</v>
      </c>
      <c r="U1019" s="45" t="s">
        <v>632</v>
      </c>
      <c r="V1019" s="44">
        <v>136</v>
      </c>
      <c r="W1019" s="45">
        <v>300</v>
      </c>
      <c r="X1019" s="44">
        <v>3</v>
      </c>
      <c r="Y1019" s="78">
        <v>45.333333333333336</v>
      </c>
      <c r="Z1019" s="46" t="s">
        <v>708</v>
      </c>
      <c r="AA1019" s="44" t="s">
        <v>630</v>
      </c>
      <c r="AB1019" s="66" t="s">
        <v>632</v>
      </c>
      <c r="AC1019" s="66" t="s">
        <v>632</v>
      </c>
      <c r="AD1019" s="46" t="s">
        <v>632</v>
      </c>
      <c r="AE1019" s="66" t="s">
        <v>634</v>
      </c>
      <c r="AF1019" s="46" t="s">
        <v>632</v>
      </c>
      <c r="AG1019" s="46" t="s">
        <v>635</v>
      </c>
      <c r="AH1019" s="46"/>
    </row>
    <row r="1020" spans="2:34">
      <c r="B1020" s="45" t="s">
        <v>1965</v>
      </c>
      <c r="C1020" s="199" t="s">
        <v>1544</v>
      </c>
      <c r="D1020" s="199" t="s">
        <v>142</v>
      </c>
      <c r="E1020" s="200" t="s">
        <v>357</v>
      </c>
      <c r="F1020" s="199" t="s">
        <v>620</v>
      </c>
      <c r="G1020" s="44" t="s">
        <v>621</v>
      </c>
      <c r="H1020" s="201" t="s">
        <v>1342</v>
      </c>
      <c r="I1020" s="200">
        <v>6</v>
      </c>
      <c r="J1020" s="44" t="s">
        <v>811</v>
      </c>
      <c r="K1020" s="44" t="s">
        <v>15</v>
      </c>
      <c r="L1020" s="202" t="s">
        <v>470</v>
      </c>
      <c r="M1020" s="202" t="s">
        <v>623</v>
      </c>
      <c r="N1020" s="202" t="s">
        <v>624</v>
      </c>
      <c r="O1020" s="91">
        <v>18</v>
      </c>
      <c r="P1020" s="44" t="s">
        <v>625</v>
      </c>
      <c r="Q1020" s="45" t="s">
        <v>626</v>
      </c>
      <c r="R1020" s="45" t="s">
        <v>625</v>
      </c>
      <c r="S1020" s="46" t="s">
        <v>627</v>
      </c>
      <c r="T1020" s="206">
        <v>133.09640109341694</v>
      </c>
      <c r="U1020" s="45" t="s">
        <v>632</v>
      </c>
      <c r="V1020" s="44">
        <v>136</v>
      </c>
      <c r="W1020" s="45">
        <v>300</v>
      </c>
      <c r="X1020" s="44">
        <v>3</v>
      </c>
      <c r="Y1020" s="78">
        <v>45.333333333333336</v>
      </c>
      <c r="Z1020" s="46" t="s">
        <v>708</v>
      </c>
      <c r="AA1020" s="44" t="s">
        <v>630</v>
      </c>
      <c r="AB1020" s="66" t="s">
        <v>631</v>
      </c>
      <c r="AC1020" s="66" t="s">
        <v>632</v>
      </c>
      <c r="AD1020" s="46" t="s">
        <v>632</v>
      </c>
      <c r="AE1020" s="66" t="s">
        <v>634</v>
      </c>
      <c r="AF1020" s="46" t="s">
        <v>631</v>
      </c>
      <c r="AG1020" s="46" t="s">
        <v>635</v>
      </c>
      <c r="AH1020" s="46"/>
    </row>
    <row r="1021" spans="2:34">
      <c r="B1021" s="45" t="s">
        <v>1966</v>
      </c>
      <c r="C1021" s="199" t="s">
        <v>1544</v>
      </c>
      <c r="D1021" s="199" t="s">
        <v>142</v>
      </c>
      <c r="E1021" s="200" t="s">
        <v>357</v>
      </c>
      <c r="F1021" s="199" t="s">
        <v>620</v>
      </c>
      <c r="G1021" s="44" t="s">
        <v>621</v>
      </c>
      <c r="H1021" s="201" t="s">
        <v>1396</v>
      </c>
      <c r="I1021" s="200">
        <v>4</v>
      </c>
      <c r="J1021" s="44" t="s">
        <v>811</v>
      </c>
      <c r="K1021" s="44" t="s">
        <v>15</v>
      </c>
      <c r="L1021" s="202" t="s">
        <v>470</v>
      </c>
      <c r="M1021" s="202" t="s">
        <v>623</v>
      </c>
      <c r="N1021" s="202" t="s">
        <v>624</v>
      </c>
      <c r="O1021" s="91">
        <v>36</v>
      </c>
      <c r="P1021" s="44" t="s">
        <v>798</v>
      </c>
      <c r="Q1021" s="45" t="s">
        <v>626</v>
      </c>
      <c r="R1021" s="45" t="s">
        <v>625</v>
      </c>
      <c r="S1021" s="46" t="s">
        <v>627</v>
      </c>
      <c r="T1021" s="206">
        <v>142.10902053361565</v>
      </c>
      <c r="U1021" s="45" t="s">
        <v>632</v>
      </c>
      <c r="V1021" s="44">
        <v>136</v>
      </c>
      <c r="W1021" s="45">
        <v>300</v>
      </c>
      <c r="X1021" s="44">
        <v>3</v>
      </c>
      <c r="Y1021" s="78">
        <v>45.333333333333336</v>
      </c>
      <c r="Z1021" s="46" t="s">
        <v>708</v>
      </c>
      <c r="AA1021" s="44" t="s">
        <v>630</v>
      </c>
      <c r="AB1021" s="66" t="s">
        <v>632</v>
      </c>
      <c r="AC1021" s="66" t="s">
        <v>799</v>
      </c>
      <c r="AD1021" s="46" t="s">
        <v>632</v>
      </c>
      <c r="AE1021" s="66" t="s">
        <v>634</v>
      </c>
      <c r="AF1021" s="46" t="s">
        <v>632</v>
      </c>
      <c r="AG1021" s="46" t="s">
        <v>725</v>
      </c>
      <c r="AH1021" s="46"/>
    </row>
    <row r="1022" spans="2:34">
      <c r="B1022" s="45" t="s">
        <v>1967</v>
      </c>
      <c r="C1022" s="199" t="s">
        <v>1544</v>
      </c>
      <c r="D1022" s="199" t="s">
        <v>142</v>
      </c>
      <c r="E1022" s="200" t="s">
        <v>357</v>
      </c>
      <c r="F1022" s="199" t="s">
        <v>620</v>
      </c>
      <c r="G1022" s="44" t="s">
        <v>621</v>
      </c>
      <c r="H1022" s="201" t="s">
        <v>1864</v>
      </c>
      <c r="I1022" s="200">
        <v>3</v>
      </c>
      <c r="J1022" s="44" t="s">
        <v>816</v>
      </c>
      <c r="K1022" s="44" t="s">
        <v>15</v>
      </c>
      <c r="L1022" s="202" t="s">
        <v>470</v>
      </c>
      <c r="M1022" s="202" t="s">
        <v>623</v>
      </c>
      <c r="N1022" s="202" t="s">
        <v>624</v>
      </c>
      <c r="O1022" s="91">
        <v>18</v>
      </c>
      <c r="P1022" s="44" t="s">
        <v>798</v>
      </c>
      <c r="Q1022" s="45" t="s">
        <v>626</v>
      </c>
      <c r="R1022" s="45" t="s">
        <v>625</v>
      </c>
      <c r="S1022" s="46" t="s">
        <v>627</v>
      </c>
      <c r="T1022" s="206">
        <v>189.82209284491779</v>
      </c>
      <c r="U1022" s="45" t="s">
        <v>632</v>
      </c>
      <c r="V1022" s="44">
        <v>136</v>
      </c>
      <c r="W1022" s="45">
        <v>300</v>
      </c>
      <c r="X1022" s="44">
        <v>3</v>
      </c>
      <c r="Y1022" s="78">
        <v>45.333333333333336</v>
      </c>
      <c r="Z1022" s="46" t="s">
        <v>708</v>
      </c>
      <c r="AA1022" s="44" t="s">
        <v>630</v>
      </c>
      <c r="AB1022" s="66" t="s">
        <v>631</v>
      </c>
      <c r="AC1022" s="66" t="s">
        <v>799</v>
      </c>
      <c r="AD1022" s="46" t="s">
        <v>632</v>
      </c>
      <c r="AE1022" s="66" t="s">
        <v>634</v>
      </c>
      <c r="AF1022" s="46" t="s">
        <v>631</v>
      </c>
      <c r="AG1022" s="46" t="s">
        <v>725</v>
      </c>
      <c r="AH1022" s="46"/>
    </row>
    <row r="1023" spans="2:34">
      <c r="B1023" s="45" t="s">
        <v>1968</v>
      </c>
      <c r="C1023" s="199" t="s">
        <v>1544</v>
      </c>
      <c r="D1023" s="199" t="s">
        <v>142</v>
      </c>
      <c r="E1023" s="200" t="s">
        <v>357</v>
      </c>
      <c r="F1023" s="199" t="s">
        <v>620</v>
      </c>
      <c r="G1023" s="44" t="s">
        <v>621</v>
      </c>
      <c r="H1023" s="201" t="s">
        <v>1877</v>
      </c>
      <c r="I1023" s="200">
        <v>2</v>
      </c>
      <c r="J1023" s="44" t="s">
        <v>816</v>
      </c>
      <c r="K1023" s="44" t="s">
        <v>15</v>
      </c>
      <c r="L1023" s="202" t="s">
        <v>470</v>
      </c>
      <c r="M1023" s="202" t="s">
        <v>623</v>
      </c>
      <c r="N1023" s="202" t="s">
        <v>624</v>
      </c>
      <c r="O1023" s="91">
        <v>27</v>
      </c>
      <c r="P1023" s="44" t="s">
        <v>625</v>
      </c>
      <c r="Q1023" s="45" t="s">
        <v>626</v>
      </c>
      <c r="R1023" s="45" t="s">
        <v>625</v>
      </c>
      <c r="S1023" s="46" t="s">
        <v>627</v>
      </c>
      <c r="T1023" s="206">
        <v>207.04032492252711</v>
      </c>
      <c r="U1023" s="45" t="s">
        <v>632</v>
      </c>
      <c r="V1023" s="44">
        <v>136</v>
      </c>
      <c r="W1023" s="45">
        <v>300</v>
      </c>
      <c r="X1023" s="44">
        <v>3</v>
      </c>
      <c r="Y1023" s="78">
        <v>45.333333333333336</v>
      </c>
      <c r="Z1023" s="46" t="s">
        <v>708</v>
      </c>
      <c r="AA1023" s="44" t="s">
        <v>630</v>
      </c>
      <c r="AB1023" s="66" t="s">
        <v>632</v>
      </c>
      <c r="AC1023" s="66" t="s">
        <v>632</v>
      </c>
      <c r="AD1023" s="46" t="s">
        <v>632</v>
      </c>
      <c r="AE1023" s="66" t="s">
        <v>634</v>
      </c>
      <c r="AF1023" s="46" t="s">
        <v>632</v>
      </c>
      <c r="AG1023" s="46" t="s">
        <v>635</v>
      </c>
      <c r="AH1023" s="46"/>
    </row>
    <row r="1024" spans="2:34">
      <c r="B1024" s="45" t="s">
        <v>1969</v>
      </c>
      <c r="C1024" s="199" t="s">
        <v>1544</v>
      </c>
      <c r="D1024" s="199" t="s">
        <v>142</v>
      </c>
      <c r="E1024" s="200" t="s">
        <v>357</v>
      </c>
      <c r="F1024" s="199" t="s">
        <v>620</v>
      </c>
      <c r="G1024" s="44" t="s">
        <v>621</v>
      </c>
      <c r="H1024" s="201" t="s">
        <v>1868</v>
      </c>
      <c r="I1024" s="200">
        <v>5</v>
      </c>
      <c r="J1024" s="44" t="s">
        <v>811</v>
      </c>
      <c r="K1024" s="44" t="s">
        <v>15</v>
      </c>
      <c r="L1024" s="202" t="s">
        <v>470</v>
      </c>
      <c r="M1024" s="202" t="s">
        <v>623</v>
      </c>
      <c r="N1024" s="202" t="s">
        <v>624</v>
      </c>
      <c r="O1024" s="91">
        <v>24</v>
      </c>
      <c r="P1024" s="44" t="s">
        <v>625</v>
      </c>
      <c r="Q1024" s="45" t="s">
        <v>626</v>
      </c>
      <c r="R1024" s="45" t="s">
        <v>625</v>
      </c>
      <c r="S1024" s="46" t="s">
        <v>627</v>
      </c>
      <c r="T1024" s="206">
        <v>231.23469805373679</v>
      </c>
      <c r="U1024" s="45" t="s">
        <v>632</v>
      </c>
      <c r="V1024" s="44">
        <v>136</v>
      </c>
      <c r="W1024" s="45">
        <v>300</v>
      </c>
      <c r="X1024" s="44">
        <v>3</v>
      </c>
      <c r="Y1024" s="78">
        <v>45.333333333333336</v>
      </c>
      <c r="Z1024" s="46" t="s">
        <v>708</v>
      </c>
      <c r="AA1024" s="44" t="s">
        <v>630</v>
      </c>
      <c r="AB1024" s="66" t="s">
        <v>632</v>
      </c>
      <c r="AC1024" s="66" t="s">
        <v>632</v>
      </c>
      <c r="AD1024" s="46" t="s">
        <v>632</v>
      </c>
      <c r="AE1024" s="66" t="s">
        <v>634</v>
      </c>
      <c r="AF1024" s="46" t="s">
        <v>632</v>
      </c>
      <c r="AG1024" s="46" t="s">
        <v>635</v>
      </c>
      <c r="AH1024" s="46"/>
    </row>
    <row r="1025" spans="2:34">
      <c r="B1025" s="45" t="s">
        <v>1970</v>
      </c>
      <c r="C1025" s="199" t="s">
        <v>1544</v>
      </c>
      <c r="D1025" s="199" t="s">
        <v>142</v>
      </c>
      <c r="E1025" s="200" t="s">
        <v>357</v>
      </c>
      <c r="F1025" s="199" t="s">
        <v>620</v>
      </c>
      <c r="G1025" s="44" t="s">
        <v>621</v>
      </c>
      <c r="H1025" s="201" t="s">
        <v>1971</v>
      </c>
      <c r="I1025" s="200">
        <v>3</v>
      </c>
      <c r="J1025" s="44" t="s">
        <v>811</v>
      </c>
      <c r="K1025" s="44" t="s">
        <v>15</v>
      </c>
      <c r="L1025" s="202" t="s">
        <v>470</v>
      </c>
      <c r="M1025" s="202" t="s">
        <v>623</v>
      </c>
      <c r="N1025" s="202" t="s">
        <v>624</v>
      </c>
      <c r="O1025" s="91">
        <v>17.166666666666668</v>
      </c>
      <c r="P1025" s="44" t="s">
        <v>625</v>
      </c>
      <c r="Q1025" s="45" t="s">
        <v>626</v>
      </c>
      <c r="R1025" s="45" t="s">
        <v>625</v>
      </c>
      <c r="S1025" s="46" t="s">
        <v>627</v>
      </c>
      <c r="T1025" s="206">
        <v>231.23469805373679</v>
      </c>
      <c r="U1025" s="45" t="s">
        <v>632</v>
      </c>
      <c r="V1025" s="44">
        <v>136</v>
      </c>
      <c r="W1025" s="45">
        <v>300</v>
      </c>
      <c r="X1025" s="44">
        <v>3</v>
      </c>
      <c r="Y1025" s="78">
        <v>45.333333333333336</v>
      </c>
      <c r="Z1025" s="46" t="s">
        <v>708</v>
      </c>
      <c r="AA1025" s="44" t="s">
        <v>630</v>
      </c>
      <c r="AB1025" s="66" t="s">
        <v>631</v>
      </c>
      <c r="AC1025" s="66" t="s">
        <v>632</v>
      </c>
      <c r="AD1025" s="46" t="s">
        <v>632</v>
      </c>
      <c r="AE1025" s="66" t="s">
        <v>634</v>
      </c>
      <c r="AF1025" s="46" t="s">
        <v>631</v>
      </c>
      <c r="AG1025" s="46" t="s">
        <v>635</v>
      </c>
      <c r="AH1025" s="46"/>
    </row>
    <row r="1026" spans="2:34">
      <c r="B1026" s="45" t="s">
        <v>1972</v>
      </c>
      <c r="C1026" s="199" t="s">
        <v>1544</v>
      </c>
      <c r="D1026" s="199" t="s">
        <v>142</v>
      </c>
      <c r="E1026" s="200" t="s">
        <v>357</v>
      </c>
      <c r="F1026" s="199" t="s">
        <v>620</v>
      </c>
      <c r="G1026" s="44" t="s">
        <v>621</v>
      </c>
      <c r="H1026" s="201" t="s">
        <v>1521</v>
      </c>
      <c r="I1026" s="200">
        <v>4</v>
      </c>
      <c r="J1026" s="44" t="s">
        <v>811</v>
      </c>
      <c r="K1026" s="44" t="s">
        <v>15</v>
      </c>
      <c r="L1026" s="202" t="s">
        <v>470</v>
      </c>
      <c r="M1026" s="202" t="s">
        <v>623</v>
      </c>
      <c r="N1026" s="202" t="s">
        <v>624</v>
      </c>
      <c r="O1026" s="91">
        <v>23.25</v>
      </c>
      <c r="P1026" s="44" t="s">
        <v>625</v>
      </c>
      <c r="Q1026" s="45" t="s">
        <v>626</v>
      </c>
      <c r="R1026" s="45" t="s">
        <v>625</v>
      </c>
      <c r="S1026" s="46" t="s">
        <v>627</v>
      </c>
      <c r="T1026" s="206">
        <v>65.96658852784816</v>
      </c>
      <c r="U1026" s="45" t="s">
        <v>632</v>
      </c>
      <c r="V1026" s="44">
        <v>136</v>
      </c>
      <c r="W1026" s="45">
        <v>300</v>
      </c>
      <c r="X1026" s="44">
        <v>3</v>
      </c>
      <c r="Y1026" s="78">
        <v>45.333333333333336</v>
      </c>
      <c r="Z1026" s="46" t="s">
        <v>708</v>
      </c>
      <c r="AA1026" s="44" t="s">
        <v>630</v>
      </c>
      <c r="AB1026" s="66" t="s">
        <v>632</v>
      </c>
      <c r="AC1026" s="66" t="s">
        <v>632</v>
      </c>
      <c r="AD1026" s="46" t="s">
        <v>632</v>
      </c>
      <c r="AE1026" s="66" t="s">
        <v>634</v>
      </c>
      <c r="AF1026" s="46" t="s">
        <v>632</v>
      </c>
      <c r="AG1026" s="46" t="s">
        <v>635</v>
      </c>
      <c r="AH1026" s="46"/>
    </row>
    <row r="1027" spans="2:34">
      <c r="B1027" s="45" t="s">
        <v>1973</v>
      </c>
      <c r="C1027" s="199" t="s">
        <v>1544</v>
      </c>
      <c r="D1027" s="199" t="s">
        <v>142</v>
      </c>
      <c r="E1027" s="200" t="s">
        <v>357</v>
      </c>
      <c r="F1027" s="199" t="s">
        <v>620</v>
      </c>
      <c r="G1027" s="44" t="s">
        <v>621</v>
      </c>
      <c r="H1027" s="201" t="s">
        <v>1270</v>
      </c>
      <c r="I1027" s="200">
        <v>4</v>
      </c>
      <c r="J1027" s="44" t="s">
        <v>811</v>
      </c>
      <c r="K1027" s="44" t="s">
        <v>15</v>
      </c>
      <c r="L1027" s="202" t="s">
        <v>470</v>
      </c>
      <c r="M1027" s="202" t="s">
        <v>623</v>
      </c>
      <c r="N1027" s="202" t="s">
        <v>624</v>
      </c>
      <c r="O1027" s="91">
        <v>16.659791666666667</v>
      </c>
      <c r="P1027" s="44" t="s">
        <v>625</v>
      </c>
      <c r="Q1027" s="45" t="s">
        <v>626</v>
      </c>
      <c r="R1027" s="45" t="s">
        <v>625</v>
      </c>
      <c r="S1027" s="46" t="s">
        <v>627</v>
      </c>
      <c r="T1027" s="206">
        <v>104.31747031059037</v>
      </c>
      <c r="U1027" s="45" t="s">
        <v>632</v>
      </c>
      <c r="V1027" s="44">
        <v>136</v>
      </c>
      <c r="W1027" s="45">
        <v>300</v>
      </c>
      <c r="X1027" s="44">
        <v>3</v>
      </c>
      <c r="Y1027" s="78">
        <v>45.333333333333336</v>
      </c>
      <c r="Z1027" s="46" t="s">
        <v>708</v>
      </c>
      <c r="AA1027" s="44" t="s">
        <v>630</v>
      </c>
      <c r="AB1027" s="66" t="s">
        <v>631</v>
      </c>
      <c r="AC1027" s="66" t="s">
        <v>632</v>
      </c>
      <c r="AD1027" s="46" t="s">
        <v>632</v>
      </c>
      <c r="AE1027" s="66" t="s">
        <v>634</v>
      </c>
      <c r="AF1027" s="46" t="s">
        <v>631</v>
      </c>
      <c r="AG1027" s="46" t="s">
        <v>635</v>
      </c>
      <c r="AH1027" s="46"/>
    </row>
    <row r="1028" spans="2:34">
      <c r="B1028" s="45" t="s">
        <v>1974</v>
      </c>
      <c r="C1028" s="199" t="s">
        <v>1544</v>
      </c>
      <c r="D1028" s="199" t="s">
        <v>142</v>
      </c>
      <c r="E1028" s="200" t="s">
        <v>357</v>
      </c>
      <c r="F1028" s="199" t="s">
        <v>620</v>
      </c>
      <c r="G1028" s="44" t="s">
        <v>621</v>
      </c>
      <c r="H1028" s="201" t="s">
        <v>1268</v>
      </c>
      <c r="I1028" s="200">
        <v>1</v>
      </c>
      <c r="J1028" s="44" t="s">
        <v>816</v>
      </c>
      <c r="K1028" s="44" t="s">
        <v>15</v>
      </c>
      <c r="L1028" s="202" t="s">
        <v>470</v>
      </c>
      <c r="M1028" s="202" t="s">
        <v>623</v>
      </c>
      <c r="N1028" s="202" t="s">
        <v>624</v>
      </c>
      <c r="O1028" s="91">
        <v>36</v>
      </c>
      <c r="P1028" s="44" t="s">
        <v>625</v>
      </c>
      <c r="Q1028" s="45" t="s">
        <v>626</v>
      </c>
      <c r="R1028" s="45" t="s">
        <v>625</v>
      </c>
      <c r="S1028" s="46" t="s">
        <v>627</v>
      </c>
      <c r="T1028" s="206">
        <v>146.35546487917924</v>
      </c>
      <c r="U1028" s="45" t="s">
        <v>632</v>
      </c>
      <c r="V1028" s="44">
        <v>136</v>
      </c>
      <c r="W1028" s="45">
        <v>300</v>
      </c>
      <c r="X1028" s="44">
        <v>3</v>
      </c>
      <c r="Y1028" s="78">
        <v>45.333333333333336</v>
      </c>
      <c r="Z1028" s="46" t="s">
        <v>708</v>
      </c>
      <c r="AA1028" s="44" t="s">
        <v>630</v>
      </c>
      <c r="AB1028" s="66" t="s">
        <v>632</v>
      </c>
      <c r="AC1028" s="66" t="s">
        <v>632</v>
      </c>
      <c r="AD1028" s="46" t="s">
        <v>632</v>
      </c>
      <c r="AE1028" s="66" t="s">
        <v>634</v>
      </c>
      <c r="AF1028" s="46" t="s">
        <v>632</v>
      </c>
      <c r="AG1028" s="46" t="s">
        <v>635</v>
      </c>
      <c r="AH1028" s="46"/>
    </row>
    <row r="1029" spans="2:34">
      <c r="B1029" s="45" t="s">
        <v>1975</v>
      </c>
      <c r="C1029" s="199" t="s">
        <v>1544</v>
      </c>
      <c r="D1029" s="199" t="s">
        <v>142</v>
      </c>
      <c r="E1029" s="200" t="s">
        <v>357</v>
      </c>
      <c r="F1029" s="199" t="s">
        <v>620</v>
      </c>
      <c r="G1029" s="44" t="s">
        <v>621</v>
      </c>
      <c r="H1029" s="201" t="s">
        <v>1649</v>
      </c>
      <c r="I1029" s="200">
        <v>6</v>
      </c>
      <c r="J1029" s="44" t="s">
        <v>811</v>
      </c>
      <c r="K1029" s="44" t="s">
        <v>15</v>
      </c>
      <c r="L1029" s="202" t="s">
        <v>470</v>
      </c>
      <c r="M1029" s="202" t="s">
        <v>623</v>
      </c>
      <c r="N1029" s="202" t="s">
        <v>624</v>
      </c>
      <c r="O1029" s="91">
        <v>13.716666666666667</v>
      </c>
      <c r="P1029" s="44" t="s">
        <v>625</v>
      </c>
      <c r="Q1029" s="45" t="s">
        <v>626</v>
      </c>
      <c r="R1029" s="45" t="s">
        <v>625</v>
      </c>
      <c r="S1029" s="46" t="s">
        <v>627</v>
      </c>
      <c r="T1029" s="206">
        <v>500.92183782003184</v>
      </c>
      <c r="U1029" s="45" t="s">
        <v>631</v>
      </c>
      <c r="V1029" s="44">
        <v>136</v>
      </c>
      <c r="W1029" s="45">
        <v>300</v>
      </c>
      <c r="X1029" s="44">
        <v>3</v>
      </c>
      <c r="Y1029" s="78">
        <v>45.333333333333336</v>
      </c>
      <c r="Z1029" s="46" t="s">
        <v>708</v>
      </c>
      <c r="AA1029" s="44" t="s">
        <v>630</v>
      </c>
      <c r="AB1029" s="66" t="s">
        <v>631</v>
      </c>
      <c r="AC1029" s="66" t="s">
        <v>632</v>
      </c>
      <c r="AD1029" s="46" t="s">
        <v>656</v>
      </c>
      <c r="AE1029" s="66" t="s">
        <v>634</v>
      </c>
      <c r="AF1029" s="46" t="s">
        <v>631</v>
      </c>
      <c r="AG1029" s="46" t="s">
        <v>635</v>
      </c>
      <c r="AH1029" s="46"/>
    </row>
    <row r="1030" spans="2:34">
      <c r="B1030" s="45" t="s">
        <v>1976</v>
      </c>
      <c r="C1030" s="199" t="s">
        <v>1544</v>
      </c>
      <c r="D1030" s="199" t="s">
        <v>142</v>
      </c>
      <c r="E1030" s="200" t="s">
        <v>357</v>
      </c>
      <c r="F1030" s="199" t="s">
        <v>620</v>
      </c>
      <c r="G1030" s="44" t="s">
        <v>621</v>
      </c>
      <c r="H1030" s="201" t="s">
        <v>1416</v>
      </c>
      <c r="I1030" s="200">
        <v>4</v>
      </c>
      <c r="J1030" s="44" t="s">
        <v>811</v>
      </c>
      <c r="K1030" s="44" t="s">
        <v>15</v>
      </c>
      <c r="L1030" s="202" t="s">
        <v>470</v>
      </c>
      <c r="M1030" s="202" t="s">
        <v>623</v>
      </c>
      <c r="N1030" s="202" t="s">
        <v>624</v>
      </c>
      <c r="O1030" s="91">
        <v>15.264583333333333</v>
      </c>
      <c r="P1030" s="44" t="s">
        <v>625</v>
      </c>
      <c r="Q1030" s="45" t="s">
        <v>626</v>
      </c>
      <c r="R1030" s="45" t="s">
        <v>625</v>
      </c>
      <c r="S1030" s="46" t="s">
        <v>627</v>
      </c>
      <c r="T1030" s="206">
        <v>461.40159581215818</v>
      </c>
      <c r="U1030" s="45" t="s">
        <v>632</v>
      </c>
      <c r="V1030" s="44">
        <v>136</v>
      </c>
      <c r="W1030" s="45">
        <v>300</v>
      </c>
      <c r="X1030" s="44">
        <v>3</v>
      </c>
      <c r="Y1030" s="78">
        <v>45.333333333333336</v>
      </c>
      <c r="Z1030" s="46" t="s">
        <v>708</v>
      </c>
      <c r="AA1030" s="44" t="s">
        <v>630</v>
      </c>
      <c r="AB1030" s="66" t="s">
        <v>631</v>
      </c>
      <c r="AC1030" s="66" t="s">
        <v>632</v>
      </c>
      <c r="AD1030" s="46" t="s">
        <v>632</v>
      </c>
      <c r="AE1030" s="66" t="s">
        <v>634</v>
      </c>
      <c r="AF1030" s="46" t="s">
        <v>631</v>
      </c>
      <c r="AG1030" s="46" t="s">
        <v>635</v>
      </c>
      <c r="AH1030" s="46"/>
    </row>
    <row r="1031" spans="2:34">
      <c r="B1031" s="45" t="s">
        <v>1977</v>
      </c>
      <c r="C1031" s="199" t="s">
        <v>1544</v>
      </c>
      <c r="D1031" s="199" t="s">
        <v>142</v>
      </c>
      <c r="E1031" s="200" t="s">
        <v>357</v>
      </c>
      <c r="F1031" s="199" t="s">
        <v>620</v>
      </c>
      <c r="G1031" s="44" t="s">
        <v>621</v>
      </c>
      <c r="H1031" s="201" t="s">
        <v>1252</v>
      </c>
      <c r="I1031" s="200">
        <v>4</v>
      </c>
      <c r="J1031" s="44" t="s">
        <v>816</v>
      </c>
      <c r="K1031" s="44" t="s">
        <v>15</v>
      </c>
      <c r="L1031" s="202" t="s">
        <v>470</v>
      </c>
      <c r="M1031" s="202" t="s">
        <v>623</v>
      </c>
      <c r="N1031" s="202" t="s">
        <v>624</v>
      </c>
      <c r="O1031" s="91">
        <v>5.1425000000000001</v>
      </c>
      <c r="P1031" s="44" t="s">
        <v>625</v>
      </c>
      <c r="Q1031" s="45" t="s">
        <v>626</v>
      </c>
      <c r="R1031" s="45" t="s">
        <v>625</v>
      </c>
      <c r="S1031" s="46" t="s">
        <v>627</v>
      </c>
      <c r="T1031" s="206">
        <v>37.477434877530136</v>
      </c>
      <c r="U1031" s="45" t="s">
        <v>632</v>
      </c>
      <c r="V1031" s="44">
        <v>136</v>
      </c>
      <c r="W1031" s="45">
        <v>300</v>
      </c>
      <c r="X1031" s="44">
        <v>3</v>
      </c>
      <c r="Y1031" s="78">
        <v>45.333333333333336</v>
      </c>
      <c r="Z1031" s="46" t="s">
        <v>708</v>
      </c>
      <c r="AA1031" s="44" t="s">
        <v>630</v>
      </c>
      <c r="AB1031" s="66" t="s">
        <v>631</v>
      </c>
      <c r="AC1031" s="66" t="s">
        <v>632</v>
      </c>
      <c r="AD1031" s="46" t="s">
        <v>632</v>
      </c>
      <c r="AE1031" s="66" t="s">
        <v>634</v>
      </c>
      <c r="AF1031" s="46" t="s">
        <v>631</v>
      </c>
      <c r="AG1031" s="46" t="s">
        <v>635</v>
      </c>
      <c r="AH1031" s="46"/>
    </row>
    <row r="1032" spans="2:34">
      <c r="B1032" s="45" t="s">
        <v>1978</v>
      </c>
      <c r="C1032" s="199" t="s">
        <v>1544</v>
      </c>
      <c r="D1032" s="199" t="s">
        <v>142</v>
      </c>
      <c r="E1032" s="200" t="s">
        <v>357</v>
      </c>
      <c r="F1032" s="199" t="s">
        <v>620</v>
      </c>
      <c r="G1032" s="44" t="s">
        <v>621</v>
      </c>
      <c r="H1032" s="201" t="s">
        <v>1409</v>
      </c>
      <c r="I1032" s="200">
        <v>2</v>
      </c>
      <c r="J1032" s="44" t="s">
        <v>811</v>
      </c>
      <c r="K1032" s="44" t="s">
        <v>15</v>
      </c>
      <c r="L1032" s="202" t="s">
        <v>470</v>
      </c>
      <c r="M1032" s="202" t="s">
        <v>623</v>
      </c>
      <c r="N1032" s="202" t="s">
        <v>624</v>
      </c>
      <c r="O1032" s="91">
        <v>27</v>
      </c>
      <c r="P1032" s="44" t="s">
        <v>625</v>
      </c>
      <c r="Q1032" s="45" t="s">
        <v>626</v>
      </c>
      <c r="R1032" s="45" t="s">
        <v>625</v>
      </c>
      <c r="S1032" s="46" t="s">
        <v>627</v>
      </c>
      <c r="T1032" s="206">
        <v>104.45963527122483</v>
      </c>
      <c r="U1032" s="45" t="s">
        <v>632</v>
      </c>
      <c r="V1032" s="44">
        <v>136</v>
      </c>
      <c r="W1032" s="45">
        <v>300</v>
      </c>
      <c r="X1032" s="44">
        <v>3</v>
      </c>
      <c r="Y1032" s="78">
        <v>45.333333333333336</v>
      </c>
      <c r="Z1032" s="46" t="s">
        <v>708</v>
      </c>
      <c r="AA1032" s="44" t="s">
        <v>630</v>
      </c>
      <c r="AB1032" s="66" t="s">
        <v>632</v>
      </c>
      <c r="AC1032" s="66" t="s">
        <v>632</v>
      </c>
      <c r="AD1032" s="46" t="s">
        <v>632</v>
      </c>
      <c r="AE1032" s="66" t="s">
        <v>634</v>
      </c>
      <c r="AF1032" s="46" t="s">
        <v>632</v>
      </c>
      <c r="AG1032" s="46" t="s">
        <v>635</v>
      </c>
      <c r="AH1032" s="46"/>
    </row>
    <row r="1033" spans="2:34">
      <c r="B1033" s="45" t="s">
        <v>1979</v>
      </c>
      <c r="C1033" s="199" t="s">
        <v>1544</v>
      </c>
      <c r="D1033" s="199" t="s">
        <v>142</v>
      </c>
      <c r="E1033" s="200" t="s">
        <v>357</v>
      </c>
      <c r="F1033" s="199" t="s">
        <v>620</v>
      </c>
      <c r="G1033" s="44" t="s">
        <v>621</v>
      </c>
      <c r="H1033" s="201" t="s">
        <v>1255</v>
      </c>
      <c r="I1033" s="200">
        <v>2</v>
      </c>
      <c r="J1033" s="44" t="s">
        <v>811</v>
      </c>
      <c r="K1033" s="44" t="s">
        <v>15</v>
      </c>
      <c r="L1033" s="202" t="s">
        <v>470</v>
      </c>
      <c r="M1033" s="202" t="s">
        <v>623</v>
      </c>
      <c r="N1033" s="202" t="s">
        <v>624</v>
      </c>
      <c r="O1033" s="91">
        <v>9.0008333333333326</v>
      </c>
      <c r="P1033" s="44" t="s">
        <v>625</v>
      </c>
      <c r="Q1033" s="45" t="s">
        <v>626</v>
      </c>
      <c r="R1033" s="45" t="s">
        <v>625</v>
      </c>
      <c r="S1033" s="46" t="s">
        <v>627</v>
      </c>
      <c r="T1033" s="206">
        <v>88.858810598624899</v>
      </c>
      <c r="U1033" s="45" t="s">
        <v>632</v>
      </c>
      <c r="V1033" s="44">
        <v>136</v>
      </c>
      <c r="W1033" s="45">
        <v>300</v>
      </c>
      <c r="X1033" s="44">
        <v>3</v>
      </c>
      <c r="Y1033" s="78">
        <v>45.333333333333336</v>
      </c>
      <c r="Z1033" s="46" t="s">
        <v>708</v>
      </c>
      <c r="AA1033" s="44" t="s">
        <v>630</v>
      </c>
      <c r="AB1033" s="66" t="s">
        <v>631</v>
      </c>
      <c r="AC1033" s="66" t="s">
        <v>632</v>
      </c>
      <c r="AD1033" s="46" t="s">
        <v>632</v>
      </c>
      <c r="AE1033" s="66" t="s">
        <v>634</v>
      </c>
      <c r="AF1033" s="46" t="s">
        <v>631</v>
      </c>
      <c r="AG1033" s="46" t="s">
        <v>635</v>
      </c>
      <c r="AH1033" s="46"/>
    </row>
    <row r="1034" spans="2:34">
      <c r="B1034" s="45" t="s">
        <v>1980</v>
      </c>
      <c r="C1034" s="199" t="s">
        <v>1544</v>
      </c>
      <c r="D1034" s="199" t="s">
        <v>142</v>
      </c>
      <c r="E1034" s="200" t="s">
        <v>357</v>
      </c>
      <c r="F1034" s="199" t="s">
        <v>620</v>
      </c>
      <c r="G1034" s="44" t="s">
        <v>621</v>
      </c>
      <c r="H1034" s="201" t="s">
        <v>1413</v>
      </c>
      <c r="I1034" s="200">
        <v>6</v>
      </c>
      <c r="J1034" s="44" t="s">
        <v>811</v>
      </c>
      <c r="K1034" s="44" t="s">
        <v>15</v>
      </c>
      <c r="L1034" s="202" t="s">
        <v>470</v>
      </c>
      <c r="M1034" s="202" t="s">
        <v>623</v>
      </c>
      <c r="N1034" s="202" t="s">
        <v>624</v>
      </c>
      <c r="O1034" s="91">
        <v>22.076388888888886</v>
      </c>
      <c r="P1034" s="44" t="s">
        <v>625</v>
      </c>
      <c r="Q1034" s="45" t="s">
        <v>626</v>
      </c>
      <c r="R1034" s="45" t="s">
        <v>625</v>
      </c>
      <c r="S1034" s="46" t="s">
        <v>627</v>
      </c>
      <c r="T1034" s="206">
        <v>368.85481216326917</v>
      </c>
      <c r="U1034" s="45" t="s">
        <v>632</v>
      </c>
      <c r="V1034" s="44">
        <v>136</v>
      </c>
      <c r="W1034" s="45">
        <v>300</v>
      </c>
      <c r="X1034" s="44">
        <v>3</v>
      </c>
      <c r="Y1034" s="78">
        <v>45.333333333333336</v>
      </c>
      <c r="Z1034" s="46" t="s">
        <v>708</v>
      </c>
      <c r="AA1034" s="44" t="s">
        <v>630</v>
      </c>
      <c r="AB1034" s="66" t="s">
        <v>632</v>
      </c>
      <c r="AC1034" s="66" t="s">
        <v>632</v>
      </c>
      <c r="AD1034" s="46" t="s">
        <v>632</v>
      </c>
      <c r="AE1034" s="66" t="s">
        <v>634</v>
      </c>
      <c r="AF1034" s="46" t="s">
        <v>632</v>
      </c>
      <c r="AG1034" s="46" t="s">
        <v>635</v>
      </c>
      <c r="AH1034" s="46"/>
    </row>
    <row r="1035" spans="2:34">
      <c r="B1035" s="45" t="s">
        <v>1981</v>
      </c>
      <c r="C1035" s="199" t="s">
        <v>1544</v>
      </c>
      <c r="D1035" s="199" t="s">
        <v>142</v>
      </c>
      <c r="E1035" s="200" t="s">
        <v>357</v>
      </c>
      <c r="F1035" s="199" t="s">
        <v>620</v>
      </c>
      <c r="G1035" s="44" t="s">
        <v>621</v>
      </c>
      <c r="H1035" s="201" t="s">
        <v>1384</v>
      </c>
      <c r="I1035" s="200">
        <v>5</v>
      </c>
      <c r="J1035" s="44" t="s">
        <v>811</v>
      </c>
      <c r="K1035" s="44" t="s">
        <v>15</v>
      </c>
      <c r="L1035" s="202" t="s">
        <v>470</v>
      </c>
      <c r="M1035" s="202" t="s">
        <v>623</v>
      </c>
      <c r="N1035" s="202" t="s">
        <v>624</v>
      </c>
      <c r="O1035" s="91">
        <v>16.5</v>
      </c>
      <c r="P1035" s="44" t="s">
        <v>625</v>
      </c>
      <c r="Q1035" s="45" t="s">
        <v>626</v>
      </c>
      <c r="R1035" s="45" t="s">
        <v>625</v>
      </c>
      <c r="S1035" s="46" t="s">
        <v>627</v>
      </c>
      <c r="T1035" s="206">
        <v>500.92183782003184</v>
      </c>
      <c r="U1035" s="45" t="s">
        <v>631</v>
      </c>
      <c r="V1035" s="44">
        <v>136</v>
      </c>
      <c r="W1035" s="45">
        <v>300</v>
      </c>
      <c r="X1035" s="44">
        <v>3</v>
      </c>
      <c r="Y1035" s="78">
        <v>45.333333333333336</v>
      </c>
      <c r="Z1035" s="46" t="s">
        <v>708</v>
      </c>
      <c r="AA1035" s="44" t="s">
        <v>630</v>
      </c>
      <c r="AB1035" s="66" t="s">
        <v>631</v>
      </c>
      <c r="AC1035" s="66" t="s">
        <v>632</v>
      </c>
      <c r="AD1035" s="46" t="s">
        <v>656</v>
      </c>
      <c r="AE1035" s="66" t="s">
        <v>634</v>
      </c>
      <c r="AF1035" s="46" t="s">
        <v>631</v>
      </c>
      <c r="AG1035" s="46" t="s">
        <v>635</v>
      </c>
      <c r="AH1035" s="46"/>
    </row>
    <row r="1036" spans="2:34">
      <c r="B1036" s="45" t="s">
        <v>1982</v>
      </c>
      <c r="C1036" s="199" t="s">
        <v>1544</v>
      </c>
      <c r="D1036" s="199" t="s">
        <v>142</v>
      </c>
      <c r="E1036" s="200" t="s">
        <v>357</v>
      </c>
      <c r="F1036" s="199" t="s">
        <v>620</v>
      </c>
      <c r="G1036" s="44" t="s">
        <v>621</v>
      </c>
      <c r="H1036" s="201" t="s">
        <v>1462</v>
      </c>
      <c r="I1036" s="200">
        <v>13</v>
      </c>
      <c r="J1036" s="44" t="s">
        <v>811</v>
      </c>
      <c r="K1036" s="44" t="s">
        <v>15</v>
      </c>
      <c r="L1036" s="202" t="s">
        <v>470</v>
      </c>
      <c r="M1036" s="202" t="s">
        <v>623</v>
      </c>
      <c r="N1036" s="202" t="s">
        <v>624</v>
      </c>
      <c r="O1036" s="91">
        <v>13.846153846153847</v>
      </c>
      <c r="P1036" s="44" t="s">
        <v>625</v>
      </c>
      <c r="Q1036" s="45" t="s">
        <v>626</v>
      </c>
      <c r="R1036" s="45" t="s">
        <v>625</v>
      </c>
      <c r="S1036" s="46" t="s">
        <v>627</v>
      </c>
      <c r="T1036" s="206">
        <v>595.1939537033453</v>
      </c>
      <c r="U1036" s="45" t="s">
        <v>631</v>
      </c>
      <c r="V1036" s="44">
        <v>136</v>
      </c>
      <c r="W1036" s="45">
        <v>300</v>
      </c>
      <c r="X1036" s="44">
        <v>3</v>
      </c>
      <c r="Y1036" s="78">
        <v>45.333333333333336</v>
      </c>
      <c r="Z1036" s="46" t="s">
        <v>708</v>
      </c>
      <c r="AA1036" s="44" t="s">
        <v>630</v>
      </c>
      <c r="AB1036" s="66" t="s">
        <v>631</v>
      </c>
      <c r="AC1036" s="66" t="s">
        <v>632</v>
      </c>
      <c r="AD1036" s="46" t="s">
        <v>656</v>
      </c>
      <c r="AE1036" s="66" t="s">
        <v>634</v>
      </c>
      <c r="AF1036" s="46" t="s">
        <v>631</v>
      </c>
      <c r="AG1036" s="46" t="s">
        <v>635</v>
      </c>
      <c r="AH1036" s="46"/>
    </row>
    <row r="1037" spans="2:34">
      <c r="B1037" s="45" t="s">
        <v>1983</v>
      </c>
      <c r="C1037" s="199" t="s">
        <v>438</v>
      </c>
      <c r="D1037" s="199" t="s">
        <v>306</v>
      </c>
      <c r="E1037" s="200" t="s">
        <v>397</v>
      </c>
      <c r="F1037" s="199" t="s">
        <v>1984</v>
      </c>
      <c r="G1037" s="44" t="s">
        <v>621</v>
      </c>
      <c r="H1037" s="201" t="s">
        <v>1985</v>
      </c>
      <c r="I1037" s="200">
        <v>8</v>
      </c>
      <c r="J1037" s="44" t="s">
        <v>621</v>
      </c>
      <c r="K1037" s="44" t="s">
        <v>1986</v>
      </c>
      <c r="L1037" s="202" t="s">
        <v>469</v>
      </c>
      <c r="M1037" s="202" t="s">
        <v>1987</v>
      </c>
      <c r="N1037" s="202" t="s">
        <v>624</v>
      </c>
      <c r="O1037" s="91">
        <v>13.125</v>
      </c>
      <c r="P1037" s="44" t="s">
        <v>625</v>
      </c>
      <c r="Q1037" s="45" t="s">
        <v>1988</v>
      </c>
      <c r="R1037" s="45" t="s">
        <v>625</v>
      </c>
      <c r="S1037" s="46" t="s">
        <v>627</v>
      </c>
      <c r="T1037" s="208">
        <v>6.8938097594720684</v>
      </c>
      <c r="U1037" s="45" t="s">
        <v>632</v>
      </c>
      <c r="V1037" s="60">
        <v>3664</v>
      </c>
      <c r="W1037" s="60">
        <v>3664</v>
      </c>
      <c r="X1037" s="44">
        <v>6</v>
      </c>
      <c r="Y1037" s="78">
        <v>610.66666666666663</v>
      </c>
      <c r="Z1037" s="46" t="s">
        <v>629</v>
      </c>
      <c r="AA1037" s="44" t="s">
        <v>630</v>
      </c>
      <c r="AB1037" s="66" t="s">
        <v>631</v>
      </c>
      <c r="AC1037" s="66" t="s">
        <v>634</v>
      </c>
      <c r="AD1037" s="46" t="s">
        <v>656</v>
      </c>
      <c r="AE1037" s="66" t="s">
        <v>634</v>
      </c>
      <c r="AF1037" s="46" t="s">
        <v>631</v>
      </c>
      <c r="AG1037" s="46" t="s">
        <v>635</v>
      </c>
      <c r="AH1037" s="46"/>
    </row>
    <row r="1038" spans="2:34">
      <c r="B1038" s="45" t="s">
        <v>1989</v>
      </c>
      <c r="C1038" s="199" t="s">
        <v>438</v>
      </c>
      <c r="D1038" s="199" t="s">
        <v>306</v>
      </c>
      <c r="E1038" s="200" t="s">
        <v>397</v>
      </c>
      <c r="F1038" s="199" t="s">
        <v>1984</v>
      </c>
      <c r="G1038" s="44" t="s">
        <v>621</v>
      </c>
      <c r="H1038" s="201" t="s">
        <v>1990</v>
      </c>
      <c r="I1038" s="200">
        <v>10</v>
      </c>
      <c r="J1038" s="44" t="s">
        <v>621</v>
      </c>
      <c r="K1038" s="44" t="s">
        <v>1986</v>
      </c>
      <c r="L1038" s="202" t="s">
        <v>469</v>
      </c>
      <c r="M1038" s="202" t="s">
        <v>1987</v>
      </c>
      <c r="N1038" s="202" t="s">
        <v>624</v>
      </c>
      <c r="O1038" s="91">
        <v>28.5</v>
      </c>
      <c r="P1038" s="44" t="s">
        <v>625</v>
      </c>
      <c r="Q1038" s="45" t="s">
        <v>1988</v>
      </c>
      <c r="R1038" s="45" t="s">
        <v>625</v>
      </c>
      <c r="S1038" s="46" t="s">
        <v>627</v>
      </c>
      <c r="T1038" s="208">
        <v>56.035025698225795</v>
      </c>
      <c r="U1038" s="45" t="s">
        <v>632</v>
      </c>
      <c r="V1038" s="60">
        <v>3664</v>
      </c>
      <c r="W1038" s="60">
        <v>3664</v>
      </c>
      <c r="X1038" s="44">
        <v>6</v>
      </c>
      <c r="Y1038" s="78">
        <v>610.66666666666663</v>
      </c>
      <c r="Z1038" s="46" t="s">
        <v>629</v>
      </c>
      <c r="AA1038" s="44" t="s">
        <v>630</v>
      </c>
      <c r="AB1038" s="66" t="s">
        <v>632</v>
      </c>
      <c r="AC1038" s="66" t="s">
        <v>634</v>
      </c>
      <c r="AD1038" s="46" t="s">
        <v>656</v>
      </c>
      <c r="AE1038" s="66" t="s">
        <v>634</v>
      </c>
      <c r="AF1038" s="46" t="s">
        <v>631</v>
      </c>
      <c r="AG1038" s="46" t="s">
        <v>635</v>
      </c>
      <c r="AH1038" s="46"/>
    </row>
    <row r="1039" spans="2:34">
      <c r="B1039" s="45" t="s">
        <v>1991</v>
      </c>
      <c r="C1039" s="199" t="s">
        <v>438</v>
      </c>
      <c r="D1039" s="199" t="s">
        <v>306</v>
      </c>
      <c r="E1039" s="200" t="s">
        <v>397</v>
      </c>
      <c r="F1039" s="199" t="s">
        <v>1984</v>
      </c>
      <c r="G1039" s="44" t="s">
        <v>621</v>
      </c>
      <c r="H1039" s="201" t="s">
        <v>1992</v>
      </c>
      <c r="I1039" s="200">
        <v>7</v>
      </c>
      <c r="J1039" s="44" t="s">
        <v>621</v>
      </c>
      <c r="K1039" s="44" t="s">
        <v>1986</v>
      </c>
      <c r="L1039" s="202" t="s">
        <v>469</v>
      </c>
      <c r="M1039" s="202" t="s">
        <v>1987</v>
      </c>
      <c r="N1039" s="202" t="s">
        <v>624</v>
      </c>
      <c r="O1039" s="91">
        <v>18.750000000000004</v>
      </c>
      <c r="P1039" s="44" t="s">
        <v>625</v>
      </c>
      <c r="Q1039" s="45" t="s">
        <v>1988</v>
      </c>
      <c r="R1039" s="45" t="s">
        <v>625</v>
      </c>
      <c r="S1039" s="46" t="s">
        <v>627</v>
      </c>
      <c r="T1039" s="208">
        <v>28.882743031063999</v>
      </c>
      <c r="U1039" s="45" t="s">
        <v>632</v>
      </c>
      <c r="V1039" s="60">
        <v>3664</v>
      </c>
      <c r="W1039" s="60">
        <v>3664</v>
      </c>
      <c r="X1039" s="44">
        <v>6</v>
      </c>
      <c r="Y1039" s="78">
        <v>610.66666666666663</v>
      </c>
      <c r="Z1039" s="46" t="s">
        <v>629</v>
      </c>
      <c r="AA1039" s="44" t="s">
        <v>630</v>
      </c>
      <c r="AB1039" s="66" t="s">
        <v>631</v>
      </c>
      <c r="AC1039" s="66" t="s">
        <v>634</v>
      </c>
      <c r="AD1039" s="46" t="s">
        <v>656</v>
      </c>
      <c r="AE1039" s="66" t="s">
        <v>634</v>
      </c>
      <c r="AF1039" s="46" t="s">
        <v>631</v>
      </c>
      <c r="AG1039" s="46" t="s">
        <v>635</v>
      </c>
      <c r="AH1039" s="46"/>
    </row>
    <row r="1040" spans="2:34">
      <c r="B1040" s="45" t="s">
        <v>1993</v>
      </c>
      <c r="C1040" s="199" t="s">
        <v>438</v>
      </c>
      <c r="D1040" s="199" t="s">
        <v>306</v>
      </c>
      <c r="E1040" s="200" t="s">
        <v>397</v>
      </c>
      <c r="F1040" s="199" t="s">
        <v>1984</v>
      </c>
      <c r="G1040" s="44" t="s">
        <v>621</v>
      </c>
      <c r="H1040" s="201" t="s">
        <v>1994</v>
      </c>
      <c r="I1040" s="200">
        <v>7</v>
      </c>
      <c r="J1040" s="44" t="s">
        <v>621</v>
      </c>
      <c r="K1040" s="44" t="s">
        <v>1986</v>
      </c>
      <c r="L1040" s="202" t="s">
        <v>469</v>
      </c>
      <c r="M1040" s="202" t="s">
        <v>1987</v>
      </c>
      <c r="N1040" s="202" t="s">
        <v>624</v>
      </c>
      <c r="O1040" s="91">
        <v>75.000000000000014</v>
      </c>
      <c r="P1040" s="44" t="s">
        <v>625</v>
      </c>
      <c r="Q1040" s="45" t="s">
        <v>1988</v>
      </c>
      <c r="R1040" s="45" t="s">
        <v>625</v>
      </c>
      <c r="S1040" s="46" t="s">
        <v>627</v>
      </c>
      <c r="T1040" s="208">
        <v>47.285832550583876</v>
      </c>
      <c r="U1040" s="45" t="s">
        <v>632</v>
      </c>
      <c r="V1040" s="60">
        <v>3664</v>
      </c>
      <c r="W1040" s="60">
        <v>3664</v>
      </c>
      <c r="X1040" s="44">
        <v>6</v>
      </c>
      <c r="Y1040" s="78">
        <v>610.66666666666663</v>
      </c>
      <c r="Z1040" s="46" t="s">
        <v>629</v>
      </c>
      <c r="AA1040" s="44" t="s">
        <v>630</v>
      </c>
      <c r="AB1040" s="66" t="s">
        <v>634</v>
      </c>
      <c r="AC1040" s="66" t="s">
        <v>634</v>
      </c>
      <c r="AD1040" s="46" t="s">
        <v>656</v>
      </c>
      <c r="AE1040" s="66" t="s">
        <v>634</v>
      </c>
      <c r="AF1040" s="46" t="s">
        <v>631</v>
      </c>
      <c r="AG1040" s="46" t="s">
        <v>635</v>
      </c>
      <c r="AH1040" s="46"/>
    </row>
    <row r="1041" spans="2:34">
      <c r="B1041" s="45" t="s">
        <v>1995</v>
      </c>
      <c r="C1041" s="199" t="s">
        <v>438</v>
      </c>
      <c r="D1041" s="199" t="s">
        <v>306</v>
      </c>
      <c r="E1041" s="200" t="s">
        <v>397</v>
      </c>
      <c r="F1041" s="199" t="s">
        <v>1984</v>
      </c>
      <c r="G1041" s="44" t="s">
        <v>621</v>
      </c>
      <c r="H1041" s="201" t="s">
        <v>1996</v>
      </c>
      <c r="I1041" s="200">
        <v>8</v>
      </c>
      <c r="J1041" s="44" t="s">
        <v>621</v>
      </c>
      <c r="K1041" s="44" t="s">
        <v>1986</v>
      </c>
      <c r="L1041" s="202" t="s">
        <v>469</v>
      </c>
      <c r="M1041" s="202" t="s">
        <v>1987</v>
      </c>
      <c r="N1041" s="202" t="s">
        <v>624</v>
      </c>
      <c r="O1041" s="91">
        <v>13.125</v>
      </c>
      <c r="P1041" s="44" t="s">
        <v>625</v>
      </c>
      <c r="Q1041" s="45" t="s">
        <v>1988</v>
      </c>
      <c r="R1041" s="45" t="s">
        <v>625</v>
      </c>
      <c r="S1041" s="46" t="s">
        <v>627</v>
      </c>
      <c r="T1041" s="208">
        <v>28.315344709307183</v>
      </c>
      <c r="U1041" s="45" t="s">
        <v>632</v>
      </c>
      <c r="V1041" s="60">
        <v>3664</v>
      </c>
      <c r="W1041" s="60">
        <v>3664</v>
      </c>
      <c r="X1041" s="44">
        <v>6</v>
      </c>
      <c r="Y1041" s="78">
        <v>610.66666666666663</v>
      </c>
      <c r="Z1041" s="46" t="s">
        <v>629</v>
      </c>
      <c r="AA1041" s="44" t="s">
        <v>630</v>
      </c>
      <c r="AB1041" s="66" t="s">
        <v>631</v>
      </c>
      <c r="AC1041" s="66" t="s">
        <v>634</v>
      </c>
      <c r="AD1041" s="46" t="s">
        <v>656</v>
      </c>
      <c r="AE1041" s="66" t="s">
        <v>634</v>
      </c>
      <c r="AF1041" s="46" t="s">
        <v>631</v>
      </c>
      <c r="AG1041" s="46" t="s">
        <v>635</v>
      </c>
      <c r="AH1041" s="46"/>
    </row>
    <row r="1042" spans="2:34">
      <c r="B1042" s="45" t="s">
        <v>1997</v>
      </c>
      <c r="C1042" s="199" t="s">
        <v>438</v>
      </c>
      <c r="D1042" s="199" t="s">
        <v>306</v>
      </c>
      <c r="E1042" s="200" t="s">
        <v>397</v>
      </c>
      <c r="F1042" s="199" t="s">
        <v>1984</v>
      </c>
      <c r="G1042" s="44" t="s">
        <v>621</v>
      </c>
      <c r="H1042" s="201" t="s">
        <v>1998</v>
      </c>
      <c r="I1042" s="200">
        <v>7</v>
      </c>
      <c r="J1042" s="44" t="s">
        <v>621</v>
      </c>
      <c r="K1042" s="44" t="s">
        <v>1986</v>
      </c>
      <c r="L1042" s="202" t="s">
        <v>469</v>
      </c>
      <c r="M1042" s="202" t="s">
        <v>1987</v>
      </c>
      <c r="N1042" s="202" t="s">
        <v>624</v>
      </c>
      <c r="O1042" s="91">
        <v>33.214285714285715</v>
      </c>
      <c r="P1042" s="44" t="s">
        <v>625</v>
      </c>
      <c r="Q1042" s="45" t="s">
        <v>1988</v>
      </c>
      <c r="R1042" s="45" t="s">
        <v>625</v>
      </c>
      <c r="S1042" s="46" t="s">
        <v>627</v>
      </c>
      <c r="T1042" s="208">
        <v>551.98694916547117</v>
      </c>
      <c r="U1042" s="45" t="s">
        <v>631</v>
      </c>
      <c r="V1042" s="60">
        <v>3664</v>
      </c>
      <c r="W1042" s="60">
        <v>3664</v>
      </c>
      <c r="X1042" s="44">
        <v>6</v>
      </c>
      <c r="Y1042" s="78">
        <v>610.66666666666663</v>
      </c>
      <c r="Z1042" s="46" t="s">
        <v>629</v>
      </c>
      <c r="AA1042" s="44" t="s">
        <v>630</v>
      </c>
      <c r="AB1042" s="66" t="s">
        <v>632</v>
      </c>
      <c r="AC1042" s="66" t="s">
        <v>634</v>
      </c>
      <c r="AD1042" s="46" t="s">
        <v>633</v>
      </c>
      <c r="AE1042" s="66" t="s">
        <v>634</v>
      </c>
      <c r="AF1042" s="46" t="s">
        <v>633</v>
      </c>
      <c r="AG1042" s="46" t="s">
        <v>635</v>
      </c>
      <c r="AH1042" s="46"/>
    </row>
    <row r="1043" spans="2:34">
      <c r="B1043" s="45" t="s">
        <v>1999</v>
      </c>
      <c r="C1043" s="199" t="s">
        <v>438</v>
      </c>
      <c r="D1043" s="199" t="s">
        <v>306</v>
      </c>
      <c r="E1043" s="200" t="s">
        <v>397</v>
      </c>
      <c r="F1043" s="199" t="s">
        <v>1984</v>
      </c>
      <c r="G1043" s="44" t="s">
        <v>621</v>
      </c>
      <c r="H1043" s="201" t="s">
        <v>2000</v>
      </c>
      <c r="I1043" s="200">
        <v>6</v>
      </c>
      <c r="J1043" s="44" t="s">
        <v>621</v>
      </c>
      <c r="K1043" s="44" t="s">
        <v>1986</v>
      </c>
      <c r="L1043" s="202" t="s">
        <v>469</v>
      </c>
      <c r="M1043" s="202" t="s">
        <v>1987</v>
      </c>
      <c r="N1043" s="202" t="s">
        <v>624</v>
      </c>
      <c r="O1043" s="91">
        <v>41.25</v>
      </c>
      <c r="P1043" s="44" t="s">
        <v>625</v>
      </c>
      <c r="Q1043" s="45" t="s">
        <v>1988</v>
      </c>
      <c r="R1043" s="45" t="s">
        <v>625</v>
      </c>
      <c r="S1043" s="46" t="s">
        <v>627</v>
      </c>
      <c r="T1043" s="208">
        <v>140.37401917020549</v>
      </c>
      <c r="U1043" s="45" t="s">
        <v>632</v>
      </c>
      <c r="V1043" s="60">
        <v>3664</v>
      </c>
      <c r="W1043" s="60">
        <v>3664</v>
      </c>
      <c r="X1043" s="44">
        <v>6</v>
      </c>
      <c r="Y1043" s="78">
        <v>610.66666666666663</v>
      </c>
      <c r="Z1043" s="46" t="s">
        <v>629</v>
      </c>
      <c r="AA1043" s="44" t="s">
        <v>630</v>
      </c>
      <c r="AB1043" s="66" t="s">
        <v>640</v>
      </c>
      <c r="AC1043" s="66" t="s">
        <v>634</v>
      </c>
      <c r="AD1043" s="46" t="s">
        <v>656</v>
      </c>
      <c r="AE1043" s="66" t="s">
        <v>634</v>
      </c>
      <c r="AF1043" s="46" t="s">
        <v>631</v>
      </c>
      <c r="AG1043" s="46" t="s">
        <v>635</v>
      </c>
      <c r="AH1043" s="46"/>
    </row>
    <row r="1044" spans="2:34">
      <c r="B1044" s="45" t="s">
        <v>2001</v>
      </c>
      <c r="C1044" s="199" t="s">
        <v>438</v>
      </c>
      <c r="D1044" s="199" t="s">
        <v>306</v>
      </c>
      <c r="E1044" s="200" t="s">
        <v>397</v>
      </c>
      <c r="F1044" s="199" t="s">
        <v>1984</v>
      </c>
      <c r="G1044" s="44" t="s">
        <v>621</v>
      </c>
      <c r="H1044" s="201" t="s">
        <v>2002</v>
      </c>
      <c r="I1044" s="200">
        <v>3</v>
      </c>
      <c r="J1044" s="44" t="s">
        <v>621</v>
      </c>
      <c r="K1044" s="44" t="s">
        <v>1986</v>
      </c>
      <c r="L1044" s="202" t="s">
        <v>469</v>
      </c>
      <c r="M1044" s="202" t="s">
        <v>1987</v>
      </c>
      <c r="N1044" s="202" t="s">
        <v>624</v>
      </c>
      <c r="O1044" s="91">
        <v>23.75</v>
      </c>
      <c r="P1044" s="44" t="s">
        <v>625</v>
      </c>
      <c r="Q1044" s="45" t="s">
        <v>1988</v>
      </c>
      <c r="R1044" s="45" t="s">
        <v>625</v>
      </c>
      <c r="S1044" s="46" t="s">
        <v>627</v>
      </c>
      <c r="T1044" s="208">
        <v>220.02312978866809</v>
      </c>
      <c r="U1044" s="45" t="s">
        <v>632</v>
      </c>
      <c r="V1044" s="60">
        <v>3664</v>
      </c>
      <c r="W1044" s="60">
        <v>3664</v>
      </c>
      <c r="X1044" s="44">
        <v>6</v>
      </c>
      <c r="Y1044" s="78">
        <v>610.66666666666663</v>
      </c>
      <c r="Z1044" s="46" t="s">
        <v>629</v>
      </c>
      <c r="AA1044" s="44" t="s">
        <v>630</v>
      </c>
      <c r="AB1044" s="66" t="s">
        <v>632</v>
      </c>
      <c r="AC1044" s="66" t="s">
        <v>634</v>
      </c>
      <c r="AD1044" s="46" t="s">
        <v>656</v>
      </c>
      <c r="AE1044" s="66" t="s">
        <v>634</v>
      </c>
      <c r="AF1044" s="46" t="s">
        <v>631</v>
      </c>
      <c r="AG1044" s="46" t="s">
        <v>635</v>
      </c>
      <c r="AH1044" s="46"/>
    </row>
    <row r="1045" spans="2:34">
      <c r="B1045" s="45" t="s">
        <v>2003</v>
      </c>
      <c r="C1045" s="199" t="s">
        <v>438</v>
      </c>
      <c r="D1045" s="199" t="s">
        <v>306</v>
      </c>
      <c r="E1045" s="200" t="s">
        <v>397</v>
      </c>
      <c r="F1045" s="199" t="s">
        <v>1984</v>
      </c>
      <c r="G1045" s="44" t="s">
        <v>621</v>
      </c>
      <c r="H1045" s="201" t="s">
        <v>2004</v>
      </c>
      <c r="I1045" s="200">
        <v>7</v>
      </c>
      <c r="J1045" s="44" t="s">
        <v>621</v>
      </c>
      <c r="K1045" s="44" t="s">
        <v>1986</v>
      </c>
      <c r="L1045" s="202" t="s">
        <v>469</v>
      </c>
      <c r="M1045" s="202" t="s">
        <v>1987</v>
      </c>
      <c r="N1045" s="202" t="s">
        <v>624</v>
      </c>
      <c r="O1045" s="91">
        <v>24.107142857142861</v>
      </c>
      <c r="P1045" s="44" t="s">
        <v>625</v>
      </c>
      <c r="Q1045" s="45" t="s">
        <v>1988</v>
      </c>
      <c r="R1045" s="45" t="s">
        <v>625</v>
      </c>
      <c r="S1045" s="46" t="s">
        <v>627</v>
      </c>
      <c r="T1045" s="208">
        <v>303.10073008488939</v>
      </c>
      <c r="U1045" s="45" t="s">
        <v>632</v>
      </c>
      <c r="V1045" s="60">
        <v>3664</v>
      </c>
      <c r="W1045" s="60">
        <v>3664</v>
      </c>
      <c r="X1045" s="44">
        <v>6</v>
      </c>
      <c r="Y1045" s="78">
        <v>610.66666666666663</v>
      </c>
      <c r="Z1045" s="46" t="s">
        <v>629</v>
      </c>
      <c r="AA1045" s="44" t="s">
        <v>630</v>
      </c>
      <c r="AB1045" s="66" t="s">
        <v>632</v>
      </c>
      <c r="AC1045" s="66" t="s">
        <v>634</v>
      </c>
      <c r="AD1045" s="46" t="s">
        <v>656</v>
      </c>
      <c r="AE1045" s="66" t="s">
        <v>634</v>
      </c>
      <c r="AF1045" s="46" t="s">
        <v>631</v>
      </c>
      <c r="AG1045" s="46" t="s">
        <v>635</v>
      </c>
      <c r="AH1045" s="46"/>
    </row>
    <row r="1046" spans="2:34">
      <c r="B1046" s="45" t="s">
        <v>2005</v>
      </c>
      <c r="C1046" s="199" t="s">
        <v>438</v>
      </c>
      <c r="D1046" s="199" t="s">
        <v>306</v>
      </c>
      <c r="E1046" s="200" t="s">
        <v>397</v>
      </c>
      <c r="F1046" s="199" t="s">
        <v>1984</v>
      </c>
      <c r="G1046" s="44" t="s">
        <v>621</v>
      </c>
      <c r="H1046" s="201" t="s">
        <v>2006</v>
      </c>
      <c r="I1046" s="200">
        <v>11</v>
      </c>
      <c r="J1046" s="44" t="s">
        <v>621</v>
      </c>
      <c r="K1046" s="44" t="s">
        <v>1986</v>
      </c>
      <c r="L1046" s="202" t="s">
        <v>469</v>
      </c>
      <c r="M1046" s="202" t="s">
        <v>1987</v>
      </c>
      <c r="N1046" s="202" t="s">
        <v>624</v>
      </c>
      <c r="O1046" s="91">
        <v>24.886363636363637</v>
      </c>
      <c r="P1046" s="44" t="s">
        <v>625</v>
      </c>
      <c r="Q1046" s="45" t="s">
        <v>1988</v>
      </c>
      <c r="R1046" s="45" t="s">
        <v>625</v>
      </c>
      <c r="S1046" s="46" t="s">
        <v>627</v>
      </c>
      <c r="T1046" s="208">
        <v>325.84687810221789</v>
      </c>
      <c r="U1046" s="45" t="s">
        <v>632</v>
      </c>
      <c r="V1046" s="60">
        <v>3664</v>
      </c>
      <c r="W1046" s="60">
        <v>3664</v>
      </c>
      <c r="X1046" s="44">
        <v>6</v>
      </c>
      <c r="Y1046" s="78">
        <v>610.66666666666663</v>
      </c>
      <c r="Z1046" s="46" t="s">
        <v>629</v>
      </c>
      <c r="AA1046" s="44" t="s">
        <v>630</v>
      </c>
      <c r="AB1046" s="66" t="s">
        <v>632</v>
      </c>
      <c r="AC1046" s="66" t="s">
        <v>634</v>
      </c>
      <c r="AD1046" s="46" t="s">
        <v>656</v>
      </c>
      <c r="AE1046" s="66" t="s">
        <v>634</v>
      </c>
      <c r="AF1046" s="46" t="s">
        <v>631</v>
      </c>
      <c r="AG1046" s="46" t="s">
        <v>635</v>
      </c>
      <c r="AH1046" s="46"/>
    </row>
    <row r="1047" spans="2:34">
      <c r="B1047" s="45" t="s">
        <v>2007</v>
      </c>
      <c r="C1047" s="199" t="s">
        <v>438</v>
      </c>
      <c r="D1047" s="199" t="s">
        <v>306</v>
      </c>
      <c r="E1047" s="200" t="s">
        <v>397</v>
      </c>
      <c r="F1047" s="199" t="s">
        <v>1984</v>
      </c>
      <c r="G1047" s="44" t="s">
        <v>621</v>
      </c>
      <c r="H1047" s="201" t="s">
        <v>2008</v>
      </c>
      <c r="I1047" s="200">
        <v>7</v>
      </c>
      <c r="J1047" s="44" t="s">
        <v>621</v>
      </c>
      <c r="K1047" s="44" t="s">
        <v>1986</v>
      </c>
      <c r="L1047" s="202" t="s">
        <v>469</v>
      </c>
      <c r="M1047" s="202" t="s">
        <v>1987</v>
      </c>
      <c r="N1047" s="202" t="s">
        <v>624</v>
      </c>
      <c r="O1047" s="91">
        <v>83.839285714285722</v>
      </c>
      <c r="P1047" s="44" t="s">
        <v>625</v>
      </c>
      <c r="Q1047" s="45" t="s">
        <v>1988</v>
      </c>
      <c r="R1047" s="45" t="s">
        <v>625</v>
      </c>
      <c r="S1047" s="46" t="s">
        <v>627</v>
      </c>
      <c r="T1047" s="208">
        <v>382.20317219501561</v>
      </c>
      <c r="U1047" s="45" t="s">
        <v>632</v>
      </c>
      <c r="V1047" s="60">
        <v>3664</v>
      </c>
      <c r="W1047" s="60">
        <v>3664</v>
      </c>
      <c r="X1047" s="44">
        <v>6</v>
      </c>
      <c r="Y1047" s="78">
        <v>610.66666666666663</v>
      </c>
      <c r="Z1047" s="46" t="s">
        <v>629</v>
      </c>
      <c r="AA1047" s="44" t="s">
        <v>630</v>
      </c>
      <c r="AB1047" s="66" t="s">
        <v>634</v>
      </c>
      <c r="AC1047" s="66" t="s">
        <v>634</v>
      </c>
      <c r="AD1047" s="46" t="s">
        <v>656</v>
      </c>
      <c r="AE1047" s="66" t="s">
        <v>634</v>
      </c>
      <c r="AF1047" s="46" t="s">
        <v>631</v>
      </c>
      <c r="AG1047" s="46" t="s">
        <v>635</v>
      </c>
      <c r="AH1047" s="46"/>
    </row>
    <row r="1048" spans="2:34">
      <c r="B1048" s="45" t="s">
        <v>2009</v>
      </c>
      <c r="C1048" s="199" t="s">
        <v>438</v>
      </c>
      <c r="D1048" s="199" t="s">
        <v>306</v>
      </c>
      <c r="E1048" s="200" t="s">
        <v>397</v>
      </c>
      <c r="F1048" s="199" t="s">
        <v>1984</v>
      </c>
      <c r="G1048" s="44" t="s">
        <v>621</v>
      </c>
      <c r="H1048" s="201" t="s">
        <v>2010</v>
      </c>
      <c r="I1048" s="200">
        <v>4</v>
      </c>
      <c r="J1048" s="44" t="s">
        <v>621</v>
      </c>
      <c r="K1048" s="44" t="s">
        <v>1986</v>
      </c>
      <c r="L1048" s="202" t="s">
        <v>469</v>
      </c>
      <c r="M1048" s="202" t="s">
        <v>1987</v>
      </c>
      <c r="N1048" s="202" t="s">
        <v>624</v>
      </c>
      <c r="O1048" s="91">
        <v>24.375</v>
      </c>
      <c r="P1048" s="44" t="s">
        <v>625</v>
      </c>
      <c r="Q1048" s="45" t="s">
        <v>1988</v>
      </c>
      <c r="R1048" s="45" t="s">
        <v>625</v>
      </c>
      <c r="S1048" s="46" t="s">
        <v>627</v>
      </c>
      <c r="T1048" s="208">
        <v>366.00979062451103</v>
      </c>
      <c r="U1048" s="45" t="s">
        <v>632</v>
      </c>
      <c r="V1048" s="60">
        <v>3664</v>
      </c>
      <c r="W1048" s="60">
        <v>3664</v>
      </c>
      <c r="X1048" s="44">
        <v>6</v>
      </c>
      <c r="Y1048" s="78">
        <v>610.66666666666663</v>
      </c>
      <c r="Z1048" s="46" t="s">
        <v>629</v>
      </c>
      <c r="AA1048" s="44" t="s">
        <v>630</v>
      </c>
      <c r="AB1048" s="66" t="s">
        <v>632</v>
      </c>
      <c r="AC1048" s="66" t="s">
        <v>634</v>
      </c>
      <c r="AD1048" s="46" t="s">
        <v>656</v>
      </c>
      <c r="AE1048" s="66" t="s">
        <v>634</v>
      </c>
      <c r="AF1048" s="46" t="s">
        <v>631</v>
      </c>
      <c r="AG1048" s="46" t="s">
        <v>635</v>
      </c>
      <c r="AH1048" s="46"/>
    </row>
    <row r="1049" spans="2:34">
      <c r="B1049" s="45" t="s">
        <v>2011</v>
      </c>
      <c r="C1049" s="199" t="s">
        <v>438</v>
      </c>
      <c r="D1049" s="199" t="s">
        <v>306</v>
      </c>
      <c r="E1049" s="200" t="s">
        <v>397</v>
      </c>
      <c r="F1049" s="199" t="s">
        <v>1984</v>
      </c>
      <c r="G1049" s="44" t="s">
        <v>621</v>
      </c>
      <c r="H1049" s="201" t="s">
        <v>2012</v>
      </c>
      <c r="I1049" s="200">
        <v>5</v>
      </c>
      <c r="J1049" s="44" t="s">
        <v>621</v>
      </c>
      <c r="K1049" s="44" t="s">
        <v>1986</v>
      </c>
      <c r="L1049" s="202" t="s">
        <v>469</v>
      </c>
      <c r="M1049" s="202" t="s">
        <v>1987</v>
      </c>
      <c r="N1049" s="202" t="s">
        <v>624</v>
      </c>
      <c r="O1049" s="91">
        <v>19.387499999999999</v>
      </c>
      <c r="P1049" s="44" t="s">
        <v>625</v>
      </c>
      <c r="Q1049" s="45" t="s">
        <v>1988</v>
      </c>
      <c r="R1049" s="45" t="s">
        <v>625</v>
      </c>
      <c r="S1049" s="46" t="s">
        <v>627</v>
      </c>
      <c r="T1049" s="208">
        <v>314.69647701396372</v>
      </c>
      <c r="U1049" s="45" t="s">
        <v>632</v>
      </c>
      <c r="V1049" s="60">
        <v>3664</v>
      </c>
      <c r="W1049" s="60">
        <v>3664</v>
      </c>
      <c r="X1049" s="44">
        <v>6</v>
      </c>
      <c r="Y1049" s="78">
        <v>610.66666666666663</v>
      </c>
      <c r="Z1049" s="46" t="s">
        <v>629</v>
      </c>
      <c r="AA1049" s="44" t="s">
        <v>630</v>
      </c>
      <c r="AB1049" s="66" t="s">
        <v>631</v>
      </c>
      <c r="AC1049" s="66" t="s">
        <v>634</v>
      </c>
      <c r="AD1049" s="46" t="s">
        <v>656</v>
      </c>
      <c r="AE1049" s="66" t="s">
        <v>634</v>
      </c>
      <c r="AF1049" s="46" t="s">
        <v>631</v>
      </c>
      <c r="AG1049" s="46" t="s">
        <v>635</v>
      </c>
      <c r="AH1049" s="46"/>
    </row>
    <row r="1050" spans="2:34">
      <c r="B1050" s="45" t="s">
        <v>2013</v>
      </c>
      <c r="C1050" s="199" t="s">
        <v>438</v>
      </c>
      <c r="D1050" s="199" t="s">
        <v>306</v>
      </c>
      <c r="E1050" s="200" t="s">
        <v>397</v>
      </c>
      <c r="F1050" s="199" t="s">
        <v>1984</v>
      </c>
      <c r="G1050" s="44" t="s">
        <v>621</v>
      </c>
      <c r="H1050" s="201" t="s">
        <v>2014</v>
      </c>
      <c r="I1050" s="200">
        <v>17</v>
      </c>
      <c r="J1050" s="44" t="s">
        <v>621</v>
      </c>
      <c r="K1050" s="44" t="s">
        <v>1986</v>
      </c>
      <c r="L1050" s="202" t="s">
        <v>469</v>
      </c>
      <c r="M1050" s="202" t="s">
        <v>1987</v>
      </c>
      <c r="N1050" s="202" t="s">
        <v>624</v>
      </c>
      <c r="O1050" s="91">
        <v>28.676470588235293</v>
      </c>
      <c r="P1050" s="44" t="s">
        <v>625</v>
      </c>
      <c r="Q1050" s="45" t="s">
        <v>1988</v>
      </c>
      <c r="R1050" s="45" t="s">
        <v>625</v>
      </c>
      <c r="S1050" s="46" t="s">
        <v>627</v>
      </c>
      <c r="T1050" s="208">
        <v>32.130424024645784</v>
      </c>
      <c r="U1050" s="45" t="s">
        <v>632</v>
      </c>
      <c r="V1050" s="60">
        <v>3664</v>
      </c>
      <c r="W1050" s="60">
        <v>3664</v>
      </c>
      <c r="X1050" s="44">
        <v>6</v>
      </c>
      <c r="Y1050" s="78">
        <v>610.66666666666663</v>
      </c>
      <c r="Z1050" s="46" t="s">
        <v>629</v>
      </c>
      <c r="AA1050" s="44" t="s">
        <v>630</v>
      </c>
      <c r="AB1050" s="66" t="s">
        <v>632</v>
      </c>
      <c r="AC1050" s="66" t="s">
        <v>634</v>
      </c>
      <c r="AD1050" s="46" t="s">
        <v>656</v>
      </c>
      <c r="AE1050" s="66" t="s">
        <v>634</v>
      </c>
      <c r="AF1050" s="46" t="s">
        <v>631</v>
      </c>
      <c r="AG1050" s="46" t="s">
        <v>635</v>
      </c>
      <c r="AH1050" s="46"/>
    </row>
    <row r="1051" spans="2:34">
      <c r="B1051" s="45" t="s">
        <v>2015</v>
      </c>
      <c r="C1051" s="199" t="s">
        <v>438</v>
      </c>
      <c r="D1051" s="199" t="s">
        <v>306</v>
      </c>
      <c r="E1051" s="200" t="s">
        <v>397</v>
      </c>
      <c r="F1051" s="199" t="s">
        <v>1984</v>
      </c>
      <c r="G1051" s="44" t="s">
        <v>621</v>
      </c>
      <c r="H1051" s="201" t="s">
        <v>2016</v>
      </c>
      <c r="I1051" s="200">
        <v>9</v>
      </c>
      <c r="J1051" s="44" t="s">
        <v>621</v>
      </c>
      <c r="K1051" s="44" t="s">
        <v>1986</v>
      </c>
      <c r="L1051" s="202" t="s">
        <v>469</v>
      </c>
      <c r="M1051" s="202" t="s">
        <v>1987</v>
      </c>
      <c r="N1051" s="202" t="s">
        <v>624</v>
      </c>
      <c r="O1051" s="91">
        <v>63.333333333333336</v>
      </c>
      <c r="P1051" s="44" t="s">
        <v>625</v>
      </c>
      <c r="Q1051" s="45" t="s">
        <v>1988</v>
      </c>
      <c r="R1051" s="45" t="s">
        <v>625</v>
      </c>
      <c r="S1051" s="46" t="s">
        <v>627</v>
      </c>
      <c r="T1051" s="208">
        <v>12.150365344210561</v>
      </c>
      <c r="U1051" s="45" t="s">
        <v>632</v>
      </c>
      <c r="V1051" s="60">
        <v>3664</v>
      </c>
      <c r="W1051" s="60">
        <v>3664</v>
      </c>
      <c r="X1051" s="44">
        <v>6</v>
      </c>
      <c r="Y1051" s="78">
        <v>610.66666666666663</v>
      </c>
      <c r="Z1051" s="46" t="s">
        <v>629</v>
      </c>
      <c r="AA1051" s="44" t="s">
        <v>630</v>
      </c>
      <c r="AB1051" s="66" t="s">
        <v>634</v>
      </c>
      <c r="AC1051" s="66" t="s">
        <v>634</v>
      </c>
      <c r="AD1051" s="46" t="s">
        <v>656</v>
      </c>
      <c r="AE1051" s="66" t="s">
        <v>634</v>
      </c>
      <c r="AF1051" s="46" t="s">
        <v>631</v>
      </c>
      <c r="AG1051" s="46" t="s">
        <v>635</v>
      </c>
      <c r="AH1051" s="46"/>
    </row>
    <row r="1052" spans="2:34">
      <c r="B1052" s="45" t="s">
        <v>2017</v>
      </c>
      <c r="C1052" s="199" t="s">
        <v>438</v>
      </c>
      <c r="D1052" s="199" t="s">
        <v>314</v>
      </c>
      <c r="E1052" s="200" t="s">
        <v>471</v>
      </c>
      <c r="F1052" s="199" t="s">
        <v>1984</v>
      </c>
      <c r="G1052" s="44" t="s">
        <v>2018</v>
      </c>
      <c r="H1052" s="201" t="s">
        <v>1985</v>
      </c>
      <c r="I1052" s="200">
        <v>6</v>
      </c>
      <c r="J1052" s="44" t="s">
        <v>621</v>
      </c>
      <c r="K1052" s="44" t="s">
        <v>1986</v>
      </c>
      <c r="L1052" s="202" t="s">
        <v>469</v>
      </c>
      <c r="M1052" s="202" t="s">
        <v>1987</v>
      </c>
      <c r="N1052" s="202" t="s">
        <v>624</v>
      </c>
      <c r="O1052" s="91">
        <v>32.5</v>
      </c>
      <c r="P1052" s="44" t="s">
        <v>625</v>
      </c>
      <c r="Q1052" s="45" t="s">
        <v>1988</v>
      </c>
      <c r="R1052" s="45" t="s">
        <v>625</v>
      </c>
      <c r="S1052" s="46" t="s">
        <v>627</v>
      </c>
      <c r="T1052" s="208">
        <v>85.538064006610369</v>
      </c>
      <c r="U1052" s="45" t="s">
        <v>632</v>
      </c>
      <c r="V1052" s="45">
        <v>11441</v>
      </c>
      <c r="W1052" s="45">
        <v>11441</v>
      </c>
      <c r="X1052" s="44">
        <v>25</v>
      </c>
      <c r="Y1052" s="78">
        <v>457.64</v>
      </c>
      <c r="Z1052" s="46" t="s">
        <v>629</v>
      </c>
      <c r="AA1052" s="44" t="s">
        <v>630</v>
      </c>
      <c r="AB1052" s="66" t="s">
        <v>632</v>
      </c>
      <c r="AC1052" s="66" t="s">
        <v>634</v>
      </c>
      <c r="AD1052" s="46" t="s">
        <v>656</v>
      </c>
      <c r="AE1052" s="66" t="s">
        <v>634</v>
      </c>
      <c r="AF1052" s="46" t="s">
        <v>631</v>
      </c>
      <c r="AG1052" s="46" t="s">
        <v>635</v>
      </c>
      <c r="AH1052" s="46"/>
    </row>
    <row r="1053" spans="2:34">
      <c r="B1053" s="45" t="s">
        <v>2019</v>
      </c>
      <c r="C1053" s="199" t="s">
        <v>438</v>
      </c>
      <c r="D1053" s="199" t="s">
        <v>314</v>
      </c>
      <c r="E1053" s="200" t="s">
        <v>471</v>
      </c>
      <c r="F1053" s="199" t="s">
        <v>1984</v>
      </c>
      <c r="G1053" s="44" t="s">
        <v>2018</v>
      </c>
      <c r="H1053" s="201" t="s">
        <v>1990</v>
      </c>
      <c r="I1053" s="200">
        <v>20</v>
      </c>
      <c r="J1053" s="44" t="s">
        <v>621</v>
      </c>
      <c r="K1053" s="44" t="s">
        <v>1986</v>
      </c>
      <c r="L1053" s="202" t="s">
        <v>469</v>
      </c>
      <c r="M1053" s="202" t="s">
        <v>2020</v>
      </c>
      <c r="N1053" s="202" t="s">
        <v>624</v>
      </c>
      <c r="O1053" s="91">
        <v>50</v>
      </c>
      <c r="P1053" s="44" t="s">
        <v>625</v>
      </c>
      <c r="Q1053" s="45" t="s">
        <v>1988</v>
      </c>
      <c r="R1053" s="45" t="s">
        <v>625</v>
      </c>
      <c r="S1053" s="46" t="s">
        <v>2021</v>
      </c>
      <c r="T1053" s="208">
        <v>0</v>
      </c>
      <c r="U1053" s="45" t="s">
        <v>634</v>
      </c>
      <c r="V1053" s="45">
        <v>11441</v>
      </c>
      <c r="W1053" s="45">
        <v>11441</v>
      </c>
      <c r="X1053" s="44">
        <v>25</v>
      </c>
      <c r="Y1053" s="78">
        <v>457.64</v>
      </c>
      <c r="Z1053" s="46" t="s">
        <v>708</v>
      </c>
      <c r="AA1053" s="44" t="s">
        <v>630</v>
      </c>
      <c r="AB1053" s="66" t="s">
        <v>640</v>
      </c>
      <c r="AC1053" s="66" t="s">
        <v>634</v>
      </c>
      <c r="AD1053" s="46" t="s">
        <v>634</v>
      </c>
      <c r="AE1053" s="66" t="s">
        <v>634</v>
      </c>
      <c r="AF1053" s="46" t="s">
        <v>640</v>
      </c>
      <c r="AG1053" s="46" t="s">
        <v>635</v>
      </c>
      <c r="AH1053" s="46"/>
    </row>
    <row r="1054" spans="2:34">
      <c r="B1054" s="45" t="s">
        <v>2022</v>
      </c>
      <c r="C1054" s="199" t="s">
        <v>438</v>
      </c>
      <c r="D1054" s="199" t="s">
        <v>314</v>
      </c>
      <c r="E1054" s="200" t="s">
        <v>471</v>
      </c>
      <c r="F1054" s="199" t="s">
        <v>1984</v>
      </c>
      <c r="G1054" s="44" t="s">
        <v>2018</v>
      </c>
      <c r="H1054" s="201" t="s">
        <v>1992</v>
      </c>
      <c r="I1054" s="200">
        <v>22</v>
      </c>
      <c r="J1054" s="44" t="s">
        <v>621</v>
      </c>
      <c r="K1054" s="44" t="s">
        <v>1986</v>
      </c>
      <c r="L1054" s="202" t="s">
        <v>469</v>
      </c>
      <c r="M1054" s="202" t="s">
        <v>2020</v>
      </c>
      <c r="N1054" s="202" t="s">
        <v>624</v>
      </c>
      <c r="O1054" s="91">
        <v>45.45454545454546</v>
      </c>
      <c r="P1054" s="44" t="s">
        <v>625</v>
      </c>
      <c r="Q1054" s="45" t="s">
        <v>1988</v>
      </c>
      <c r="R1054" s="45" t="s">
        <v>625</v>
      </c>
      <c r="S1054" s="46" t="s">
        <v>2021</v>
      </c>
      <c r="T1054" s="208">
        <v>0</v>
      </c>
      <c r="U1054" s="45" t="s">
        <v>634</v>
      </c>
      <c r="V1054" s="45">
        <v>11441</v>
      </c>
      <c r="W1054" s="45">
        <v>11441</v>
      </c>
      <c r="X1054" s="44">
        <v>25</v>
      </c>
      <c r="Y1054" s="78">
        <v>457.64</v>
      </c>
      <c r="Z1054" s="46" t="s">
        <v>708</v>
      </c>
      <c r="AA1054" s="44" t="s">
        <v>630</v>
      </c>
      <c r="AB1054" s="66" t="s">
        <v>640</v>
      </c>
      <c r="AC1054" s="66" t="s">
        <v>634</v>
      </c>
      <c r="AD1054" s="46" t="s">
        <v>634</v>
      </c>
      <c r="AE1054" s="66" t="s">
        <v>634</v>
      </c>
      <c r="AF1054" s="46" t="s">
        <v>640</v>
      </c>
      <c r="AG1054" s="46" t="s">
        <v>635</v>
      </c>
      <c r="AH1054" s="46"/>
    </row>
    <row r="1055" spans="2:34">
      <c r="B1055" s="45" t="s">
        <v>2023</v>
      </c>
      <c r="C1055" s="199" t="s">
        <v>438</v>
      </c>
      <c r="D1055" s="199" t="s">
        <v>314</v>
      </c>
      <c r="E1055" s="200" t="s">
        <v>471</v>
      </c>
      <c r="F1055" s="199" t="s">
        <v>1984</v>
      </c>
      <c r="G1055" s="44" t="s">
        <v>2018</v>
      </c>
      <c r="H1055" s="201" t="s">
        <v>1994</v>
      </c>
      <c r="I1055" s="200">
        <v>6</v>
      </c>
      <c r="J1055" s="44" t="s">
        <v>621</v>
      </c>
      <c r="K1055" s="44" t="s">
        <v>1986</v>
      </c>
      <c r="L1055" s="202" t="s">
        <v>469</v>
      </c>
      <c r="M1055" s="202" t="s">
        <v>1987</v>
      </c>
      <c r="N1055" s="202" t="s">
        <v>624</v>
      </c>
      <c r="O1055" s="91">
        <v>48.75</v>
      </c>
      <c r="P1055" s="44" t="s">
        <v>625</v>
      </c>
      <c r="Q1055" s="45" t="s">
        <v>1988</v>
      </c>
      <c r="R1055" s="45" t="s">
        <v>625</v>
      </c>
      <c r="S1055" s="46" t="s">
        <v>627</v>
      </c>
      <c r="T1055" s="208">
        <v>68.652741197964275</v>
      </c>
      <c r="U1055" s="45" t="s">
        <v>632</v>
      </c>
      <c r="V1055" s="45">
        <v>11441</v>
      </c>
      <c r="W1055" s="45">
        <v>11441</v>
      </c>
      <c r="X1055" s="44">
        <v>25</v>
      </c>
      <c r="Y1055" s="78">
        <v>457.64</v>
      </c>
      <c r="Z1055" s="46" t="s">
        <v>629</v>
      </c>
      <c r="AA1055" s="44" t="s">
        <v>630</v>
      </c>
      <c r="AB1055" s="66" t="s">
        <v>640</v>
      </c>
      <c r="AC1055" s="66" t="s">
        <v>634</v>
      </c>
      <c r="AD1055" s="46" t="s">
        <v>656</v>
      </c>
      <c r="AE1055" s="66" t="s">
        <v>634</v>
      </c>
      <c r="AF1055" s="46" t="s">
        <v>631</v>
      </c>
      <c r="AG1055" s="46" t="s">
        <v>635</v>
      </c>
      <c r="AH1055" s="46"/>
    </row>
    <row r="1056" spans="2:34">
      <c r="B1056" s="45" t="s">
        <v>2024</v>
      </c>
      <c r="C1056" s="199" t="s">
        <v>438</v>
      </c>
      <c r="D1056" s="199" t="s">
        <v>314</v>
      </c>
      <c r="E1056" s="200" t="s">
        <v>471</v>
      </c>
      <c r="F1056" s="199" t="s">
        <v>1984</v>
      </c>
      <c r="G1056" s="44" t="s">
        <v>2018</v>
      </c>
      <c r="H1056" s="201" t="s">
        <v>1996</v>
      </c>
      <c r="I1056" s="200">
        <v>5</v>
      </c>
      <c r="J1056" s="44" t="s">
        <v>621</v>
      </c>
      <c r="K1056" s="44" t="s">
        <v>1986</v>
      </c>
      <c r="L1056" s="202" t="s">
        <v>469</v>
      </c>
      <c r="M1056" s="202" t="s">
        <v>1987</v>
      </c>
      <c r="N1056" s="202" t="s">
        <v>624</v>
      </c>
      <c r="O1056" s="91">
        <v>11.625</v>
      </c>
      <c r="P1056" s="44" t="s">
        <v>625</v>
      </c>
      <c r="Q1056" s="45" t="s">
        <v>1988</v>
      </c>
      <c r="R1056" s="45" t="s">
        <v>625</v>
      </c>
      <c r="S1056" s="46" t="s">
        <v>627</v>
      </c>
      <c r="T1056" s="208">
        <v>85.165559529780353</v>
      </c>
      <c r="U1056" s="45" t="s">
        <v>632</v>
      </c>
      <c r="V1056" s="45">
        <v>11441</v>
      </c>
      <c r="W1056" s="45">
        <v>11441</v>
      </c>
      <c r="X1056" s="44">
        <v>25</v>
      </c>
      <c r="Y1056" s="78">
        <v>457.64</v>
      </c>
      <c r="Z1056" s="46" t="s">
        <v>629</v>
      </c>
      <c r="AA1056" s="44" t="s">
        <v>630</v>
      </c>
      <c r="AB1056" s="66" t="s">
        <v>631</v>
      </c>
      <c r="AC1056" s="66" t="s">
        <v>634</v>
      </c>
      <c r="AD1056" s="46" t="s">
        <v>656</v>
      </c>
      <c r="AE1056" s="66" t="s">
        <v>634</v>
      </c>
      <c r="AF1056" s="46" t="s">
        <v>631</v>
      </c>
      <c r="AG1056" s="46" t="s">
        <v>635</v>
      </c>
      <c r="AH1056" s="46"/>
    </row>
    <row r="1057" spans="2:34">
      <c r="B1057" s="45" t="s">
        <v>2025</v>
      </c>
      <c r="C1057" s="199" t="s">
        <v>438</v>
      </c>
      <c r="D1057" s="199" t="s">
        <v>314</v>
      </c>
      <c r="E1057" s="200" t="s">
        <v>471</v>
      </c>
      <c r="F1057" s="199" t="s">
        <v>1984</v>
      </c>
      <c r="G1057" s="44" t="s">
        <v>2018</v>
      </c>
      <c r="H1057" s="201" t="s">
        <v>1998</v>
      </c>
      <c r="I1057" s="200">
        <v>3</v>
      </c>
      <c r="J1057" s="44" t="s">
        <v>621</v>
      </c>
      <c r="K1057" s="44" t="s">
        <v>1986</v>
      </c>
      <c r="L1057" s="202" t="s">
        <v>469</v>
      </c>
      <c r="M1057" s="202" t="s">
        <v>1987</v>
      </c>
      <c r="N1057" s="202" t="s">
        <v>624</v>
      </c>
      <c r="O1057" s="91">
        <v>47.5</v>
      </c>
      <c r="P1057" s="44" t="s">
        <v>625</v>
      </c>
      <c r="Q1057" s="45" t="s">
        <v>1988</v>
      </c>
      <c r="R1057" s="45" t="s">
        <v>625</v>
      </c>
      <c r="S1057" s="46" t="s">
        <v>627</v>
      </c>
      <c r="T1057" s="208">
        <v>23.032735942548033</v>
      </c>
      <c r="U1057" s="45" t="s">
        <v>632</v>
      </c>
      <c r="V1057" s="45">
        <v>11441</v>
      </c>
      <c r="W1057" s="45">
        <v>11441</v>
      </c>
      <c r="X1057" s="44">
        <v>25</v>
      </c>
      <c r="Y1057" s="78">
        <v>457.64</v>
      </c>
      <c r="Z1057" s="46" t="s">
        <v>629</v>
      </c>
      <c r="AA1057" s="44" t="s">
        <v>630</v>
      </c>
      <c r="AB1057" s="66" t="s">
        <v>640</v>
      </c>
      <c r="AC1057" s="66" t="s">
        <v>634</v>
      </c>
      <c r="AD1057" s="46" t="s">
        <v>656</v>
      </c>
      <c r="AE1057" s="66" t="s">
        <v>634</v>
      </c>
      <c r="AF1057" s="46" t="s">
        <v>631</v>
      </c>
      <c r="AG1057" s="46" t="s">
        <v>635</v>
      </c>
      <c r="AH1057" s="46"/>
    </row>
    <row r="1058" spans="2:34">
      <c r="B1058" s="45" t="s">
        <v>2026</v>
      </c>
      <c r="C1058" s="199" t="s">
        <v>438</v>
      </c>
      <c r="D1058" s="199" t="s">
        <v>314</v>
      </c>
      <c r="E1058" s="200" t="s">
        <v>471</v>
      </c>
      <c r="F1058" s="199" t="s">
        <v>1984</v>
      </c>
      <c r="G1058" s="44" t="s">
        <v>2018</v>
      </c>
      <c r="H1058" s="201" t="s">
        <v>2000</v>
      </c>
      <c r="I1058" s="200">
        <v>5</v>
      </c>
      <c r="J1058" s="44" t="s">
        <v>621</v>
      </c>
      <c r="K1058" s="44" t="s">
        <v>1986</v>
      </c>
      <c r="L1058" s="202" t="s">
        <v>469</v>
      </c>
      <c r="M1058" s="202" t="s">
        <v>1987</v>
      </c>
      <c r="N1058" s="202" t="s">
        <v>624</v>
      </c>
      <c r="O1058" s="91">
        <v>11.25</v>
      </c>
      <c r="P1058" s="44" t="s">
        <v>625</v>
      </c>
      <c r="Q1058" s="45" t="s">
        <v>1988</v>
      </c>
      <c r="R1058" s="45" t="s">
        <v>625</v>
      </c>
      <c r="S1058" s="46" t="s">
        <v>627</v>
      </c>
      <c r="T1058" s="208">
        <v>85.796724139068445</v>
      </c>
      <c r="U1058" s="45" t="s">
        <v>632</v>
      </c>
      <c r="V1058" s="45">
        <v>11441</v>
      </c>
      <c r="W1058" s="45">
        <v>11441</v>
      </c>
      <c r="X1058" s="44">
        <v>25</v>
      </c>
      <c r="Y1058" s="78">
        <v>457.64</v>
      </c>
      <c r="Z1058" s="46" t="s">
        <v>629</v>
      </c>
      <c r="AA1058" s="44" t="s">
        <v>630</v>
      </c>
      <c r="AB1058" s="66" t="s">
        <v>631</v>
      </c>
      <c r="AC1058" s="66" t="s">
        <v>634</v>
      </c>
      <c r="AD1058" s="46" t="s">
        <v>656</v>
      </c>
      <c r="AE1058" s="66" t="s">
        <v>634</v>
      </c>
      <c r="AF1058" s="46" t="s">
        <v>631</v>
      </c>
      <c r="AG1058" s="46" t="s">
        <v>635</v>
      </c>
      <c r="AH1058" s="46"/>
    </row>
    <row r="1059" spans="2:34">
      <c r="B1059" s="45" t="s">
        <v>2027</v>
      </c>
      <c r="C1059" s="199" t="s">
        <v>438</v>
      </c>
      <c r="D1059" s="199" t="s">
        <v>314</v>
      </c>
      <c r="E1059" s="200" t="s">
        <v>471</v>
      </c>
      <c r="F1059" s="199" t="s">
        <v>1984</v>
      </c>
      <c r="G1059" s="44" t="s">
        <v>2018</v>
      </c>
      <c r="H1059" s="201" t="s">
        <v>2002</v>
      </c>
      <c r="I1059" s="200">
        <v>4</v>
      </c>
      <c r="J1059" s="44" t="s">
        <v>621</v>
      </c>
      <c r="K1059" s="44" t="s">
        <v>1986</v>
      </c>
      <c r="L1059" s="202" t="s">
        <v>469</v>
      </c>
      <c r="M1059" s="202" t="s">
        <v>1987</v>
      </c>
      <c r="N1059" s="202" t="s">
        <v>624</v>
      </c>
      <c r="O1059" s="91">
        <v>46.875</v>
      </c>
      <c r="P1059" s="44" t="s">
        <v>625</v>
      </c>
      <c r="Q1059" s="45" t="s">
        <v>1988</v>
      </c>
      <c r="R1059" s="45" t="s">
        <v>625</v>
      </c>
      <c r="S1059" s="46" t="s">
        <v>627</v>
      </c>
      <c r="T1059" s="208">
        <v>128.8148556183412</v>
      </c>
      <c r="U1059" s="45" t="s">
        <v>632</v>
      </c>
      <c r="V1059" s="45">
        <v>11441</v>
      </c>
      <c r="W1059" s="45">
        <v>11441</v>
      </c>
      <c r="X1059" s="44">
        <v>25</v>
      </c>
      <c r="Y1059" s="78">
        <v>457.64</v>
      </c>
      <c r="Z1059" s="46" t="s">
        <v>629</v>
      </c>
      <c r="AA1059" s="44" t="s">
        <v>630</v>
      </c>
      <c r="AB1059" s="66" t="s">
        <v>640</v>
      </c>
      <c r="AC1059" s="66" t="s">
        <v>634</v>
      </c>
      <c r="AD1059" s="46" t="s">
        <v>656</v>
      </c>
      <c r="AE1059" s="66" t="s">
        <v>634</v>
      </c>
      <c r="AF1059" s="46" t="s">
        <v>631</v>
      </c>
      <c r="AG1059" s="46" t="s">
        <v>635</v>
      </c>
      <c r="AH1059" s="46"/>
    </row>
    <row r="1060" spans="2:34">
      <c r="B1060" s="45" t="s">
        <v>2028</v>
      </c>
      <c r="C1060" s="199" t="s">
        <v>438</v>
      </c>
      <c r="D1060" s="199" t="s">
        <v>314</v>
      </c>
      <c r="E1060" s="200" t="s">
        <v>471</v>
      </c>
      <c r="F1060" s="199" t="s">
        <v>1984</v>
      </c>
      <c r="G1060" s="44" t="s">
        <v>2018</v>
      </c>
      <c r="H1060" s="201" t="s">
        <v>2004</v>
      </c>
      <c r="I1060" s="200">
        <v>6</v>
      </c>
      <c r="J1060" s="44" t="s">
        <v>621</v>
      </c>
      <c r="K1060" s="44" t="s">
        <v>1986</v>
      </c>
      <c r="L1060" s="202" t="s">
        <v>469</v>
      </c>
      <c r="M1060" s="202" t="s">
        <v>1987</v>
      </c>
      <c r="N1060" s="202" t="s">
        <v>624</v>
      </c>
      <c r="O1060" s="91">
        <v>22.59375</v>
      </c>
      <c r="P1060" s="44" t="s">
        <v>625</v>
      </c>
      <c r="Q1060" s="45" t="s">
        <v>1988</v>
      </c>
      <c r="R1060" s="45" t="s">
        <v>625</v>
      </c>
      <c r="S1060" s="46" t="s">
        <v>627</v>
      </c>
      <c r="T1060" s="208">
        <v>124.63464480226915</v>
      </c>
      <c r="U1060" s="45" t="s">
        <v>632</v>
      </c>
      <c r="V1060" s="45">
        <v>11441</v>
      </c>
      <c r="W1060" s="45">
        <v>11441</v>
      </c>
      <c r="X1060" s="44">
        <v>25</v>
      </c>
      <c r="Y1060" s="78">
        <v>457.64</v>
      </c>
      <c r="Z1060" s="46" t="s">
        <v>629</v>
      </c>
      <c r="AA1060" s="44" t="s">
        <v>630</v>
      </c>
      <c r="AB1060" s="66" t="s">
        <v>632</v>
      </c>
      <c r="AC1060" s="66" t="s">
        <v>634</v>
      </c>
      <c r="AD1060" s="46" t="s">
        <v>656</v>
      </c>
      <c r="AE1060" s="66" t="s">
        <v>634</v>
      </c>
      <c r="AF1060" s="46" t="s">
        <v>631</v>
      </c>
      <c r="AG1060" s="46" t="s">
        <v>635</v>
      </c>
      <c r="AH1060" s="46"/>
    </row>
    <row r="1061" spans="2:34">
      <c r="B1061" s="45" t="s">
        <v>2029</v>
      </c>
      <c r="C1061" s="199" t="s">
        <v>438</v>
      </c>
      <c r="D1061" s="199" t="s">
        <v>314</v>
      </c>
      <c r="E1061" s="200" t="s">
        <v>471</v>
      </c>
      <c r="F1061" s="199" t="s">
        <v>1984</v>
      </c>
      <c r="G1061" s="44" t="s">
        <v>2018</v>
      </c>
      <c r="H1061" s="201" t="s">
        <v>2006</v>
      </c>
      <c r="I1061" s="200">
        <v>3</v>
      </c>
      <c r="J1061" s="44" t="s">
        <v>621</v>
      </c>
      <c r="K1061" s="44" t="s">
        <v>1986</v>
      </c>
      <c r="L1061" s="202" t="s">
        <v>469</v>
      </c>
      <c r="M1061" s="202" t="s">
        <v>1987</v>
      </c>
      <c r="N1061" s="202" t="s">
        <v>624</v>
      </c>
      <c r="O1061" s="91">
        <v>30</v>
      </c>
      <c r="P1061" s="44" t="s">
        <v>625</v>
      </c>
      <c r="Q1061" s="45" t="s">
        <v>1988</v>
      </c>
      <c r="R1061" s="45" t="s">
        <v>625</v>
      </c>
      <c r="S1061" s="46" t="s">
        <v>627</v>
      </c>
      <c r="T1061" s="208">
        <v>58.834875405715046</v>
      </c>
      <c r="U1061" s="45" t="s">
        <v>632</v>
      </c>
      <c r="V1061" s="45">
        <v>11441</v>
      </c>
      <c r="W1061" s="45">
        <v>11441</v>
      </c>
      <c r="X1061" s="44">
        <v>25</v>
      </c>
      <c r="Y1061" s="78">
        <v>457.64</v>
      </c>
      <c r="Z1061" s="46" t="s">
        <v>629</v>
      </c>
      <c r="AA1061" s="44" t="s">
        <v>630</v>
      </c>
      <c r="AB1061" s="66" t="s">
        <v>632</v>
      </c>
      <c r="AC1061" s="66" t="s">
        <v>634</v>
      </c>
      <c r="AD1061" s="46" t="s">
        <v>656</v>
      </c>
      <c r="AE1061" s="66" t="s">
        <v>634</v>
      </c>
      <c r="AF1061" s="46" t="s">
        <v>631</v>
      </c>
      <c r="AG1061" s="46" t="s">
        <v>635</v>
      </c>
      <c r="AH1061" s="46"/>
    </row>
    <row r="1062" spans="2:34">
      <c r="B1062" s="45" t="s">
        <v>2030</v>
      </c>
      <c r="C1062" s="199" t="s">
        <v>438</v>
      </c>
      <c r="D1062" s="199" t="s">
        <v>314</v>
      </c>
      <c r="E1062" s="200" t="s">
        <v>471</v>
      </c>
      <c r="F1062" s="199" t="s">
        <v>1984</v>
      </c>
      <c r="G1062" s="44" t="s">
        <v>2018</v>
      </c>
      <c r="H1062" s="201" t="s">
        <v>2008</v>
      </c>
      <c r="I1062" s="200">
        <v>12</v>
      </c>
      <c r="J1062" s="44" t="s">
        <v>621</v>
      </c>
      <c r="K1062" s="44" t="s">
        <v>1986</v>
      </c>
      <c r="L1062" s="202" t="s">
        <v>469</v>
      </c>
      <c r="M1062" s="202" t="s">
        <v>1987</v>
      </c>
      <c r="N1062" s="202" t="s">
        <v>624</v>
      </c>
      <c r="O1062" s="91">
        <v>19.6875</v>
      </c>
      <c r="P1062" s="44" t="s">
        <v>625</v>
      </c>
      <c r="Q1062" s="45" t="s">
        <v>1988</v>
      </c>
      <c r="R1062" s="45" t="s">
        <v>625</v>
      </c>
      <c r="S1062" s="46" t="s">
        <v>627</v>
      </c>
      <c r="T1062" s="208">
        <v>100.48915023028688</v>
      </c>
      <c r="U1062" s="45" t="s">
        <v>632</v>
      </c>
      <c r="V1062" s="45">
        <v>11441</v>
      </c>
      <c r="W1062" s="45">
        <v>11441</v>
      </c>
      <c r="X1062" s="44">
        <v>25</v>
      </c>
      <c r="Y1062" s="78">
        <v>457.64</v>
      </c>
      <c r="Z1062" s="46" t="s">
        <v>629</v>
      </c>
      <c r="AA1062" s="44" t="s">
        <v>630</v>
      </c>
      <c r="AB1062" s="66" t="s">
        <v>631</v>
      </c>
      <c r="AC1062" s="66" t="s">
        <v>634</v>
      </c>
      <c r="AD1062" s="46" t="s">
        <v>656</v>
      </c>
      <c r="AE1062" s="66" t="s">
        <v>634</v>
      </c>
      <c r="AF1062" s="46" t="s">
        <v>631</v>
      </c>
      <c r="AG1062" s="46" t="s">
        <v>635</v>
      </c>
      <c r="AH1062" s="46"/>
    </row>
    <row r="1063" spans="2:34">
      <c r="B1063" s="45" t="s">
        <v>2031</v>
      </c>
      <c r="C1063" s="199" t="s">
        <v>438</v>
      </c>
      <c r="D1063" s="199" t="s">
        <v>314</v>
      </c>
      <c r="E1063" s="200" t="s">
        <v>471</v>
      </c>
      <c r="F1063" s="199" t="s">
        <v>1984</v>
      </c>
      <c r="G1063" s="44" t="s">
        <v>2018</v>
      </c>
      <c r="H1063" s="201" t="s">
        <v>2010</v>
      </c>
      <c r="I1063" s="200">
        <v>6</v>
      </c>
      <c r="J1063" s="44" t="s">
        <v>621</v>
      </c>
      <c r="K1063" s="44" t="s">
        <v>1986</v>
      </c>
      <c r="L1063" s="202" t="s">
        <v>469</v>
      </c>
      <c r="M1063" s="202" t="s">
        <v>1987</v>
      </c>
      <c r="N1063" s="202" t="s">
        <v>624</v>
      </c>
      <c r="O1063" s="91">
        <v>17.931249999999999</v>
      </c>
      <c r="P1063" s="44" t="s">
        <v>625</v>
      </c>
      <c r="Q1063" s="45" t="s">
        <v>1988</v>
      </c>
      <c r="R1063" s="45" t="s">
        <v>625</v>
      </c>
      <c r="S1063" s="46" t="s">
        <v>627</v>
      </c>
      <c r="T1063" s="208">
        <v>106.23930415814463</v>
      </c>
      <c r="U1063" s="45" t="s">
        <v>632</v>
      </c>
      <c r="V1063" s="45">
        <v>11441</v>
      </c>
      <c r="W1063" s="45">
        <v>11441</v>
      </c>
      <c r="X1063" s="44">
        <v>25</v>
      </c>
      <c r="Y1063" s="78">
        <v>457.64</v>
      </c>
      <c r="Z1063" s="46" t="s">
        <v>629</v>
      </c>
      <c r="AA1063" s="44" t="s">
        <v>630</v>
      </c>
      <c r="AB1063" s="66" t="s">
        <v>631</v>
      </c>
      <c r="AC1063" s="66" t="s">
        <v>634</v>
      </c>
      <c r="AD1063" s="46" t="s">
        <v>656</v>
      </c>
      <c r="AE1063" s="66" t="s">
        <v>634</v>
      </c>
      <c r="AF1063" s="46" t="s">
        <v>631</v>
      </c>
      <c r="AG1063" s="46" t="s">
        <v>635</v>
      </c>
      <c r="AH1063" s="46"/>
    </row>
    <row r="1064" spans="2:34">
      <c r="B1064" s="45" t="s">
        <v>2032</v>
      </c>
      <c r="C1064" s="199" t="s">
        <v>438</v>
      </c>
      <c r="D1064" s="199" t="s">
        <v>314</v>
      </c>
      <c r="E1064" s="200" t="s">
        <v>471</v>
      </c>
      <c r="F1064" s="199" t="s">
        <v>1984</v>
      </c>
      <c r="G1064" s="44" t="s">
        <v>2018</v>
      </c>
      <c r="H1064" s="201" t="s">
        <v>2012</v>
      </c>
      <c r="I1064" s="200">
        <v>6</v>
      </c>
      <c r="J1064" s="44" t="s">
        <v>621</v>
      </c>
      <c r="K1064" s="44" t="s">
        <v>1986</v>
      </c>
      <c r="L1064" s="202" t="s">
        <v>469</v>
      </c>
      <c r="M1064" s="202" t="s">
        <v>1987</v>
      </c>
      <c r="N1064" s="202" t="s">
        <v>624</v>
      </c>
      <c r="O1064" s="91">
        <v>51.875</v>
      </c>
      <c r="P1064" s="44" t="s">
        <v>625</v>
      </c>
      <c r="Q1064" s="45" t="s">
        <v>1988</v>
      </c>
      <c r="R1064" s="45" t="s">
        <v>625</v>
      </c>
      <c r="S1064" s="46" t="s">
        <v>627</v>
      </c>
      <c r="T1064" s="208">
        <v>6.2951461459420104</v>
      </c>
      <c r="U1064" s="45" t="s">
        <v>632</v>
      </c>
      <c r="V1064" s="45">
        <v>11441</v>
      </c>
      <c r="W1064" s="45">
        <v>11441</v>
      </c>
      <c r="X1064" s="44">
        <v>25</v>
      </c>
      <c r="Y1064" s="78">
        <v>457.64</v>
      </c>
      <c r="Z1064" s="46" t="s">
        <v>629</v>
      </c>
      <c r="AA1064" s="44" t="s">
        <v>630</v>
      </c>
      <c r="AB1064" s="66" t="s">
        <v>640</v>
      </c>
      <c r="AC1064" s="66" t="s">
        <v>634</v>
      </c>
      <c r="AD1064" s="46" t="s">
        <v>656</v>
      </c>
      <c r="AE1064" s="66" t="s">
        <v>634</v>
      </c>
      <c r="AF1064" s="46" t="s">
        <v>631</v>
      </c>
      <c r="AG1064" s="46" t="s">
        <v>635</v>
      </c>
      <c r="AH1064" s="46"/>
    </row>
    <row r="1065" spans="2:34">
      <c r="B1065" s="45" t="s">
        <v>2033</v>
      </c>
      <c r="C1065" s="199" t="s">
        <v>438</v>
      </c>
      <c r="D1065" s="199" t="s">
        <v>314</v>
      </c>
      <c r="E1065" s="200" t="s">
        <v>471</v>
      </c>
      <c r="F1065" s="199" t="s">
        <v>1984</v>
      </c>
      <c r="G1065" s="44" t="s">
        <v>2018</v>
      </c>
      <c r="H1065" s="201" t="s">
        <v>2014</v>
      </c>
      <c r="I1065" s="200">
        <v>5</v>
      </c>
      <c r="J1065" s="44" t="s">
        <v>621</v>
      </c>
      <c r="K1065" s="44" t="s">
        <v>1986</v>
      </c>
      <c r="L1065" s="202" t="s">
        <v>469</v>
      </c>
      <c r="M1065" s="202" t="s">
        <v>1987</v>
      </c>
      <c r="N1065" s="202" t="s">
        <v>624</v>
      </c>
      <c r="O1065" s="91">
        <v>71.25</v>
      </c>
      <c r="P1065" s="44" t="s">
        <v>625</v>
      </c>
      <c r="Q1065" s="45" t="s">
        <v>1988</v>
      </c>
      <c r="R1065" s="45" t="s">
        <v>625</v>
      </c>
      <c r="S1065" s="46" t="s">
        <v>627</v>
      </c>
      <c r="T1065" s="208">
        <v>3410.0783160275278</v>
      </c>
      <c r="U1065" s="45" t="s">
        <v>628</v>
      </c>
      <c r="V1065" s="45">
        <v>11441</v>
      </c>
      <c r="W1065" s="45">
        <v>11441</v>
      </c>
      <c r="X1065" s="44">
        <v>25</v>
      </c>
      <c r="Y1065" s="78">
        <v>457.64</v>
      </c>
      <c r="Z1065" s="46" t="s">
        <v>629</v>
      </c>
      <c r="AA1065" s="44" t="s">
        <v>630</v>
      </c>
      <c r="AB1065" s="66" t="s">
        <v>634</v>
      </c>
      <c r="AC1065" s="66" t="s">
        <v>634</v>
      </c>
      <c r="AD1065" s="46" t="s">
        <v>633</v>
      </c>
      <c r="AE1065" s="66" t="s">
        <v>634</v>
      </c>
      <c r="AF1065" s="46" t="s">
        <v>633</v>
      </c>
      <c r="AG1065" s="46" t="s">
        <v>635</v>
      </c>
      <c r="AH1065" s="46"/>
    </row>
    <row r="1066" spans="2:34">
      <c r="B1066" s="45" t="s">
        <v>2034</v>
      </c>
      <c r="C1066" s="199" t="s">
        <v>438</v>
      </c>
      <c r="D1066" s="199" t="s">
        <v>314</v>
      </c>
      <c r="E1066" s="200" t="s">
        <v>471</v>
      </c>
      <c r="F1066" s="199" t="s">
        <v>1984</v>
      </c>
      <c r="G1066" s="44" t="s">
        <v>2018</v>
      </c>
      <c r="H1066" s="201" t="s">
        <v>2016</v>
      </c>
      <c r="I1066" s="200">
        <v>12</v>
      </c>
      <c r="J1066" s="44" t="s">
        <v>621</v>
      </c>
      <c r="K1066" s="44" t="s">
        <v>1986</v>
      </c>
      <c r="L1066" s="202" t="s">
        <v>469</v>
      </c>
      <c r="M1066" s="202" t="s">
        <v>2020</v>
      </c>
      <c r="N1066" s="202" t="s">
        <v>624</v>
      </c>
      <c r="O1066" s="91">
        <v>83.333333333333329</v>
      </c>
      <c r="P1066" s="44" t="s">
        <v>625</v>
      </c>
      <c r="Q1066" s="45" t="s">
        <v>1988</v>
      </c>
      <c r="R1066" s="45" t="s">
        <v>625</v>
      </c>
      <c r="S1066" s="46" t="s">
        <v>2021</v>
      </c>
      <c r="T1066" s="208">
        <v>0</v>
      </c>
      <c r="U1066" s="45" t="s">
        <v>634</v>
      </c>
      <c r="V1066" s="45">
        <v>11441</v>
      </c>
      <c r="W1066" s="45">
        <v>11441</v>
      </c>
      <c r="X1066" s="44">
        <v>25</v>
      </c>
      <c r="Y1066" s="78">
        <v>457.64</v>
      </c>
      <c r="Z1066" s="46" t="s">
        <v>708</v>
      </c>
      <c r="AA1066" s="44" t="s">
        <v>630</v>
      </c>
      <c r="AB1066" s="66" t="s">
        <v>634</v>
      </c>
      <c r="AC1066" s="66" t="s">
        <v>634</v>
      </c>
      <c r="AD1066" s="46" t="s">
        <v>634</v>
      </c>
      <c r="AE1066" s="66" t="s">
        <v>634</v>
      </c>
      <c r="AF1066" s="46" t="s">
        <v>634</v>
      </c>
      <c r="AG1066" s="46" t="s">
        <v>635</v>
      </c>
      <c r="AH1066" s="46"/>
    </row>
    <row r="1067" spans="2:34">
      <c r="B1067" s="45" t="s">
        <v>2035</v>
      </c>
      <c r="C1067" s="58" t="s">
        <v>437</v>
      </c>
      <c r="D1067" s="199" t="s">
        <v>200</v>
      </c>
      <c r="E1067" s="200" t="s">
        <v>416</v>
      </c>
      <c r="F1067" s="199" t="s">
        <v>1984</v>
      </c>
      <c r="G1067" s="44" t="s">
        <v>2036</v>
      </c>
      <c r="H1067" s="201" t="s">
        <v>2037</v>
      </c>
      <c r="I1067" s="200">
        <v>5</v>
      </c>
      <c r="J1067" s="44" t="s">
        <v>811</v>
      </c>
      <c r="K1067" s="44" t="s">
        <v>1986</v>
      </c>
      <c r="L1067" s="202" t="s">
        <v>469</v>
      </c>
      <c r="M1067" s="202" t="s">
        <v>1987</v>
      </c>
      <c r="N1067" s="202" t="s">
        <v>624</v>
      </c>
      <c r="O1067" s="91">
        <v>9</v>
      </c>
      <c r="P1067" s="44" t="s">
        <v>625</v>
      </c>
      <c r="Q1067" s="45" t="s">
        <v>1988</v>
      </c>
      <c r="R1067" s="45" t="s">
        <v>625</v>
      </c>
      <c r="S1067" s="46" t="s">
        <v>627</v>
      </c>
      <c r="T1067" s="208">
        <v>53.189601737634803</v>
      </c>
      <c r="U1067" s="45" t="s">
        <v>632</v>
      </c>
      <c r="V1067" s="45">
        <v>5462</v>
      </c>
      <c r="W1067" s="45">
        <v>5462</v>
      </c>
      <c r="X1067" s="44">
        <v>22</v>
      </c>
      <c r="Y1067" s="78">
        <v>248.27272727272728</v>
      </c>
      <c r="Z1067" s="46" t="s">
        <v>708</v>
      </c>
      <c r="AA1067" s="44" t="s">
        <v>630</v>
      </c>
      <c r="AB1067" s="66" t="s">
        <v>631</v>
      </c>
      <c r="AC1067" s="66" t="s">
        <v>634</v>
      </c>
      <c r="AD1067" s="46" t="s">
        <v>632</v>
      </c>
      <c r="AE1067" s="66" t="s">
        <v>634</v>
      </c>
      <c r="AF1067" s="46" t="s">
        <v>631</v>
      </c>
      <c r="AG1067" s="46" t="s">
        <v>635</v>
      </c>
      <c r="AH1067" s="46"/>
    </row>
    <row r="1068" spans="2:34">
      <c r="B1068" s="45" t="s">
        <v>2038</v>
      </c>
      <c r="C1068" s="199" t="s">
        <v>437</v>
      </c>
      <c r="D1068" s="199" t="s">
        <v>200</v>
      </c>
      <c r="E1068" s="200" t="s">
        <v>416</v>
      </c>
      <c r="F1068" s="199" t="s">
        <v>1984</v>
      </c>
      <c r="G1068" s="44" t="s">
        <v>2036</v>
      </c>
      <c r="H1068" s="201" t="s">
        <v>2039</v>
      </c>
      <c r="I1068" s="200">
        <v>5</v>
      </c>
      <c r="J1068" s="44" t="s">
        <v>811</v>
      </c>
      <c r="K1068" s="44" t="s">
        <v>1986</v>
      </c>
      <c r="L1068" s="202" t="s">
        <v>469</v>
      </c>
      <c r="M1068" s="202" t="s">
        <v>2020</v>
      </c>
      <c r="N1068" s="202" t="s">
        <v>624</v>
      </c>
      <c r="O1068" s="91">
        <v>47</v>
      </c>
      <c r="P1068" s="44" t="s">
        <v>625</v>
      </c>
      <c r="Q1068" s="45" t="s">
        <v>1988</v>
      </c>
      <c r="R1068" s="45" t="s">
        <v>625</v>
      </c>
      <c r="S1068" s="46" t="s">
        <v>2021</v>
      </c>
      <c r="T1068" s="208">
        <v>0</v>
      </c>
      <c r="U1068" s="45" t="s">
        <v>634</v>
      </c>
      <c r="V1068" s="45">
        <v>5462</v>
      </c>
      <c r="W1068" s="45">
        <v>5462</v>
      </c>
      <c r="X1068" s="44">
        <v>22</v>
      </c>
      <c r="Y1068" s="78">
        <v>248.27272727272728</v>
      </c>
      <c r="Z1068" s="46" t="s">
        <v>708</v>
      </c>
      <c r="AA1068" s="44" t="s">
        <v>630</v>
      </c>
      <c r="AB1068" s="66" t="s">
        <v>640</v>
      </c>
      <c r="AC1068" s="66" t="s">
        <v>634</v>
      </c>
      <c r="AD1068" s="46" t="s">
        <v>634</v>
      </c>
      <c r="AE1068" s="66" t="s">
        <v>634</v>
      </c>
      <c r="AF1068" s="46" t="s">
        <v>640</v>
      </c>
      <c r="AG1068" s="46" t="s">
        <v>635</v>
      </c>
      <c r="AH1068" s="46"/>
    </row>
    <row r="1069" spans="2:34">
      <c r="B1069" s="45" t="s">
        <v>2040</v>
      </c>
      <c r="C1069" s="199" t="s">
        <v>437</v>
      </c>
      <c r="D1069" s="199" t="s">
        <v>200</v>
      </c>
      <c r="E1069" s="200" t="s">
        <v>416</v>
      </c>
      <c r="F1069" s="199" t="s">
        <v>1984</v>
      </c>
      <c r="G1069" s="44" t="s">
        <v>2036</v>
      </c>
      <c r="H1069" s="201" t="s">
        <v>2041</v>
      </c>
      <c r="I1069" s="200">
        <v>8</v>
      </c>
      <c r="J1069" s="44" t="s">
        <v>811</v>
      </c>
      <c r="K1069" s="44" t="s">
        <v>1986</v>
      </c>
      <c r="L1069" s="202" t="s">
        <v>2042</v>
      </c>
      <c r="M1069" s="202" t="s">
        <v>1987</v>
      </c>
      <c r="N1069" s="202" t="s">
        <v>624</v>
      </c>
      <c r="O1069" s="91">
        <v>22.5</v>
      </c>
      <c r="P1069" s="44" t="s">
        <v>625</v>
      </c>
      <c r="Q1069" s="45" t="s">
        <v>1988</v>
      </c>
      <c r="R1069" s="45" t="s">
        <v>625</v>
      </c>
      <c r="S1069" s="46" t="s">
        <v>627</v>
      </c>
      <c r="T1069" s="208">
        <v>329.923384210535</v>
      </c>
      <c r="U1069" s="45" t="s">
        <v>632</v>
      </c>
      <c r="V1069" s="45">
        <v>5462</v>
      </c>
      <c r="W1069" s="45">
        <v>5462</v>
      </c>
      <c r="X1069" s="44">
        <v>22</v>
      </c>
      <c r="Y1069" s="78">
        <v>248.27272727272728</v>
      </c>
      <c r="Z1069" s="46" t="s">
        <v>708</v>
      </c>
      <c r="AA1069" s="44" t="s">
        <v>630</v>
      </c>
      <c r="AB1069" s="66" t="s">
        <v>632</v>
      </c>
      <c r="AC1069" s="66" t="s">
        <v>634</v>
      </c>
      <c r="AD1069" s="46" t="s">
        <v>632</v>
      </c>
      <c r="AE1069" s="66" t="s">
        <v>634</v>
      </c>
      <c r="AF1069" s="46" t="s">
        <v>632</v>
      </c>
      <c r="AG1069" s="46" t="s">
        <v>635</v>
      </c>
      <c r="AH1069" s="46"/>
    </row>
    <row r="1070" spans="2:34">
      <c r="B1070" s="45" t="s">
        <v>2043</v>
      </c>
      <c r="C1070" s="199" t="s">
        <v>437</v>
      </c>
      <c r="D1070" s="199" t="s">
        <v>200</v>
      </c>
      <c r="E1070" s="200" t="s">
        <v>416</v>
      </c>
      <c r="F1070" s="199" t="s">
        <v>1984</v>
      </c>
      <c r="G1070" s="44" t="s">
        <v>2036</v>
      </c>
      <c r="H1070" s="201" t="s">
        <v>2044</v>
      </c>
      <c r="I1070" s="200">
        <v>5</v>
      </c>
      <c r="J1070" s="44" t="s">
        <v>811</v>
      </c>
      <c r="K1070" s="44" t="s">
        <v>1986</v>
      </c>
      <c r="L1070" s="202" t="s">
        <v>469</v>
      </c>
      <c r="M1070" s="202" t="s">
        <v>1987</v>
      </c>
      <c r="N1070" s="202" t="s">
        <v>624</v>
      </c>
      <c r="O1070" s="91">
        <v>90</v>
      </c>
      <c r="P1070" s="44" t="s">
        <v>625</v>
      </c>
      <c r="Q1070" s="45" t="s">
        <v>1988</v>
      </c>
      <c r="R1070" s="45" t="s">
        <v>625</v>
      </c>
      <c r="S1070" s="46" t="s">
        <v>627</v>
      </c>
      <c r="T1070" s="208">
        <v>35.552641674030724</v>
      </c>
      <c r="U1070" s="45" t="s">
        <v>632</v>
      </c>
      <c r="V1070" s="45">
        <v>5462</v>
      </c>
      <c r="W1070" s="45">
        <v>5462</v>
      </c>
      <c r="X1070" s="44">
        <v>22</v>
      </c>
      <c r="Y1070" s="78">
        <v>248.27272727272728</v>
      </c>
      <c r="Z1070" s="46" t="s">
        <v>708</v>
      </c>
      <c r="AA1070" s="44" t="s">
        <v>630</v>
      </c>
      <c r="AB1070" s="66" t="s">
        <v>634</v>
      </c>
      <c r="AC1070" s="66" t="s">
        <v>634</v>
      </c>
      <c r="AD1070" s="46" t="s">
        <v>632</v>
      </c>
      <c r="AE1070" s="66" t="s">
        <v>634</v>
      </c>
      <c r="AF1070" s="46" t="s">
        <v>632</v>
      </c>
      <c r="AG1070" s="46" t="s">
        <v>635</v>
      </c>
      <c r="AH1070" s="46"/>
    </row>
    <row r="1071" spans="2:34">
      <c r="B1071" s="45" t="s">
        <v>2045</v>
      </c>
      <c r="C1071" s="199" t="s">
        <v>437</v>
      </c>
      <c r="D1071" s="199" t="s">
        <v>200</v>
      </c>
      <c r="E1071" s="200" t="s">
        <v>416</v>
      </c>
      <c r="F1071" s="199" t="s">
        <v>1984</v>
      </c>
      <c r="G1071" s="44" t="s">
        <v>2036</v>
      </c>
      <c r="H1071" s="201" t="s">
        <v>2046</v>
      </c>
      <c r="I1071" s="200">
        <v>10</v>
      </c>
      <c r="J1071" s="44" t="s">
        <v>816</v>
      </c>
      <c r="K1071" s="44" t="s">
        <v>1986</v>
      </c>
      <c r="L1071" s="202" t="s">
        <v>469</v>
      </c>
      <c r="M1071" s="202" t="s">
        <v>1987</v>
      </c>
      <c r="N1071" s="202" t="s">
        <v>624</v>
      </c>
      <c r="O1071" s="91">
        <v>18</v>
      </c>
      <c r="P1071" s="44" t="s">
        <v>625</v>
      </c>
      <c r="Q1071" s="45" t="s">
        <v>1988</v>
      </c>
      <c r="R1071" s="45" t="s">
        <v>625</v>
      </c>
      <c r="S1071" s="46" t="s">
        <v>627</v>
      </c>
      <c r="T1071" s="208">
        <v>150.72916247362733</v>
      </c>
      <c r="U1071" s="45" t="s">
        <v>632</v>
      </c>
      <c r="V1071" s="45">
        <v>5462</v>
      </c>
      <c r="W1071" s="45">
        <v>5462</v>
      </c>
      <c r="X1071" s="44">
        <v>22</v>
      </c>
      <c r="Y1071" s="78">
        <v>248.27272727272728</v>
      </c>
      <c r="Z1071" s="46" t="s">
        <v>708</v>
      </c>
      <c r="AA1071" s="44" t="s">
        <v>630</v>
      </c>
      <c r="AB1071" s="66" t="s">
        <v>631</v>
      </c>
      <c r="AC1071" s="66" t="s">
        <v>634</v>
      </c>
      <c r="AD1071" s="46" t="s">
        <v>632</v>
      </c>
      <c r="AE1071" s="66" t="s">
        <v>634</v>
      </c>
      <c r="AF1071" s="46" t="s">
        <v>631</v>
      </c>
      <c r="AG1071" s="46" t="s">
        <v>635</v>
      </c>
      <c r="AH1071" s="46"/>
    </row>
    <row r="1072" spans="2:34">
      <c r="B1072" s="45" t="s">
        <v>2047</v>
      </c>
      <c r="C1072" s="199" t="s">
        <v>437</v>
      </c>
      <c r="D1072" s="199" t="s">
        <v>200</v>
      </c>
      <c r="E1072" s="200" t="s">
        <v>416</v>
      </c>
      <c r="F1072" s="199" t="s">
        <v>1984</v>
      </c>
      <c r="G1072" s="44" t="s">
        <v>2036</v>
      </c>
      <c r="H1072" s="201" t="s">
        <v>2048</v>
      </c>
      <c r="I1072" s="200">
        <v>8</v>
      </c>
      <c r="J1072" s="44" t="s">
        <v>811</v>
      </c>
      <c r="K1072" s="44" t="s">
        <v>1986</v>
      </c>
      <c r="L1072" s="202" t="s">
        <v>2042</v>
      </c>
      <c r="M1072" s="202" t="s">
        <v>1987</v>
      </c>
      <c r="N1072" s="202" t="s">
        <v>624</v>
      </c>
      <c r="O1072" s="91">
        <v>22.5</v>
      </c>
      <c r="P1072" s="44" t="s">
        <v>625</v>
      </c>
      <c r="Q1072" s="45" t="s">
        <v>1988</v>
      </c>
      <c r="R1072" s="45" t="s">
        <v>625</v>
      </c>
      <c r="S1072" s="46" t="s">
        <v>627</v>
      </c>
      <c r="T1072" s="208">
        <v>131.0066366601072</v>
      </c>
      <c r="U1072" s="45" t="s">
        <v>632</v>
      </c>
      <c r="V1072" s="45">
        <v>5462</v>
      </c>
      <c r="W1072" s="45">
        <v>5462</v>
      </c>
      <c r="X1072" s="44">
        <v>22</v>
      </c>
      <c r="Y1072" s="78">
        <v>248.27272727272728</v>
      </c>
      <c r="Z1072" s="46" t="s">
        <v>708</v>
      </c>
      <c r="AA1072" s="44" t="s">
        <v>630</v>
      </c>
      <c r="AB1072" s="66" t="s">
        <v>632</v>
      </c>
      <c r="AC1072" s="66" t="s">
        <v>634</v>
      </c>
      <c r="AD1072" s="46" t="s">
        <v>632</v>
      </c>
      <c r="AE1072" s="66" t="s">
        <v>634</v>
      </c>
      <c r="AF1072" s="46" t="s">
        <v>632</v>
      </c>
      <c r="AG1072" s="46" t="s">
        <v>635</v>
      </c>
      <c r="AH1072" s="46"/>
    </row>
    <row r="1073" spans="2:34">
      <c r="B1073" s="45" t="s">
        <v>2049</v>
      </c>
      <c r="C1073" s="199" t="s">
        <v>437</v>
      </c>
      <c r="D1073" s="199" t="s">
        <v>200</v>
      </c>
      <c r="E1073" s="200" t="s">
        <v>416</v>
      </c>
      <c r="F1073" s="199" t="s">
        <v>1984</v>
      </c>
      <c r="G1073" s="44" t="s">
        <v>2036</v>
      </c>
      <c r="H1073" s="201" t="s">
        <v>2050</v>
      </c>
      <c r="I1073" s="200">
        <v>7</v>
      </c>
      <c r="J1073" s="44" t="s">
        <v>816</v>
      </c>
      <c r="K1073" s="44" t="s">
        <v>1986</v>
      </c>
      <c r="L1073" s="202" t="s">
        <v>469</v>
      </c>
      <c r="M1073" s="202" t="s">
        <v>1987</v>
      </c>
      <c r="N1073" s="202" t="s">
        <v>624</v>
      </c>
      <c r="O1073" s="91">
        <v>51.428571428571423</v>
      </c>
      <c r="P1073" s="44" t="s">
        <v>625</v>
      </c>
      <c r="Q1073" s="45" t="s">
        <v>1988</v>
      </c>
      <c r="R1073" s="45" t="s">
        <v>625</v>
      </c>
      <c r="S1073" s="46" t="s">
        <v>627</v>
      </c>
      <c r="T1073" s="208">
        <v>117.00515603166617</v>
      </c>
      <c r="U1073" s="45" t="s">
        <v>632</v>
      </c>
      <c r="V1073" s="45">
        <v>5462</v>
      </c>
      <c r="W1073" s="45">
        <v>5462</v>
      </c>
      <c r="X1073" s="44">
        <v>22</v>
      </c>
      <c r="Y1073" s="78">
        <v>248.27272727272728</v>
      </c>
      <c r="Z1073" s="46" t="s">
        <v>708</v>
      </c>
      <c r="AA1073" s="44" t="s">
        <v>630</v>
      </c>
      <c r="AB1073" s="66" t="s">
        <v>640</v>
      </c>
      <c r="AC1073" s="66" t="s">
        <v>634</v>
      </c>
      <c r="AD1073" s="46" t="s">
        <v>632</v>
      </c>
      <c r="AE1073" s="66" t="s">
        <v>634</v>
      </c>
      <c r="AF1073" s="46" t="s">
        <v>632</v>
      </c>
      <c r="AG1073" s="46" t="s">
        <v>635</v>
      </c>
      <c r="AH1073" s="46"/>
    </row>
    <row r="1074" spans="2:34">
      <c r="B1074" s="45" t="s">
        <v>2051</v>
      </c>
      <c r="C1074" s="199" t="s">
        <v>437</v>
      </c>
      <c r="D1074" s="199" t="s">
        <v>200</v>
      </c>
      <c r="E1074" s="200" t="s">
        <v>416</v>
      </c>
      <c r="F1074" s="199" t="s">
        <v>1984</v>
      </c>
      <c r="G1074" s="44" t="s">
        <v>2036</v>
      </c>
      <c r="H1074" s="201" t="s">
        <v>2052</v>
      </c>
      <c r="I1074" s="200">
        <v>1</v>
      </c>
      <c r="J1074" s="44" t="s">
        <v>811</v>
      </c>
      <c r="K1074" s="44" t="s">
        <v>1986</v>
      </c>
      <c r="L1074" s="202" t="s">
        <v>1031</v>
      </c>
      <c r="M1074" s="202" t="s">
        <v>1859</v>
      </c>
      <c r="N1074" s="202" t="s">
        <v>468</v>
      </c>
      <c r="O1074" s="91" t="s">
        <v>1859</v>
      </c>
      <c r="P1074" s="44" t="s">
        <v>621</v>
      </c>
      <c r="Q1074" s="45" t="s">
        <v>771</v>
      </c>
      <c r="R1074" s="45" t="s">
        <v>621</v>
      </c>
      <c r="S1074" s="46" t="s">
        <v>621</v>
      </c>
      <c r="T1074" s="208" t="s">
        <v>621</v>
      </c>
      <c r="U1074" s="45" t="s">
        <v>621</v>
      </c>
      <c r="V1074" s="45">
        <v>5462</v>
      </c>
      <c r="W1074" s="45">
        <v>5462</v>
      </c>
      <c r="X1074" s="44">
        <v>22</v>
      </c>
      <c r="Y1074" s="78">
        <v>248.27272727272728</v>
      </c>
      <c r="Z1074" s="46" t="s">
        <v>708</v>
      </c>
      <c r="AA1074" s="44" t="s">
        <v>630</v>
      </c>
      <c r="AB1074" s="66" t="s">
        <v>621</v>
      </c>
      <c r="AC1074" s="66" t="s">
        <v>621</v>
      </c>
      <c r="AD1074" s="66" t="s">
        <v>621</v>
      </c>
      <c r="AE1074" s="66" t="s">
        <v>634</v>
      </c>
      <c r="AF1074" s="46" t="s">
        <v>634</v>
      </c>
      <c r="AG1074" s="46" t="s">
        <v>725</v>
      </c>
      <c r="AH1074" s="46"/>
    </row>
    <row r="1075" spans="2:34">
      <c r="B1075" s="45" t="s">
        <v>2053</v>
      </c>
      <c r="C1075" s="199" t="s">
        <v>437</v>
      </c>
      <c r="D1075" s="199" t="s">
        <v>200</v>
      </c>
      <c r="E1075" s="200" t="s">
        <v>416</v>
      </c>
      <c r="F1075" s="199" t="s">
        <v>1984</v>
      </c>
      <c r="G1075" s="44" t="s">
        <v>2036</v>
      </c>
      <c r="H1075" s="201" t="s">
        <v>2054</v>
      </c>
      <c r="I1075" s="200">
        <v>6</v>
      </c>
      <c r="J1075" s="44" t="s">
        <v>811</v>
      </c>
      <c r="K1075" s="44" t="s">
        <v>1986</v>
      </c>
      <c r="L1075" s="202" t="s">
        <v>2042</v>
      </c>
      <c r="M1075" s="202" t="s">
        <v>1987</v>
      </c>
      <c r="N1075" s="202" t="s">
        <v>624</v>
      </c>
      <c r="O1075" s="91">
        <v>30</v>
      </c>
      <c r="P1075" s="44" t="s">
        <v>625</v>
      </c>
      <c r="Q1075" s="45" t="s">
        <v>1988</v>
      </c>
      <c r="R1075" s="45" t="s">
        <v>625</v>
      </c>
      <c r="S1075" s="46" t="s">
        <v>627</v>
      </c>
      <c r="T1075" s="208">
        <v>90.314945501867882</v>
      </c>
      <c r="U1075" s="45" t="s">
        <v>632</v>
      </c>
      <c r="V1075" s="45">
        <v>5462</v>
      </c>
      <c r="W1075" s="45">
        <v>5462</v>
      </c>
      <c r="X1075" s="44">
        <v>22</v>
      </c>
      <c r="Y1075" s="78">
        <v>248.27272727272728</v>
      </c>
      <c r="Z1075" s="46" t="s">
        <v>708</v>
      </c>
      <c r="AA1075" s="44" t="s">
        <v>630</v>
      </c>
      <c r="AB1075" s="66" t="s">
        <v>632</v>
      </c>
      <c r="AC1075" s="66" t="s">
        <v>634</v>
      </c>
      <c r="AD1075" s="46" t="s">
        <v>632</v>
      </c>
      <c r="AE1075" s="66" t="s">
        <v>634</v>
      </c>
      <c r="AF1075" s="46" t="s">
        <v>632</v>
      </c>
      <c r="AG1075" s="46" t="s">
        <v>635</v>
      </c>
      <c r="AH1075" s="46"/>
    </row>
    <row r="1076" spans="2:34">
      <c r="B1076" s="45" t="s">
        <v>2055</v>
      </c>
      <c r="C1076" s="199" t="s">
        <v>437</v>
      </c>
      <c r="D1076" s="199" t="s">
        <v>200</v>
      </c>
      <c r="E1076" s="200" t="s">
        <v>416</v>
      </c>
      <c r="F1076" s="199" t="s">
        <v>1984</v>
      </c>
      <c r="G1076" s="44" t="s">
        <v>2036</v>
      </c>
      <c r="H1076" s="201" t="s">
        <v>2056</v>
      </c>
      <c r="I1076" s="200">
        <v>7</v>
      </c>
      <c r="J1076" s="44" t="s">
        <v>811</v>
      </c>
      <c r="K1076" s="44" t="s">
        <v>1986</v>
      </c>
      <c r="L1076" s="202" t="s">
        <v>469</v>
      </c>
      <c r="M1076" s="202" t="s">
        <v>1987</v>
      </c>
      <c r="N1076" s="202" t="s">
        <v>624</v>
      </c>
      <c r="O1076" s="91">
        <v>25.714285714285712</v>
      </c>
      <c r="P1076" s="44" t="s">
        <v>625</v>
      </c>
      <c r="Q1076" s="45" t="s">
        <v>1988</v>
      </c>
      <c r="R1076" s="45" t="s">
        <v>625</v>
      </c>
      <c r="S1076" s="46" t="s">
        <v>627</v>
      </c>
      <c r="T1076" s="208">
        <v>125.59673108006184</v>
      </c>
      <c r="U1076" s="45" t="s">
        <v>632</v>
      </c>
      <c r="V1076" s="45">
        <v>5462</v>
      </c>
      <c r="W1076" s="45">
        <v>5462</v>
      </c>
      <c r="X1076" s="44">
        <v>22</v>
      </c>
      <c r="Y1076" s="78">
        <v>248.27272727272728</v>
      </c>
      <c r="Z1076" s="46" t="s">
        <v>708</v>
      </c>
      <c r="AA1076" s="44" t="s">
        <v>630</v>
      </c>
      <c r="AB1076" s="66" t="s">
        <v>632</v>
      </c>
      <c r="AC1076" s="66" t="s">
        <v>634</v>
      </c>
      <c r="AD1076" s="46" t="s">
        <v>632</v>
      </c>
      <c r="AE1076" s="66" t="s">
        <v>634</v>
      </c>
      <c r="AF1076" s="46" t="s">
        <v>632</v>
      </c>
      <c r="AG1076" s="46" t="s">
        <v>635</v>
      </c>
      <c r="AH1076" s="46"/>
    </row>
    <row r="1077" spans="2:34">
      <c r="B1077" s="45" t="s">
        <v>2057</v>
      </c>
      <c r="C1077" s="199" t="s">
        <v>437</v>
      </c>
      <c r="D1077" s="199" t="s">
        <v>200</v>
      </c>
      <c r="E1077" s="200" t="s">
        <v>416</v>
      </c>
      <c r="F1077" s="199" t="s">
        <v>1984</v>
      </c>
      <c r="G1077" s="44" t="s">
        <v>2036</v>
      </c>
      <c r="H1077" s="201" t="s">
        <v>2058</v>
      </c>
      <c r="I1077" s="200">
        <v>5</v>
      </c>
      <c r="J1077" s="44" t="s">
        <v>811</v>
      </c>
      <c r="K1077" s="44" t="s">
        <v>1986</v>
      </c>
      <c r="L1077" s="202" t="s">
        <v>469</v>
      </c>
      <c r="M1077" s="202" t="s">
        <v>1987</v>
      </c>
      <c r="N1077" s="202" t="s">
        <v>624</v>
      </c>
      <c r="O1077" s="91">
        <v>18</v>
      </c>
      <c r="P1077" s="44" t="s">
        <v>625</v>
      </c>
      <c r="Q1077" s="45" t="s">
        <v>1988</v>
      </c>
      <c r="R1077" s="45" t="s">
        <v>625</v>
      </c>
      <c r="S1077" s="46" t="s">
        <v>627</v>
      </c>
      <c r="T1077" s="208">
        <v>41.448981893369492</v>
      </c>
      <c r="U1077" s="45" t="s">
        <v>632</v>
      </c>
      <c r="V1077" s="45">
        <v>5462</v>
      </c>
      <c r="W1077" s="45">
        <v>5462</v>
      </c>
      <c r="X1077" s="44">
        <v>22</v>
      </c>
      <c r="Y1077" s="78">
        <v>248.27272727272728</v>
      </c>
      <c r="Z1077" s="46" t="s">
        <v>708</v>
      </c>
      <c r="AA1077" s="44" t="s">
        <v>630</v>
      </c>
      <c r="AB1077" s="66" t="s">
        <v>631</v>
      </c>
      <c r="AC1077" s="66" t="s">
        <v>634</v>
      </c>
      <c r="AD1077" s="46" t="s">
        <v>632</v>
      </c>
      <c r="AE1077" s="66" t="s">
        <v>634</v>
      </c>
      <c r="AF1077" s="46" t="s">
        <v>631</v>
      </c>
      <c r="AG1077" s="46" t="s">
        <v>635</v>
      </c>
      <c r="AH1077" s="46"/>
    </row>
    <row r="1078" spans="2:34">
      <c r="B1078" s="45" t="s">
        <v>2059</v>
      </c>
      <c r="C1078" s="199" t="s">
        <v>437</v>
      </c>
      <c r="D1078" s="199" t="s">
        <v>200</v>
      </c>
      <c r="E1078" s="200" t="s">
        <v>416</v>
      </c>
      <c r="F1078" s="199" t="s">
        <v>1984</v>
      </c>
      <c r="G1078" s="44" t="s">
        <v>2036</v>
      </c>
      <c r="H1078" s="201" t="s">
        <v>2060</v>
      </c>
      <c r="I1078" s="200">
        <v>1</v>
      </c>
      <c r="J1078" s="44" t="s">
        <v>811</v>
      </c>
      <c r="K1078" s="44" t="s">
        <v>1986</v>
      </c>
      <c r="L1078" s="202" t="s">
        <v>469</v>
      </c>
      <c r="M1078" s="202" t="s">
        <v>1987</v>
      </c>
      <c r="N1078" s="202" t="s">
        <v>624</v>
      </c>
      <c r="O1078" s="91">
        <v>108</v>
      </c>
      <c r="P1078" s="44" t="s">
        <v>625</v>
      </c>
      <c r="Q1078" s="45" t="s">
        <v>1988</v>
      </c>
      <c r="R1078" s="45" t="s">
        <v>625</v>
      </c>
      <c r="S1078" s="46" t="s">
        <v>627</v>
      </c>
      <c r="T1078" s="208">
        <v>104.27799799096779</v>
      </c>
      <c r="U1078" s="45" t="s">
        <v>632</v>
      </c>
      <c r="V1078" s="45">
        <v>5462</v>
      </c>
      <c r="W1078" s="45">
        <v>5462</v>
      </c>
      <c r="X1078" s="44">
        <v>22</v>
      </c>
      <c r="Y1078" s="78">
        <v>248.27272727272728</v>
      </c>
      <c r="Z1078" s="46" t="s">
        <v>708</v>
      </c>
      <c r="AA1078" s="44" t="s">
        <v>630</v>
      </c>
      <c r="AB1078" s="66" t="s">
        <v>634</v>
      </c>
      <c r="AC1078" s="66" t="s">
        <v>634</v>
      </c>
      <c r="AD1078" s="46" t="s">
        <v>632</v>
      </c>
      <c r="AE1078" s="66" t="s">
        <v>634</v>
      </c>
      <c r="AF1078" s="46" t="s">
        <v>632</v>
      </c>
      <c r="AG1078" s="46" t="s">
        <v>635</v>
      </c>
      <c r="AH1078" s="46"/>
    </row>
    <row r="1079" spans="2:34">
      <c r="B1079" s="45" t="s">
        <v>2061</v>
      </c>
      <c r="C1079" s="199" t="s">
        <v>437</v>
      </c>
      <c r="D1079" s="199" t="s">
        <v>200</v>
      </c>
      <c r="E1079" s="200" t="s">
        <v>416</v>
      </c>
      <c r="F1079" s="199" t="s">
        <v>1984</v>
      </c>
      <c r="G1079" s="44" t="s">
        <v>2036</v>
      </c>
      <c r="H1079" s="201" t="s">
        <v>2062</v>
      </c>
      <c r="I1079" s="200">
        <v>4</v>
      </c>
      <c r="J1079" s="44" t="s">
        <v>811</v>
      </c>
      <c r="K1079" s="44" t="s">
        <v>1986</v>
      </c>
      <c r="L1079" s="202" t="s">
        <v>2042</v>
      </c>
      <c r="M1079" s="202" t="s">
        <v>1987</v>
      </c>
      <c r="N1079" s="202" t="s">
        <v>624</v>
      </c>
      <c r="O1079" s="91">
        <v>9</v>
      </c>
      <c r="P1079" s="44" t="s">
        <v>625</v>
      </c>
      <c r="Q1079" s="45" t="s">
        <v>1988</v>
      </c>
      <c r="R1079" s="45" t="s">
        <v>625</v>
      </c>
      <c r="S1079" s="46" t="s">
        <v>627</v>
      </c>
      <c r="T1079" s="208">
        <v>133.20966961892614</v>
      </c>
      <c r="U1079" s="45" t="s">
        <v>632</v>
      </c>
      <c r="V1079" s="45">
        <v>5462</v>
      </c>
      <c r="W1079" s="45">
        <v>5462</v>
      </c>
      <c r="X1079" s="44">
        <v>22</v>
      </c>
      <c r="Y1079" s="78">
        <v>248.27272727272728</v>
      </c>
      <c r="Z1079" s="46" t="s">
        <v>708</v>
      </c>
      <c r="AA1079" s="44" t="s">
        <v>630</v>
      </c>
      <c r="AB1079" s="66" t="s">
        <v>631</v>
      </c>
      <c r="AC1079" s="66" t="s">
        <v>634</v>
      </c>
      <c r="AD1079" s="46" t="s">
        <v>632</v>
      </c>
      <c r="AE1079" s="66" t="s">
        <v>634</v>
      </c>
      <c r="AF1079" s="46" t="s">
        <v>631</v>
      </c>
      <c r="AG1079" s="46" t="s">
        <v>635</v>
      </c>
      <c r="AH1079" s="46"/>
    </row>
    <row r="1080" spans="2:34">
      <c r="B1080" s="45" t="s">
        <v>2063</v>
      </c>
      <c r="C1080" s="199" t="s">
        <v>437</v>
      </c>
      <c r="D1080" s="199" t="s">
        <v>200</v>
      </c>
      <c r="E1080" s="200" t="s">
        <v>416</v>
      </c>
      <c r="F1080" s="199" t="s">
        <v>1984</v>
      </c>
      <c r="G1080" s="44" t="s">
        <v>2036</v>
      </c>
      <c r="H1080" s="201" t="s">
        <v>2064</v>
      </c>
      <c r="I1080" s="200">
        <v>5</v>
      </c>
      <c r="J1080" s="44" t="s">
        <v>811</v>
      </c>
      <c r="K1080" s="44" t="s">
        <v>1986</v>
      </c>
      <c r="L1080" s="202" t="s">
        <v>469</v>
      </c>
      <c r="M1080" s="202" t="s">
        <v>1987</v>
      </c>
      <c r="N1080" s="202" t="s">
        <v>624</v>
      </c>
      <c r="O1080" s="91">
        <v>12.6</v>
      </c>
      <c r="P1080" s="44" t="s">
        <v>625</v>
      </c>
      <c r="Q1080" s="45" t="s">
        <v>1988</v>
      </c>
      <c r="R1080" s="45" t="s">
        <v>625</v>
      </c>
      <c r="S1080" s="46" t="s">
        <v>627</v>
      </c>
      <c r="T1080" s="208">
        <v>133.20966961892614</v>
      </c>
      <c r="U1080" s="45" t="s">
        <v>632</v>
      </c>
      <c r="V1080" s="45">
        <v>5462</v>
      </c>
      <c r="W1080" s="45">
        <v>5462</v>
      </c>
      <c r="X1080" s="44">
        <v>22</v>
      </c>
      <c r="Y1080" s="78">
        <v>248.27272727272728</v>
      </c>
      <c r="Z1080" s="46" t="s">
        <v>708</v>
      </c>
      <c r="AA1080" s="44" t="s">
        <v>630</v>
      </c>
      <c r="AB1080" s="66" t="s">
        <v>631</v>
      </c>
      <c r="AC1080" s="66" t="s">
        <v>634</v>
      </c>
      <c r="AD1080" s="46" t="s">
        <v>632</v>
      </c>
      <c r="AE1080" s="66" t="s">
        <v>634</v>
      </c>
      <c r="AF1080" s="46" t="s">
        <v>631</v>
      </c>
      <c r="AG1080" s="46" t="s">
        <v>635</v>
      </c>
      <c r="AH1080" s="46"/>
    </row>
    <row r="1081" spans="2:34">
      <c r="B1081" s="45" t="s">
        <v>2065</v>
      </c>
      <c r="C1081" s="199" t="s">
        <v>437</v>
      </c>
      <c r="D1081" s="199" t="s">
        <v>200</v>
      </c>
      <c r="E1081" s="200" t="s">
        <v>416</v>
      </c>
      <c r="F1081" s="199" t="s">
        <v>1984</v>
      </c>
      <c r="G1081" s="44" t="s">
        <v>2036</v>
      </c>
      <c r="H1081" s="201" t="s">
        <v>2066</v>
      </c>
      <c r="I1081" s="200">
        <v>4</v>
      </c>
      <c r="J1081" s="44" t="s">
        <v>811</v>
      </c>
      <c r="K1081" s="44" t="s">
        <v>1986</v>
      </c>
      <c r="L1081" s="202" t="s">
        <v>469</v>
      </c>
      <c r="M1081" s="202" t="s">
        <v>1987</v>
      </c>
      <c r="N1081" s="202" t="s">
        <v>624</v>
      </c>
      <c r="O1081" s="91">
        <v>18</v>
      </c>
      <c r="P1081" s="44" t="s">
        <v>798</v>
      </c>
      <c r="Q1081" s="45" t="s">
        <v>1988</v>
      </c>
      <c r="R1081" s="45" t="s">
        <v>625</v>
      </c>
      <c r="S1081" s="46" t="s">
        <v>627</v>
      </c>
      <c r="T1081" s="208">
        <v>157.35081378878786</v>
      </c>
      <c r="U1081" s="45" t="s">
        <v>632</v>
      </c>
      <c r="V1081" s="45">
        <v>5462</v>
      </c>
      <c r="W1081" s="45">
        <v>5462</v>
      </c>
      <c r="X1081" s="44">
        <v>22</v>
      </c>
      <c r="Y1081" s="78">
        <v>248.27272727272728</v>
      </c>
      <c r="Z1081" s="46" t="s">
        <v>708</v>
      </c>
      <c r="AA1081" s="44" t="s">
        <v>630</v>
      </c>
      <c r="AB1081" s="66" t="s">
        <v>631</v>
      </c>
      <c r="AC1081" s="66" t="s">
        <v>632</v>
      </c>
      <c r="AD1081" s="46" t="s">
        <v>632</v>
      </c>
      <c r="AE1081" s="66" t="s">
        <v>634</v>
      </c>
      <c r="AF1081" s="46" t="s">
        <v>631</v>
      </c>
      <c r="AG1081" s="46" t="s">
        <v>635</v>
      </c>
      <c r="AH1081" s="46"/>
    </row>
    <row r="1082" spans="2:34">
      <c r="B1082" s="45" t="s">
        <v>2067</v>
      </c>
      <c r="C1082" s="199" t="s">
        <v>437</v>
      </c>
      <c r="D1082" s="199" t="s">
        <v>200</v>
      </c>
      <c r="E1082" s="200" t="s">
        <v>416</v>
      </c>
      <c r="F1082" s="199" t="s">
        <v>1984</v>
      </c>
      <c r="G1082" s="44" t="s">
        <v>2036</v>
      </c>
      <c r="H1082" s="201" t="s">
        <v>2068</v>
      </c>
      <c r="I1082" s="200">
        <v>25</v>
      </c>
      <c r="J1082" s="44" t="s">
        <v>811</v>
      </c>
      <c r="K1082" s="44" t="s">
        <v>1986</v>
      </c>
      <c r="L1082" s="202" t="s">
        <v>469</v>
      </c>
      <c r="M1082" s="202" t="s">
        <v>1987</v>
      </c>
      <c r="N1082" s="202" t="s">
        <v>624</v>
      </c>
      <c r="O1082" s="91">
        <v>25.92</v>
      </c>
      <c r="P1082" s="44" t="s">
        <v>798</v>
      </c>
      <c r="Q1082" s="45" t="s">
        <v>1988</v>
      </c>
      <c r="R1082" s="45" t="s">
        <v>625</v>
      </c>
      <c r="S1082" s="46" t="s">
        <v>627</v>
      </c>
      <c r="T1082" s="208">
        <v>193.81883815560442</v>
      </c>
      <c r="U1082" s="45" t="s">
        <v>632</v>
      </c>
      <c r="V1082" s="45">
        <v>5462</v>
      </c>
      <c r="W1082" s="45">
        <v>5462</v>
      </c>
      <c r="X1082" s="44">
        <v>22</v>
      </c>
      <c r="Y1082" s="78">
        <v>248.27272727272728</v>
      </c>
      <c r="Z1082" s="46" t="s">
        <v>708</v>
      </c>
      <c r="AA1082" s="44" t="s">
        <v>630</v>
      </c>
      <c r="AB1082" s="66" t="s">
        <v>632</v>
      </c>
      <c r="AC1082" s="66" t="s">
        <v>632</v>
      </c>
      <c r="AD1082" s="46" t="s">
        <v>632</v>
      </c>
      <c r="AE1082" s="66" t="s">
        <v>634</v>
      </c>
      <c r="AF1082" s="46" t="s">
        <v>632</v>
      </c>
      <c r="AG1082" s="46" t="s">
        <v>635</v>
      </c>
      <c r="AH1082" s="46"/>
    </row>
    <row r="1083" spans="2:34">
      <c r="B1083" s="45" t="s">
        <v>2069</v>
      </c>
      <c r="C1083" s="199" t="s">
        <v>437</v>
      </c>
      <c r="D1083" s="199" t="s">
        <v>200</v>
      </c>
      <c r="E1083" s="200" t="s">
        <v>416</v>
      </c>
      <c r="F1083" s="199" t="s">
        <v>1984</v>
      </c>
      <c r="G1083" s="44" t="s">
        <v>2036</v>
      </c>
      <c r="H1083" s="201" t="s">
        <v>2070</v>
      </c>
      <c r="I1083" s="200">
        <v>4</v>
      </c>
      <c r="J1083" s="44" t="s">
        <v>811</v>
      </c>
      <c r="K1083" s="44" t="s">
        <v>1986</v>
      </c>
      <c r="L1083" s="202" t="s">
        <v>469</v>
      </c>
      <c r="M1083" s="202" t="s">
        <v>1987</v>
      </c>
      <c r="N1083" s="202" t="s">
        <v>624</v>
      </c>
      <c r="O1083" s="91">
        <v>22.5</v>
      </c>
      <c r="P1083" s="44" t="s">
        <v>625</v>
      </c>
      <c r="Q1083" s="45" t="s">
        <v>1988</v>
      </c>
      <c r="R1083" s="45" t="s">
        <v>625</v>
      </c>
      <c r="S1083" s="46" t="s">
        <v>627</v>
      </c>
      <c r="T1083" s="208">
        <v>75.381125926792777</v>
      </c>
      <c r="U1083" s="45" t="s">
        <v>632</v>
      </c>
      <c r="V1083" s="45">
        <v>5462</v>
      </c>
      <c r="W1083" s="45">
        <v>5462</v>
      </c>
      <c r="X1083" s="44">
        <v>22</v>
      </c>
      <c r="Y1083" s="78">
        <v>248.27272727272728</v>
      </c>
      <c r="Z1083" s="46" t="s">
        <v>708</v>
      </c>
      <c r="AA1083" s="44" t="s">
        <v>630</v>
      </c>
      <c r="AB1083" s="66" t="s">
        <v>632</v>
      </c>
      <c r="AC1083" s="66" t="s">
        <v>634</v>
      </c>
      <c r="AD1083" s="46" t="s">
        <v>632</v>
      </c>
      <c r="AE1083" s="66" t="s">
        <v>634</v>
      </c>
      <c r="AF1083" s="46" t="s">
        <v>632</v>
      </c>
      <c r="AG1083" s="46" t="s">
        <v>635</v>
      </c>
      <c r="AH1083" s="46"/>
    </row>
    <row r="1084" spans="2:34">
      <c r="B1084" s="45" t="s">
        <v>2071</v>
      </c>
      <c r="C1084" s="199" t="s">
        <v>437</v>
      </c>
      <c r="D1084" s="199" t="s">
        <v>200</v>
      </c>
      <c r="E1084" s="200" t="s">
        <v>416</v>
      </c>
      <c r="F1084" s="199" t="s">
        <v>1984</v>
      </c>
      <c r="G1084" s="44" t="s">
        <v>2036</v>
      </c>
      <c r="H1084" s="201" t="s">
        <v>2072</v>
      </c>
      <c r="I1084" s="200">
        <v>8</v>
      </c>
      <c r="J1084" s="44" t="s">
        <v>811</v>
      </c>
      <c r="K1084" s="44" t="s">
        <v>1986</v>
      </c>
      <c r="L1084" s="202" t="s">
        <v>469</v>
      </c>
      <c r="M1084" s="202" t="s">
        <v>1987</v>
      </c>
      <c r="N1084" s="202" t="s">
        <v>624</v>
      </c>
      <c r="O1084" s="91">
        <v>33.75</v>
      </c>
      <c r="P1084" s="44" t="s">
        <v>625</v>
      </c>
      <c r="Q1084" s="45" t="s">
        <v>1988</v>
      </c>
      <c r="R1084" s="45" t="s">
        <v>625</v>
      </c>
      <c r="S1084" s="46" t="s">
        <v>627</v>
      </c>
      <c r="T1084" s="208">
        <v>105.78426010041225</v>
      </c>
      <c r="U1084" s="45" t="s">
        <v>632</v>
      </c>
      <c r="V1084" s="45">
        <v>5462</v>
      </c>
      <c r="W1084" s="45">
        <v>5462</v>
      </c>
      <c r="X1084" s="44">
        <v>22</v>
      </c>
      <c r="Y1084" s="78">
        <v>248.27272727272728</v>
      </c>
      <c r="Z1084" s="46" t="s">
        <v>708</v>
      </c>
      <c r="AA1084" s="44" t="s">
        <v>630</v>
      </c>
      <c r="AB1084" s="66" t="s">
        <v>632</v>
      </c>
      <c r="AC1084" s="66" t="s">
        <v>634</v>
      </c>
      <c r="AD1084" s="46" t="s">
        <v>632</v>
      </c>
      <c r="AE1084" s="66" t="s">
        <v>634</v>
      </c>
      <c r="AF1084" s="46" t="s">
        <v>632</v>
      </c>
      <c r="AG1084" s="46" t="s">
        <v>635</v>
      </c>
      <c r="AH1084" s="46"/>
    </row>
    <row r="1085" spans="2:34">
      <c r="B1085" s="45" t="s">
        <v>2073</v>
      </c>
      <c r="C1085" s="199" t="s">
        <v>437</v>
      </c>
      <c r="D1085" s="199" t="s">
        <v>200</v>
      </c>
      <c r="E1085" s="200" t="s">
        <v>416</v>
      </c>
      <c r="F1085" s="199" t="s">
        <v>1984</v>
      </c>
      <c r="G1085" s="44" t="s">
        <v>2036</v>
      </c>
      <c r="H1085" s="201" t="s">
        <v>2074</v>
      </c>
      <c r="I1085" s="200">
        <v>6</v>
      </c>
      <c r="J1085" s="44" t="s">
        <v>811</v>
      </c>
      <c r="K1085" s="44" t="s">
        <v>1986</v>
      </c>
      <c r="L1085" s="202" t="s">
        <v>469</v>
      </c>
      <c r="M1085" s="202" t="s">
        <v>1987</v>
      </c>
      <c r="N1085" s="202" t="s">
        <v>624</v>
      </c>
      <c r="O1085" s="91">
        <v>15</v>
      </c>
      <c r="P1085" s="44" t="s">
        <v>625</v>
      </c>
      <c r="Q1085" s="45" t="s">
        <v>1988</v>
      </c>
      <c r="R1085" s="45" t="s">
        <v>625</v>
      </c>
      <c r="S1085" s="46" t="s">
        <v>627</v>
      </c>
      <c r="T1085" s="208">
        <v>134.4385713885197</v>
      </c>
      <c r="U1085" s="45" t="s">
        <v>632</v>
      </c>
      <c r="V1085" s="45">
        <v>5462</v>
      </c>
      <c r="W1085" s="45">
        <v>5462</v>
      </c>
      <c r="X1085" s="44">
        <v>22</v>
      </c>
      <c r="Y1085" s="78">
        <v>248.27272727272728</v>
      </c>
      <c r="Z1085" s="46" t="s">
        <v>708</v>
      </c>
      <c r="AA1085" s="44" t="s">
        <v>630</v>
      </c>
      <c r="AB1085" s="66" t="s">
        <v>631</v>
      </c>
      <c r="AC1085" s="66" t="s">
        <v>634</v>
      </c>
      <c r="AD1085" s="46" t="s">
        <v>632</v>
      </c>
      <c r="AE1085" s="66" t="s">
        <v>634</v>
      </c>
      <c r="AF1085" s="46" t="s">
        <v>631</v>
      </c>
      <c r="AG1085" s="46" t="s">
        <v>635</v>
      </c>
      <c r="AH1085" s="46"/>
    </row>
    <row r="1086" spans="2:34">
      <c r="B1086" s="45" t="s">
        <v>2075</v>
      </c>
      <c r="C1086" s="199" t="s">
        <v>437</v>
      </c>
      <c r="D1086" s="199" t="s">
        <v>200</v>
      </c>
      <c r="E1086" s="200" t="s">
        <v>416</v>
      </c>
      <c r="F1086" s="199" t="s">
        <v>1984</v>
      </c>
      <c r="G1086" s="44" t="s">
        <v>2036</v>
      </c>
      <c r="H1086" s="201" t="s">
        <v>2076</v>
      </c>
      <c r="I1086" s="200">
        <v>7</v>
      </c>
      <c r="J1086" s="44" t="s">
        <v>811</v>
      </c>
      <c r="K1086" s="44" t="s">
        <v>1986</v>
      </c>
      <c r="L1086" s="202" t="s">
        <v>469</v>
      </c>
      <c r="M1086" s="202" t="s">
        <v>1987</v>
      </c>
      <c r="N1086" s="202" t="s">
        <v>624</v>
      </c>
      <c r="O1086" s="91">
        <v>20.357142857142858</v>
      </c>
      <c r="P1086" s="44" t="s">
        <v>625</v>
      </c>
      <c r="Q1086" s="45" t="s">
        <v>1988</v>
      </c>
      <c r="R1086" s="45" t="s">
        <v>625</v>
      </c>
      <c r="S1086" s="46" t="s">
        <v>627</v>
      </c>
      <c r="T1086" s="208">
        <v>83.753269381001942</v>
      </c>
      <c r="U1086" s="45" t="s">
        <v>632</v>
      </c>
      <c r="V1086" s="45">
        <v>5462</v>
      </c>
      <c r="W1086" s="45">
        <v>5462</v>
      </c>
      <c r="X1086" s="44">
        <v>22</v>
      </c>
      <c r="Y1086" s="78">
        <v>248.27272727272728</v>
      </c>
      <c r="Z1086" s="46" t="s">
        <v>708</v>
      </c>
      <c r="AA1086" s="44" t="s">
        <v>630</v>
      </c>
      <c r="AB1086" s="66" t="s">
        <v>632</v>
      </c>
      <c r="AC1086" s="66" t="s">
        <v>634</v>
      </c>
      <c r="AD1086" s="46" t="s">
        <v>632</v>
      </c>
      <c r="AE1086" s="66" t="s">
        <v>634</v>
      </c>
      <c r="AF1086" s="46" t="s">
        <v>632</v>
      </c>
      <c r="AG1086" s="46" t="s">
        <v>635</v>
      </c>
      <c r="AH1086" s="46"/>
    </row>
    <row r="1087" spans="2:34">
      <c r="B1087" s="45" t="s">
        <v>2077</v>
      </c>
      <c r="C1087" s="199" t="s">
        <v>437</v>
      </c>
      <c r="D1087" s="199" t="s">
        <v>200</v>
      </c>
      <c r="E1087" s="200" t="s">
        <v>416</v>
      </c>
      <c r="F1087" s="199" t="s">
        <v>1984</v>
      </c>
      <c r="G1087" s="44" t="s">
        <v>2036</v>
      </c>
      <c r="H1087" s="201" t="s">
        <v>2078</v>
      </c>
      <c r="I1087" s="200">
        <v>9</v>
      </c>
      <c r="J1087" s="44" t="s">
        <v>811</v>
      </c>
      <c r="K1087" s="44" t="s">
        <v>1986</v>
      </c>
      <c r="L1087" s="202" t="s">
        <v>469</v>
      </c>
      <c r="M1087" s="202" t="s">
        <v>1987</v>
      </c>
      <c r="N1087" s="202" t="s">
        <v>624</v>
      </c>
      <c r="O1087" s="91">
        <v>16</v>
      </c>
      <c r="P1087" s="44" t="s">
        <v>625</v>
      </c>
      <c r="Q1087" s="45" t="s">
        <v>1988</v>
      </c>
      <c r="R1087" s="45" t="s">
        <v>625</v>
      </c>
      <c r="S1087" s="46" t="s">
        <v>627</v>
      </c>
      <c r="T1087" s="208">
        <v>54.382120159195246</v>
      </c>
      <c r="U1087" s="45" t="s">
        <v>632</v>
      </c>
      <c r="V1087" s="45">
        <v>5462</v>
      </c>
      <c r="W1087" s="45">
        <v>5462</v>
      </c>
      <c r="X1087" s="44">
        <v>22</v>
      </c>
      <c r="Y1087" s="78">
        <v>248.27272727272728</v>
      </c>
      <c r="Z1087" s="46" t="s">
        <v>708</v>
      </c>
      <c r="AA1087" s="44" t="s">
        <v>630</v>
      </c>
      <c r="AB1087" s="66" t="s">
        <v>631</v>
      </c>
      <c r="AC1087" s="66" t="s">
        <v>634</v>
      </c>
      <c r="AD1087" s="46" t="s">
        <v>632</v>
      </c>
      <c r="AE1087" s="66" t="s">
        <v>634</v>
      </c>
      <c r="AF1087" s="46" t="s">
        <v>631</v>
      </c>
      <c r="AG1087" s="46" t="s">
        <v>635</v>
      </c>
      <c r="AH1087" s="46"/>
    </row>
    <row r="1088" spans="2:34">
      <c r="B1088" s="45" t="s">
        <v>2079</v>
      </c>
      <c r="C1088" s="199" t="s">
        <v>437</v>
      </c>
      <c r="D1088" s="199" t="s">
        <v>200</v>
      </c>
      <c r="E1088" s="200" t="s">
        <v>416</v>
      </c>
      <c r="F1088" s="199" t="s">
        <v>1984</v>
      </c>
      <c r="G1088" s="44" t="s">
        <v>2036</v>
      </c>
      <c r="H1088" s="201" t="s">
        <v>2080</v>
      </c>
      <c r="I1088" s="200">
        <v>5</v>
      </c>
      <c r="J1088" s="44" t="s">
        <v>811</v>
      </c>
      <c r="K1088" s="44" t="s">
        <v>1986</v>
      </c>
      <c r="L1088" s="202" t="s">
        <v>469</v>
      </c>
      <c r="M1088" s="202" t="s">
        <v>1987</v>
      </c>
      <c r="N1088" s="202" t="s">
        <v>624</v>
      </c>
      <c r="O1088" s="91">
        <v>93</v>
      </c>
      <c r="P1088" s="44" t="s">
        <v>625</v>
      </c>
      <c r="Q1088" s="45" t="s">
        <v>1988</v>
      </c>
      <c r="R1088" s="45" t="s">
        <v>625</v>
      </c>
      <c r="S1088" s="46" t="s">
        <v>627</v>
      </c>
      <c r="T1088" s="208">
        <v>123.51735044117508</v>
      </c>
      <c r="U1088" s="45" t="s">
        <v>632</v>
      </c>
      <c r="V1088" s="45">
        <v>5462</v>
      </c>
      <c r="W1088" s="45">
        <v>5462</v>
      </c>
      <c r="X1088" s="44">
        <v>22</v>
      </c>
      <c r="Y1088" s="78">
        <v>248.27272727272728</v>
      </c>
      <c r="Z1088" s="46" t="s">
        <v>708</v>
      </c>
      <c r="AA1088" s="44" t="s">
        <v>630</v>
      </c>
      <c r="AB1088" s="66" t="s">
        <v>634</v>
      </c>
      <c r="AC1088" s="66" t="s">
        <v>634</v>
      </c>
      <c r="AD1088" s="46" t="s">
        <v>632</v>
      </c>
      <c r="AE1088" s="66" t="s">
        <v>634</v>
      </c>
      <c r="AF1088" s="46" t="s">
        <v>632</v>
      </c>
      <c r="AG1088" s="46" t="s">
        <v>635</v>
      </c>
      <c r="AH1088" s="46"/>
    </row>
    <row r="1089" spans="2:34">
      <c r="B1089" s="45" t="s">
        <v>2081</v>
      </c>
      <c r="C1089" s="199" t="s">
        <v>437</v>
      </c>
      <c r="D1089" s="199" t="s">
        <v>200</v>
      </c>
      <c r="E1089" s="200" t="s">
        <v>416</v>
      </c>
      <c r="F1089" s="199" t="s">
        <v>1984</v>
      </c>
      <c r="G1089" s="44" t="s">
        <v>2036</v>
      </c>
      <c r="H1089" s="201" t="s">
        <v>2082</v>
      </c>
      <c r="I1089" s="200">
        <v>6</v>
      </c>
      <c r="J1089" s="44" t="s">
        <v>811</v>
      </c>
      <c r="K1089" s="44" t="s">
        <v>1986</v>
      </c>
      <c r="L1089" s="202" t="s">
        <v>469</v>
      </c>
      <c r="M1089" s="202" t="s">
        <v>1987</v>
      </c>
      <c r="N1089" s="202" t="s">
        <v>624</v>
      </c>
      <c r="O1089" s="91">
        <v>20</v>
      </c>
      <c r="P1089" s="44" t="s">
        <v>625</v>
      </c>
      <c r="Q1089" s="45" t="s">
        <v>1988</v>
      </c>
      <c r="R1089" s="45" t="s">
        <v>625</v>
      </c>
      <c r="S1089" s="46" t="s">
        <v>627</v>
      </c>
      <c r="T1089" s="208">
        <v>81.29200644585984</v>
      </c>
      <c r="U1089" s="45" t="s">
        <v>632</v>
      </c>
      <c r="V1089" s="45">
        <v>5462</v>
      </c>
      <c r="W1089" s="45">
        <v>5462</v>
      </c>
      <c r="X1089" s="44">
        <v>22</v>
      </c>
      <c r="Y1089" s="78">
        <v>248.27272727272728</v>
      </c>
      <c r="Z1089" s="46" t="s">
        <v>708</v>
      </c>
      <c r="AA1089" s="44" t="s">
        <v>630</v>
      </c>
      <c r="AB1089" s="66" t="s">
        <v>632</v>
      </c>
      <c r="AC1089" s="66" t="s">
        <v>634</v>
      </c>
      <c r="AD1089" s="46" t="s">
        <v>632</v>
      </c>
      <c r="AE1089" s="66" t="s">
        <v>634</v>
      </c>
      <c r="AF1089" s="46" t="s">
        <v>632</v>
      </c>
      <c r="AG1089" s="46" t="s">
        <v>635</v>
      </c>
      <c r="AH1089" s="46"/>
    </row>
    <row r="1090" spans="2:34">
      <c r="B1090" s="45" t="s">
        <v>2083</v>
      </c>
      <c r="C1090" s="199" t="s">
        <v>437</v>
      </c>
      <c r="D1090" s="199" t="s">
        <v>200</v>
      </c>
      <c r="E1090" s="200" t="s">
        <v>416</v>
      </c>
      <c r="F1090" s="199" t="s">
        <v>1984</v>
      </c>
      <c r="G1090" s="44" t="s">
        <v>2036</v>
      </c>
      <c r="H1090" s="201" t="s">
        <v>2084</v>
      </c>
      <c r="I1090" s="200">
        <v>8</v>
      </c>
      <c r="J1090" s="44" t="s">
        <v>811</v>
      </c>
      <c r="K1090" s="44" t="s">
        <v>1986</v>
      </c>
      <c r="L1090" s="202" t="s">
        <v>469</v>
      </c>
      <c r="M1090" s="202" t="s">
        <v>1987</v>
      </c>
      <c r="N1090" s="202" t="s">
        <v>624</v>
      </c>
      <c r="O1090" s="91">
        <v>21.5625</v>
      </c>
      <c r="P1090" s="44" t="s">
        <v>798</v>
      </c>
      <c r="Q1090" s="45" t="s">
        <v>1988</v>
      </c>
      <c r="R1090" s="45" t="s">
        <v>625</v>
      </c>
      <c r="S1090" s="46" t="s">
        <v>627</v>
      </c>
      <c r="T1090" s="208">
        <v>74.988812098821057</v>
      </c>
      <c r="U1090" s="45" t="s">
        <v>632</v>
      </c>
      <c r="V1090" s="45">
        <v>5462</v>
      </c>
      <c r="W1090" s="45">
        <v>5462</v>
      </c>
      <c r="X1090" s="44">
        <v>22</v>
      </c>
      <c r="Y1090" s="78">
        <v>248.27272727272728</v>
      </c>
      <c r="Z1090" s="46" t="s">
        <v>708</v>
      </c>
      <c r="AA1090" s="44" t="s">
        <v>630</v>
      </c>
      <c r="AB1090" s="66" t="s">
        <v>632</v>
      </c>
      <c r="AC1090" s="66" t="s">
        <v>632</v>
      </c>
      <c r="AD1090" s="46" t="s">
        <v>632</v>
      </c>
      <c r="AE1090" s="66" t="s">
        <v>634</v>
      </c>
      <c r="AF1090" s="46" t="s">
        <v>632</v>
      </c>
      <c r="AG1090" s="46" t="s">
        <v>635</v>
      </c>
      <c r="AH1090" s="46"/>
    </row>
    <row r="1091" spans="2:34">
      <c r="B1091" s="45" t="s">
        <v>2085</v>
      </c>
      <c r="C1091" s="199" t="s">
        <v>437</v>
      </c>
      <c r="D1091" s="199" t="s">
        <v>200</v>
      </c>
      <c r="E1091" s="200" t="s">
        <v>416</v>
      </c>
      <c r="F1091" s="199" t="s">
        <v>1984</v>
      </c>
      <c r="G1091" s="44" t="s">
        <v>2036</v>
      </c>
      <c r="H1091" s="201" t="s">
        <v>2086</v>
      </c>
      <c r="I1091" s="200">
        <v>8</v>
      </c>
      <c r="J1091" s="44" t="s">
        <v>816</v>
      </c>
      <c r="K1091" s="44" t="s">
        <v>1986</v>
      </c>
      <c r="L1091" s="202" t="s">
        <v>469</v>
      </c>
      <c r="M1091" s="202" t="s">
        <v>1987</v>
      </c>
      <c r="N1091" s="202" t="s">
        <v>624</v>
      </c>
      <c r="O1091" s="91">
        <v>45</v>
      </c>
      <c r="P1091" s="44" t="s">
        <v>798</v>
      </c>
      <c r="Q1091" s="45" t="s">
        <v>1988</v>
      </c>
      <c r="R1091" s="45" t="s">
        <v>625</v>
      </c>
      <c r="S1091" s="46" t="s">
        <v>627</v>
      </c>
      <c r="T1091" s="208">
        <v>628.91291946104025</v>
      </c>
      <c r="U1091" s="45" t="s">
        <v>631</v>
      </c>
      <c r="V1091" s="45">
        <v>5462</v>
      </c>
      <c r="W1091" s="45">
        <v>5462</v>
      </c>
      <c r="X1091" s="44">
        <v>22</v>
      </c>
      <c r="Y1091" s="78">
        <v>248.27272727272728</v>
      </c>
      <c r="Z1091" s="46" t="s">
        <v>708</v>
      </c>
      <c r="AA1091" s="44" t="s">
        <v>630</v>
      </c>
      <c r="AB1091" s="66" t="s">
        <v>640</v>
      </c>
      <c r="AC1091" s="66" t="s">
        <v>632</v>
      </c>
      <c r="AD1091" s="46" t="s">
        <v>656</v>
      </c>
      <c r="AE1091" s="66" t="s">
        <v>634</v>
      </c>
      <c r="AF1091" s="46" t="s">
        <v>631</v>
      </c>
      <c r="AG1091" s="46" t="s">
        <v>635</v>
      </c>
      <c r="AH1091" s="46"/>
    </row>
    <row r="1092" spans="2:34">
      <c r="B1092" s="45" t="s">
        <v>2087</v>
      </c>
      <c r="C1092" s="199" t="s">
        <v>437</v>
      </c>
      <c r="D1092" s="199" t="s">
        <v>200</v>
      </c>
      <c r="E1092" s="200" t="s">
        <v>416</v>
      </c>
      <c r="F1092" s="199" t="s">
        <v>1984</v>
      </c>
      <c r="G1092" s="44" t="s">
        <v>2036</v>
      </c>
      <c r="H1092" s="201" t="s">
        <v>2088</v>
      </c>
      <c r="I1092" s="200">
        <v>10</v>
      </c>
      <c r="J1092" s="44" t="s">
        <v>811</v>
      </c>
      <c r="K1092" s="44" t="s">
        <v>1986</v>
      </c>
      <c r="L1092" s="202" t="s">
        <v>469</v>
      </c>
      <c r="M1092" s="202" t="s">
        <v>2020</v>
      </c>
      <c r="N1092" s="202" t="s">
        <v>624</v>
      </c>
      <c r="O1092" s="91">
        <v>100</v>
      </c>
      <c r="P1092" s="44" t="s">
        <v>625</v>
      </c>
      <c r="Q1092" s="45" t="s">
        <v>1988</v>
      </c>
      <c r="R1092" s="45" t="s">
        <v>625</v>
      </c>
      <c r="S1092" s="46" t="s">
        <v>2021</v>
      </c>
      <c r="T1092" s="208">
        <v>0</v>
      </c>
      <c r="U1092" s="45" t="s">
        <v>634</v>
      </c>
      <c r="V1092" s="45">
        <v>5462</v>
      </c>
      <c r="W1092" s="45">
        <v>5462</v>
      </c>
      <c r="X1092" s="44">
        <v>22</v>
      </c>
      <c r="Y1092" s="78">
        <v>248.27272727272728</v>
      </c>
      <c r="Z1092" s="46" t="s">
        <v>708</v>
      </c>
      <c r="AA1092" s="44" t="s">
        <v>630</v>
      </c>
      <c r="AB1092" s="66" t="s">
        <v>634</v>
      </c>
      <c r="AC1092" s="66" t="s">
        <v>634</v>
      </c>
      <c r="AD1092" s="46" t="s">
        <v>634</v>
      </c>
      <c r="AE1092" s="66" t="s">
        <v>634</v>
      </c>
      <c r="AF1092" s="46" t="s">
        <v>634</v>
      </c>
      <c r="AG1092" s="46" t="s">
        <v>635</v>
      </c>
      <c r="AH1092" s="46"/>
    </row>
    <row r="1093" spans="2:34">
      <c r="B1093" s="45" t="s">
        <v>2089</v>
      </c>
      <c r="C1093" s="199" t="s">
        <v>437</v>
      </c>
      <c r="D1093" s="199" t="s">
        <v>200</v>
      </c>
      <c r="E1093" s="200" t="s">
        <v>416</v>
      </c>
      <c r="F1093" s="199" t="s">
        <v>1984</v>
      </c>
      <c r="G1093" s="44" t="s">
        <v>2036</v>
      </c>
      <c r="H1093" s="201" t="s">
        <v>2090</v>
      </c>
      <c r="I1093" s="200">
        <v>10</v>
      </c>
      <c r="J1093" s="44" t="s">
        <v>816</v>
      </c>
      <c r="K1093" s="44" t="s">
        <v>1986</v>
      </c>
      <c r="L1093" s="202" t="s">
        <v>469</v>
      </c>
      <c r="M1093" s="202" t="s">
        <v>1987</v>
      </c>
      <c r="N1093" s="202" t="s">
        <v>624</v>
      </c>
      <c r="O1093" s="91">
        <v>33.75</v>
      </c>
      <c r="P1093" s="44" t="s">
        <v>798</v>
      </c>
      <c r="Q1093" s="45" t="s">
        <v>1988</v>
      </c>
      <c r="R1093" s="45" t="s">
        <v>625</v>
      </c>
      <c r="S1093" s="46" t="s">
        <v>627</v>
      </c>
      <c r="T1093" s="208">
        <v>184.4902235891312</v>
      </c>
      <c r="U1093" s="45" t="s">
        <v>632</v>
      </c>
      <c r="V1093" s="45">
        <v>5462</v>
      </c>
      <c r="W1093" s="45">
        <v>5462</v>
      </c>
      <c r="X1093" s="44">
        <v>22</v>
      </c>
      <c r="Y1093" s="78">
        <v>248.27272727272728</v>
      </c>
      <c r="Z1093" s="46" t="s">
        <v>708</v>
      </c>
      <c r="AA1093" s="44" t="s">
        <v>630</v>
      </c>
      <c r="AB1093" s="66" t="s">
        <v>632</v>
      </c>
      <c r="AC1093" s="66" t="s">
        <v>632</v>
      </c>
      <c r="AD1093" s="46" t="s">
        <v>632</v>
      </c>
      <c r="AE1093" s="66" t="s">
        <v>634</v>
      </c>
      <c r="AF1093" s="46" t="s">
        <v>632</v>
      </c>
      <c r="AG1093" s="46" t="s">
        <v>635</v>
      </c>
      <c r="AH1093" s="46"/>
    </row>
    <row r="1094" spans="2:34">
      <c r="B1094" s="45" t="s">
        <v>2091</v>
      </c>
      <c r="C1094" s="199" t="s">
        <v>437</v>
      </c>
      <c r="D1094" s="199" t="s">
        <v>200</v>
      </c>
      <c r="E1094" s="200" t="s">
        <v>416</v>
      </c>
      <c r="F1094" s="199" t="s">
        <v>1984</v>
      </c>
      <c r="G1094" s="44" t="s">
        <v>2036</v>
      </c>
      <c r="H1094" s="201" t="s">
        <v>2092</v>
      </c>
      <c r="I1094" s="200">
        <v>3</v>
      </c>
      <c r="J1094" s="44" t="s">
        <v>811</v>
      </c>
      <c r="K1094" s="44" t="s">
        <v>1986</v>
      </c>
      <c r="L1094" s="202" t="s">
        <v>469</v>
      </c>
      <c r="M1094" s="202" t="s">
        <v>1987</v>
      </c>
      <c r="N1094" s="202" t="s">
        <v>624</v>
      </c>
      <c r="O1094" s="91">
        <v>18</v>
      </c>
      <c r="P1094" s="44" t="s">
        <v>798</v>
      </c>
      <c r="Q1094" s="45" t="s">
        <v>1988</v>
      </c>
      <c r="R1094" s="45" t="s">
        <v>625</v>
      </c>
      <c r="S1094" s="46" t="s">
        <v>627</v>
      </c>
      <c r="T1094" s="208">
        <v>26.926199323296888</v>
      </c>
      <c r="U1094" s="45" t="s">
        <v>632</v>
      </c>
      <c r="V1094" s="45">
        <v>5462</v>
      </c>
      <c r="W1094" s="45">
        <v>5462</v>
      </c>
      <c r="X1094" s="44">
        <v>22</v>
      </c>
      <c r="Y1094" s="78">
        <v>248.27272727272728</v>
      </c>
      <c r="Z1094" s="46" t="s">
        <v>708</v>
      </c>
      <c r="AA1094" s="44" t="s">
        <v>630</v>
      </c>
      <c r="AB1094" s="66" t="s">
        <v>631</v>
      </c>
      <c r="AC1094" s="66" t="s">
        <v>632</v>
      </c>
      <c r="AD1094" s="46" t="s">
        <v>632</v>
      </c>
      <c r="AE1094" s="66" t="s">
        <v>634</v>
      </c>
      <c r="AF1094" s="46" t="s">
        <v>631</v>
      </c>
      <c r="AG1094" s="46" t="s">
        <v>635</v>
      </c>
      <c r="AH1094" s="46"/>
    </row>
    <row r="1095" spans="2:34">
      <c r="B1095" s="45" t="s">
        <v>2093</v>
      </c>
      <c r="C1095" s="199" t="s">
        <v>437</v>
      </c>
      <c r="D1095" s="199" t="s">
        <v>200</v>
      </c>
      <c r="E1095" s="200" t="s">
        <v>416</v>
      </c>
      <c r="F1095" s="199" t="s">
        <v>1984</v>
      </c>
      <c r="G1095" s="44" t="s">
        <v>2036</v>
      </c>
      <c r="H1095" s="201" t="s">
        <v>2094</v>
      </c>
      <c r="I1095" s="200">
        <v>6</v>
      </c>
      <c r="J1095" s="44" t="s">
        <v>811</v>
      </c>
      <c r="K1095" s="44" t="s">
        <v>1986</v>
      </c>
      <c r="L1095" s="202" t="s">
        <v>469</v>
      </c>
      <c r="M1095" s="202" t="s">
        <v>1987</v>
      </c>
      <c r="N1095" s="202" t="s">
        <v>624</v>
      </c>
      <c r="O1095" s="91">
        <v>30</v>
      </c>
      <c r="P1095" s="44" t="s">
        <v>625</v>
      </c>
      <c r="Q1095" s="45" t="s">
        <v>1988</v>
      </c>
      <c r="R1095" s="45" t="s">
        <v>625</v>
      </c>
      <c r="S1095" s="46" t="s">
        <v>627</v>
      </c>
      <c r="T1095" s="208">
        <v>22.312075497380754</v>
      </c>
      <c r="U1095" s="45" t="s">
        <v>632</v>
      </c>
      <c r="V1095" s="45">
        <v>5462</v>
      </c>
      <c r="W1095" s="45">
        <v>5462</v>
      </c>
      <c r="X1095" s="44">
        <v>22</v>
      </c>
      <c r="Y1095" s="78">
        <v>248.27272727272728</v>
      </c>
      <c r="Z1095" s="46" t="s">
        <v>708</v>
      </c>
      <c r="AA1095" s="44" t="s">
        <v>630</v>
      </c>
      <c r="AB1095" s="66" t="s">
        <v>632</v>
      </c>
      <c r="AC1095" s="66" t="s">
        <v>634</v>
      </c>
      <c r="AD1095" s="46" t="s">
        <v>632</v>
      </c>
      <c r="AE1095" s="66" t="s">
        <v>634</v>
      </c>
      <c r="AF1095" s="46" t="s">
        <v>632</v>
      </c>
      <c r="AG1095" s="46" t="s">
        <v>635</v>
      </c>
      <c r="AH1095" s="46"/>
    </row>
    <row r="1096" spans="2:34">
      <c r="B1096" s="45" t="s">
        <v>2095</v>
      </c>
      <c r="C1096" s="199" t="s">
        <v>437</v>
      </c>
      <c r="D1096" s="199" t="s">
        <v>200</v>
      </c>
      <c r="E1096" s="200" t="s">
        <v>416</v>
      </c>
      <c r="F1096" s="199" t="s">
        <v>1984</v>
      </c>
      <c r="G1096" s="44" t="s">
        <v>2036</v>
      </c>
      <c r="H1096" s="201" t="s">
        <v>2096</v>
      </c>
      <c r="I1096" s="200">
        <v>2</v>
      </c>
      <c r="J1096" s="44" t="s">
        <v>811</v>
      </c>
      <c r="K1096" s="44" t="s">
        <v>1986</v>
      </c>
      <c r="L1096" s="202" t="s">
        <v>469</v>
      </c>
      <c r="M1096" s="202" t="s">
        <v>2020</v>
      </c>
      <c r="N1096" s="202" t="s">
        <v>624</v>
      </c>
      <c r="O1096" s="91">
        <v>90</v>
      </c>
      <c r="P1096" s="44" t="s">
        <v>625</v>
      </c>
      <c r="Q1096" s="45" t="s">
        <v>1988</v>
      </c>
      <c r="R1096" s="45" t="s">
        <v>625</v>
      </c>
      <c r="S1096" s="46" t="s">
        <v>2021</v>
      </c>
      <c r="T1096" s="208">
        <v>0</v>
      </c>
      <c r="U1096" s="45" t="s">
        <v>634</v>
      </c>
      <c r="V1096" s="45">
        <v>5462</v>
      </c>
      <c r="W1096" s="45">
        <v>5462</v>
      </c>
      <c r="X1096" s="44">
        <v>22</v>
      </c>
      <c r="Y1096" s="78">
        <v>248.27272727272728</v>
      </c>
      <c r="Z1096" s="46" t="s">
        <v>708</v>
      </c>
      <c r="AA1096" s="44" t="s">
        <v>630</v>
      </c>
      <c r="AB1096" s="66" t="s">
        <v>634</v>
      </c>
      <c r="AC1096" s="66" t="s">
        <v>634</v>
      </c>
      <c r="AD1096" s="46" t="s">
        <v>634</v>
      </c>
      <c r="AE1096" s="66" t="s">
        <v>634</v>
      </c>
      <c r="AF1096" s="46" t="s">
        <v>634</v>
      </c>
      <c r="AG1096" s="46" t="s">
        <v>635</v>
      </c>
      <c r="AH1096" s="46"/>
    </row>
    <row r="1097" spans="2:34">
      <c r="B1097" s="45" t="s">
        <v>2097</v>
      </c>
      <c r="C1097" s="199" t="s">
        <v>437</v>
      </c>
      <c r="D1097" s="199" t="s">
        <v>200</v>
      </c>
      <c r="E1097" s="200" t="s">
        <v>416</v>
      </c>
      <c r="F1097" s="199" t="s">
        <v>1984</v>
      </c>
      <c r="G1097" s="44" t="s">
        <v>2036</v>
      </c>
      <c r="H1097" s="201" t="s">
        <v>2098</v>
      </c>
      <c r="I1097" s="200">
        <v>6</v>
      </c>
      <c r="J1097" s="44" t="s">
        <v>816</v>
      </c>
      <c r="K1097" s="44" t="s">
        <v>1986</v>
      </c>
      <c r="L1097" s="202" t="s">
        <v>469</v>
      </c>
      <c r="M1097" s="202" t="s">
        <v>1987</v>
      </c>
      <c r="N1097" s="202" t="s">
        <v>624</v>
      </c>
      <c r="O1097" s="91">
        <v>28.75</v>
      </c>
      <c r="P1097" s="44" t="s">
        <v>625</v>
      </c>
      <c r="Q1097" s="45" t="s">
        <v>1988</v>
      </c>
      <c r="R1097" s="45" t="s">
        <v>625</v>
      </c>
      <c r="S1097" s="46" t="s">
        <v>627</v>
      </c>
      <c r="T1097" s="208">
        <v>182.63110449210754</v>
      </c>
      <c r="U1097" s="45" t="s">
        <v>632</v>
      </c>
      <c r="V1097" s="45">
        <v>5462</v>
      </c>
      <c r="W1097" s="45">
        <v>5462</v>
      </c>
      <c r="X1097" s="44">
        <v>22</v>
      </c>
      <c r="Y1097" s="78">
        <v>248.27272727272728</v>
      </c>
      <c r="Z1097" s="46" t="s">
        <v>708</v>
      </c>
      <c r="AA1097" s="44" t="s">
        <v>630</v>
      </c>
      <c r="AB1097" s="66" t="s">
        <v>632</v>
      </c>
      <c r="AC1097" s="66" t="s">
        <v>634</v>
      </c>
      <c r="AD1097" s="46" t="s">
        <v>632</v>
      </c>
      <c r="AE1097" s="66" t="s">
        <v>634</v>
      </c>
      <c r="AF1097" s="46" t="s">
        <v>632</v>
      </c>
      <c r="AG1097" s="46" t="s">
        <v>635</v>
      </c>
      <c r="AH1097" s="46"/>
    </row>
    <row r="1098" spans="2:34">
      <c r="B1098" s="45" t="s">
        <v>2099</v>
      </c>
      <c r="C1098" s="199" t="s">
        <v>437</v>
      </c>
      <c r="D1098" s="199" t="s">
        <v>200</v>
      </c>
      <c r="E1098" s="200" t="s">
        <v>416</v>
      </c>
      <c r="F1098" s="199" t="s">
        <v>1984</v>
      </c>
      <c r="G1098" s="44" t="s">
        <v>2036</v>
      </c>
      <c r="H1098" s="201" t="s">
        <v>2100</v>
      </c>
      <c r="I1098" s="200">
        <v>5</v>
      </c>
      <c r="J1098" s="44" t="s">
        <v>816</v>
      </c>
      <c r="K1098" s="44" t="s">
        <v>1986</v>
      </c>
      <c r="L1098" s="202" t="s">
        <v>469</v>
      </c>
      <c r="M1098" s="202" t="s">
        <v>1987</v>
      </c>
      <c r="N1098" s="202" t="s">
        <v>624</v>
      </c>
      <c r="O1098" s="91">
        <v>55.5</v>
      </c>
      <c r="P1098" s="44" t="s">
        <v>625</v>
      </c>
      <c r="Q1098" s="45" t="s">
        <v>1988</v>
      </c>
      <c r="R1098" s="45" t="s">
        <v>625</v>
      </c>
      <c r="S1098" s="46" t="s">
        <v>627</v>
      </c>
      <c r="T1098" s="208">
        <v>130.64705302843009</v>
      </c>
      <c r="U1098" s="45" t="s">
        <v>632</v>
      </c>
      <c r="V1098" s="45">
        <v>5462</v>
      </c>
      <c r="W1098" s="45">
        <v>5462</v>
      </c>
      <c r="X1098" s="44">
        <v>22</v>
      </c>
      <c r="Y1098" s="78">
        <v>248.27272727272728</v>
      </c>
      <c r="Z1098" s="46" t="s">
        <v>708</v>
      </c>
      <c r="AA1098" s="44" t="s">
        <v>630</v>
      </c>
      <c r="AB1098" s="66" t="s">
        <v>640</v>
      </c>
      <c r="AC1098" s="66" t="s">
        <v>634</v>
      </c>
      <c r="AD1098" s="46" t="s">
        <v>632</v>
      </c>
      <c r="AE1098" s="66" t="s">
        <v>634</v>
      </c>
      <c r="AF1098" s="46" t="s">
        <v>632</v>
      </c>
      <c r="AG1098" s="46" t="s">
        <v>635</v>
      </c>
      <c r="AH1098" s="46"/>
    </row>
    <row r="1099" spans="2:34">
      <c r="B1099" s="45" t="s">
        <v>2101</v>
      </c>
      <c r="C1099" s="199" t="s">
        <v>437</v>
      </c>
      <c r="D1099" s="199" t="s">
        <v>200</v>
      </c>
      <c r="E1099" s="200" t="s">
        <v>416</v>
      </c>
      <c r="F1099" s="199" t="s">
        <v>1984</v>
      </c>
      <c r="G1099" s="44" t="s">
        <v>2036</v>
      </c>
      <c r="H1099" s="201" t="s">
        <v>2102</v>
      </c>
      <c r="I1099" s="200">
        <v>9</v>
      </c>
      <c r="J1099" s="44" t="s">
        <v>811</v>
      </c>
      <c r="K1099" s="44" t="s">
        <v>1986</v>
      </c>
      <c r="L1099" s="202" t="s">
        <v>469</v>
      </c>
      <c r="M1099" s="202" t="s">
        <v>1987</v>
      </c>
      <c r="N1099" s="202" t="s">
        <v>624</v>
      </c>
      <c r="O1099" s="91">
        <v>21.666666666666668</v>
      </c>
      <c r="P1099" s="44" t="s">
        <v>798</v>
      </c>
      <c r="Q1099" s="45" t="s">
        <v>1988</v>
      </c>
      <c r="R1099" s="45" t="s">
        <v>625</v>
      </c>
      <c r="S1099" s="46" t="s">
        <v>627</v>
      </c>
      <c r="T1099" s="208">
        <v>59.884516329362242</v>
      </c>
      <c r="U1099" s="45" t="s">
        <v>632</v>
      </c>
      <c r="V1099" s="45">
        <v>5462</v>
      </c>
      <c r="W1099" s="45">
        <v>5462</v>
      </c>
      <c r="X1099" s="44">
        <v>22</v>
      </c>
      <c r="Y1099" s="78">
        <v>248.27272727272728</v>
      </c>
      <c r="Z1099" s="46" t="s">
        <v>708</v>
      </c>
      <c r="AA1099" s="44" t="s">
        <v>630</v>
      </c>
      <c r="AB1099" s="66" t="s">
        <v>632</v>
      </c>
      <c r="AC1099" s="66" t="s">
        <v>632</v>
      </c>
      <c r="AD1099" s="46" t="s">
        <v>632</v>
      </c>
      <c r="AE1099" s="66" t="s">
        <v>634</v>
      </c>
      <c r="AF1099" s="46" t="s">
        <v>632</v>
      </c>
      <c r="AG1099" s="46" t="s">
        <v>635</v>
      </c>
      <c r="AH1099" s="46"/>
    </row>
    <row r="1100" spans="2:34">
      <c r="B1100" s="45" t="s">
        <v>2103</v>
      </c>
      <c r="C1100" s="199" t="s">
        <v>437</v>
      </c>
      <c r="D1100" s="199" t="s">
        <v>200</v>
      </c>
      <c r="E1100" s="200" t="s">
        <v>416</v>
      </c>
      <c r="F1100" s="199" t="s">
        <v>1984</v>
      </c>
      <c r="G1100" s="44" t="s">
        <v>2036</v>
      </c>
      <c r="H1100" s="201" t="s">
        <v>2104</v>
      </c>
      <c r="I1100" s="200">
        <v>6</v>
      </c>
      <c r="J1100" s="44" t="s">
        <v>811</v>
      </c>
      <c r="K1100" s="44" t="s">
        <v>1986</v>
      </c>
      <c r="L1100" s="202" t="s">
        <v>469</v>
      </c>
      <c r="M1100" s="202" t="s">
        <v>1987</v>
      </c>
      <c r="N1100" s="202" t="s">
        <v>624</v>
      </c>
      <c r="O1100" s="91">
        <v>45</v>
      </c>
      <c r="P1100" s="44" t="s">
        <v>798</v>
      </c>
      <c r="Q1100" s="45" t="s">
        <v>1988</v>
      </c>
      <c r="R1100" s="45" t="s">
        <v>625</v>
      </c>
      <c r="S1100" s="46" t="s">
        <v>627</v>
      </c>
      <c r="T1100" s="208">
        <v>19.406442229301625</v>
      </c>
      <c r="U1100" s="45" t="s">
        <v>632</v>
      </c>
      <c r="V1100" s="45">
        <v>5462</v>
      </c>
      <c r="W1100" s="45">
        <v>5462</v>
      </c>
      <c r="X1100" s="44">
        <v>22</v>
      </c>
      <c r="Y1100" s="78">
        <v>248.27272727272728</v>
      </c>
      <c r="Z1100" s="46" t="s">
        <v>708</v>
      </c>
      <c r="AA1100" s="44" t="s">
        <v>630</v>
      </c>
      <c r="AB1100" s="66" t="s">
        <v>640</v>
      </c>
      <c r="AC1100" s="66" t="s">
        <v>632</v>
      </c>
      <c r="AD1100" s="46" t="s">
        <v>632</v>
      </c>
      <c r="AE1100" s="66" t="s">
        <v>634</v>
      </c>
      <c r="AF1100" s="46" t="s">
        <v>632</v>
      </c>
      <c r="AG1100" s="46" t="s">
        <v>635</v>
      </c>
      <c r="AH1100" s="46"/>
    </row>
    <row r="1101" spans="2:34">
      <c r="B1101" s="45" t="s">
        <v>2105</v>
      </c>
      <c r="C1101" s="199" t="s">
        <v>437</v>
      </c>
      <c r="D1101" s="199" t="s">
        <v>200</v>
      </c>
      <c r="E1101" s="200" t="s">
        <v>416</v>
      </c>
      <c r="F1101" s="199" t="s">
        <v>1984</v>
      </c>
      <c r="G1101" s="44" t="s">
        <v>2036</v>
      </c>
      <c r="H1101" s="201" t="s">
        <v>2106</v>
      </c>
      <c r="I1101" s="200">
        <v>6</v>
      </c>
      <c r="J1101" s="44" t="s">
        <v>811</v>
      </c>
      <c r="K1101" s="44" t="s">
        <v>1986</v>
      </c>
      <c r="L1101" s="202" t="s">
        <v>469</v>
      </c>
      <c r="M1101" s="202" t="s">
        <v>1987</v>
      </c>
      <c r="N1101" s="202" t="s">
        <v>624</v>
      </c>
      <c r="O1101" s="91">
        <v>60</v>
      </c>
      <c r="P1101" s="44" t="s">
        <v>625</v>
      </c>
      <c r="Q1101" s="45" t="s">
        <v>1988</v>
      </c>
      <c r="R1101" s="45" t="s">
        <v>625</v>
      </c>
      <c r="S1101" s="46" t="s">
        <v>627</v>
      </c>
      <c r="T1101" s="208">
        <v>50.528271096481589</v>
      </c>
      <c r="U1101" s="45" t="s">
        <v>632</v>
      </c>
      <c r="V1101" s="45">
        <v>5462</v>
      </c>
      <c r="W1101" s="45">
        <v>5462</v>
      </c>
      <c r="X1101" s="44">
        <v>22</v>
      </c>
      <c r="Y1101" s="78">
        <v>248.27272727272728</v>
      </c>
      <c r="Z1101" s="46" t="s">
        <v>708</v>
      </c>
      <c r="AA1101" s="44" t="s">
        <v>630</v>
      </c>
      <c r="AB1101" s="66" t="s">
        <v>634</v>
      </c>
      <c r="AC1101" s="66" t="s">
        <v>634</v>
      </c>
      <c r="AD1101" s="46" t="s">
        <v>632</v>
      </c>
      <c r="AE1101" s="66" t="s">
        <v>634</v>
      </c>
      <c r="AF1101" s="46" t="s">
        <v>632</v>
      </c>
      <c r="AG1101" s="46" t="s">
        <v>635</v>
      </c>
      <c r="AH1101" s="46"/>
    </row>
    <row r="1102" spans="2:34">
      <c r="B1102" s="45" t="s">
        <v>2107</v>
      </c>
      <c r="C1102" s="199" t="s">
        <v>437</v>
      </c>
      <c r="D1102" s="199" t="s">
        <v>200</v>
      </c>
      <c r="E1102" s="200" t="s">
        <v>416</v>
      </c>
      <c r="F1102" s="199" t="s">
        <v>1984</v>
      </c>
      <c r="G1102" s="44" t="s">
        <v>2036</v>
      </c>
      <c r="H1102" s="201" t="s">
        <v>2108</v>
      </c>
      <c r="I1102" s="200">
        <v>8</v>
      </c>
      <c r="J1102" s="44" t="s">
        <v>811</v>
      </c>
      <c r="K1102" s="44" t="s">
        <v>1986</v>
      </c>
      <c r="L1102" s="202" t="s">
        <v>469</v>
      </c>
      <c r="M1102" s="202" t="s">
        <v>1987</v>
      </c>
      <c r="N1102" s="202" t="s">
        <v>624</v>
      </c>
      <c r="O1102" s="91">
        <v>22.5</v>
      </c>
      <c r="P1102" s="44" t="s">
        <v>798</v>
      </c>
      <c r="Q1102" s="45" t="s">
        <v>1988</v>
      </c>
      <c r="R1102" s="45" t="s">
        <v>625</v>
      </c>
      <c r="S1102" s="46" t="s">
        <v>627</v>
      </c>
      <c r="T1102" s="208">
        <v>53.725079962693208</v>
      </c>
      <c r="U1102" s="45" t="s">
        <v>632</v>
      </c>
      <c r="V1102" s="45">
        <v>5462</v>
      </c>
      <c r="W1102" s="45">
        <v>5462</v>
      </c>
      <c r="X1102" s="44">
        <v>22</v>
      </c>
      <c r="Y1102" s="78">
        <v>248.27272727272728</v>
      </c>
      <c r="Z1102" s="46" t="s">
        <v>708</v>
      </c>
      <c r="AA1102" s="44" t="s">
        <v>630</v>
      </c>
      <c r="AB1102" s="66" t="s">
        <v>632</v>
      </c>
      <c r="AC1102" s="66" t="s">
        <v>632</v>
      </c>
      <c r="AD1102" s="46" t="s">
        <v>632</v>
      </c>
      <c r="AE1102" s="66" t="s">
        <v>634</v>
      </c>
      <c r="AF1102" s="46" t="s">
        <v>632</v>
      </c>
      <c r="AG1102" s="46" t="s">
        <v>635</v>
      </c>
      <c r="AH1102" s="46"/>
    </row>
    <row r="1103" spans="2:34">
      <c r="B1103" s="45" t="s">
        <v>2109</v>
      </c>
      <c r="C1103" s="199" t="s">
        <v>437</v>
      </c>
      <c r="D1103" s="199" t="s">
        <v>200</v>
      </c>
      <c r="E1103" s="200" t="s">
        <v>416</v>
      </c>
      <c r="F1103" s="199" t="s">
        <v>1984</v>
      </c>
      <c r="G1103" s="44" t="s">
        <v>2036</v>
      </c>
      <c r="H1103" s="201" t="s">
        <v>2110</v>
      </c>
      <c r="I1103" s="200">
        <v>5</v>
      </c>
      <c r="J1103" s="44" t="s">
        <v>811</v>
      </c>
      <c r="K1103" s="44" t="s">
        <v>1986</v>
      </c>
      <c r="L1103" s="202" t="s">
        <v>469</v>
      </c>
      <c r="M1103" s="202" t="s">
        <v>1987</v>
      </c>
      <c r="N1103" s="202" t="s">
        <v>624</v>
      </c>
      <c r="O1103" s="91">
        <v>36</v>
      </c>
      <c r="P1103" s="44" t="s">
        <v>625</v>
      </c>
      <c r="Q1103" s="45" t="s">
        <v>1988</v>
      </c>
      <c r="R1103" s="45" t="s">
        <v>625</v>
      </c>
      <c r="S1103" s="46" t="s">
        <v>627</v>
      </c>
      <c r="T1103" s="208">
        <v>24.339492537896248</v>
      </c>
      <c r="U1103" s="45" t="s">
        <v>632</v>
      </c>
      <c r="V1103" s="45">
        <v>5462</v>
      </c>
      <c r="W1103" s="45">
        <v>5462</v>
      </c>
      <c r="X1103" s="44">
        <v>22</v>
      </c>
      <c r="Y1103" s="78">
        <v>248.27272727272728</v>
      </c>
      <c r="Z1103" s="46" t="s">
        <v>708</v>
      </c>
      <c r="AA1103" s="44" t="s">
        <v>630</v>
      </c>
      <c r="AB1103" s="66" t="s">
        <v>632</v>
      </c>
      <c r="AC1103" s="66" t="s">
        <v>634</v>
      </c>
      <c r="AD1103" s="46" t="s">
        <v>632</v>
      </c>
      <c r="AE1103" s="66" t="s">
        <v>634</v>
      </c>
      <c r="AF1103" s="46" t="s">
        <v>632</v>
      </c>
      <c r="AG1103" s="46" t="s">
        <v>635</v>
      </c>
      <c r="AH1103" s="46"/>
    </row>
    <row r="1104" spans="2:34">
      <c r="B1104" s="45" t="s">
        <v>2111</v>
      </c>
      <c r="C1104" s="199" t="s">
        <v>437</v>
      </c>
      <c r="D1104" s="199" t="s">
        <v>200</v>
      </c>
      <c r="E1104" s="200" t="s">
        <v>416</v>
      </c>
      <c r="F1104" s="199" t="s">
        <v>1984</v>
      </c>
      <c r="G1104" s="44" t="s">
        <v>2036</v>
      </c>
      <c r="H1104" s="201" t="s">
        <v>2112</v>
      </c>
      <c r="I1104" s="200">
        <v>6</v>
      </c>
      <c r="J1104" s="44" t="s">
        <v>811</v>
      </c>
      <c r="K1104" s="44" t="s">
        <v>1986</v>
      </c>
      <c r="L1104" s="202" t="s">
        <v>469</v>
      </c>
      <c r="M1104" s="202" t="s">
        <v>1987</v>
      </c>
      <c r="N1104" s="202" t="s">
        <v>624</v>
      </c>
      <c r="O1104" s="91">
        <v>18</v>
      </c>
      <c r="P1104" s="44" t="s">
        <v>625</v>
      </c>
      <c r="Q1104" s="45" t="s">
        <v>1988</v>
      </c>
      <c r="R1104" s="45" t="s">
        <v>625</v>
      </c>
      <c r="S1104" s="46" t="s">
        <v>627</v>
      </c>
      <c r="T1104" s="208">
        <v>312.73373378158607</v>
      </c>
      <c r="U1104" s="45" t="s">
        <v>632</v>
      </c>
      <c r="V1104" s="45">
        <v>5462</v>
      </c>
      <c r="W1104" s="45">
        <v>5462</v>
      </c>
      <c r="X1104" s="44">
        <v>22</v>
      </c>
      <c r="Y1104" s="78">
        <v>248.27272727272728</v>
      </c>
      <c r="Z1104" s="46" t="s">
        <v>708</v>
      </c>
      <c r="AA1104" s="44" t="s">
        <v>630</v>
      </c>
      <c r="AB1104" s="66" t="s">
        <v>631</v>
      </c>
      <c r="AC1104" s="66" t="s">
        <v>634</v>
      </c>
      <c r="AD1104" s="46" t="s">
        <v>632</v>
      </c>
      <c r="AE1104" s="66" t="s">
        <v>634</v>
      </c>
      <c r="AF1104" s="46" t="s">
        <v>631</v>
      </c>
      <c r="AG1104" s="46" t="s">
        <v>635</v>
      </c>
      <c r="AH1104" s="46"/>
    </row>
    <row r="1105" spans="2:34">
      <c r="B1105" s="45" t="s">
        <v>2113</v>
      </c>
      <c r="C1105" s="199" t="s">
        <v>437</v>
      </c>
      <c r="D1105" s="199" t="s">
        <v>200</v>
      </c>
      <c r="E1105" s="200" t="s">
        <v>416</v>
      </c>
      <c r="F1105" s="199" t="s">
        <v>1984</v>
      </c>
      <c r="G1105" s="44" t="s">
        <v>2036</v>
      </c>
      <c r="H1105" s="201" t="s">
        <v>2114</v>
      </c>
      <c r="I1105" s="200">
        <v>4</v>
      </c>
      <c r="J1105" s="44" t="s">
        <v>811</v>
      </c>
      <c r="K1105" s="44" t="s">
        <v>1986</v>
      </c>
      <c r="L1105" s="202" t="s">
        <v>469</v>
      </c>
      <c r="M1105" s="202" t="s">
        <v>1987</v>
      </c>
      <c r="N1105" s="202" t="s">
        <v>624</v>
      </c>
      <c r="O1105" s="91">
        <v>9</v>
      </c>
      <c r="P1105" s="44" t="s">
        <v>625</v>
      </c>
      <c r="Q1105" s="45" t="s">
        <v>1988</v>
      </c>
      <c r="R1105" s="45" t="s">
        <v>625</v>
      </c>
      <c r="S1105" s="46" t="s">
        <v>627</v>
      </c>
      <c r="T1105" s="208">
        <v>41.043028738144706</v>
      </c>
      <c r="U1105" s="45" t="s">
        <v>632</v>
      </c>
      <c r="V1105" s="45">
        <v>5462</v>
      </c>
      <c r="W1105" s="45">
        <v>5462</v>
      </c>
      <c r="X1105" s="44">
        <v>22</v>
      </c>
      <c r="Y1105" s="78">
        <v>248.27272727272728</v>
      </c>
      <c r="Z1105" s="46" t="s">
        <v>708</v>
      </c>
      <c r="AA1105" s="44" t="s">
        <v>630</v>
      </c>
      <c r="AB1105" s="66" t="s">
        <v>631</v>
      </c>
      <c r="AC1105" s="66" t="s">
        <v>634</v>
      </c>
      <c r="AD1105" s="46" t="s">
        <v>632</v>
      </c>
      <c r="AE1105" s="66" t="s">
        <v>634</v>
      </c>
      <c r="AF1105" s="46" t="s">
        <v>631</v>
      </c>
      <c r="AG1105" s="46" t="s">
        <v>635</v>
      </c>
      <c r="AH1105" s="46"/>
    </row>
    <row r="1106" spans="2:34">
      <c r="B1106" s="45" t="s">
        <v>2115</v>
      </c>
      <c r="C1106" s="199" t="s">
        <v>437</v>
      </c>
      <c r="D1106" s="199" t="s">
        <v>200</v>
      </c>
      <c r="E1106" s="200" t="s">
        <v>416</v>
      </c>
      <c r="F1106" s="199" t="s">
        <v>1984</v>
      </c>
      <c r="G1106" s="44" t="s">
        <v>2036</v>
      </c>
      <c r="H1106" s="201" t="s">
        <v>2116</v>
      </c>
      <c r="I1106" s="200">
        <v>3</v>
      </c>
      <c r="J1106" s="44" t="s">
        <v>811</v>
      </c>
      <c r="K1106" s="44" t="s">
        <v>1986</v>
      </c>
      <c r="L1106" s="202" t="s">
        <v>469</v>
      </c>
      <c r="M1106" s="202" t="s">
        <v>1987</v>
      </c>
      <c r="N1106" s="202" t="s">
        <v>624</v>
      </c>
      <c r="O1106" s="91">
        <v>12</v>
      </c>
      <c r="P1106" s="44" t="s">
        <v>625</v>
      </c>
      <c r="Q1106" s="45" t="s">
        <v>1988</v>
      </c>
      <c r="R1106" s="45" t="s">
        <v>625</v>
      </c>
      <c r="S1106" s="46" t="s">
        <v>627</v>
      </c>
      <c r="T1106" s="208">
        <v>99.551560876778794</v>
      </c>
      <c r="U1106" s="45" t="s">
        <v>632</v>
      </c>
      <c r="V1106" s="45">
        <v>5462</v>
      </c>
      <c r="W1106" s="45">
        <v>5462</v>
      </c>
      <c r="X1106" s="44">
        <v>22</v>
      </c>
      <c r="Y1106" s="78">
        <v>248.27272727272728</v>
      </c>
      <c r="Z1106" s="46" t="s">
        <v>708</v>
      </c>
      <c r="AA1106" s="44" t="s">
        <v>630</v>
      </c>
      <c r="AB1106" s="66" t="s">
        <v>631</v>
      </c>
      <c r="AC1106" s="66" t="s">
        <v>634</v>
      </c>
      <c r="AD1106" s="46" t="s">
        <v>632</v>
      </c>
      <c r="AE1106" s="66" t="s">
        <v>634</v>
      </c>
      <c r="AF1106" s="46" t="s">
        <v>631</v>
      </c>
      <c r="AG1106" s="46" t="s">
        <v>635</v>
      </c>
      <c r="AH1106" s="46"/>
    </row>
    <row r="1107" spans="2:34">
      <c r="B1107" s="45" t="s">
        <v>2117</v>
      </c>
      <c r="C1107" s="199" t="s">
        <v>437</v>
      </c>
      <c r="D1107" s="199" t="s">
        <v>200</v>
      </c>
      <c r="E1107" s="200" t="s">
        <v>416</v>
      </c>
      <c r="F1107" s="199" t="s">
        <v>1984</v>
      </c>
      <c r="G1107" s="44" t="s">
        <v>2036</v>
      </c>
      <c r="H1107" s="201" t="s">
        <v>2118</v>
      </c>
      <c r="I1107" s="200">
        <v>12</v>
      </c>
      <c r="J1107" s="44" t="s">
        <v>811</v>
      </c>
      <c r="K1107" s="44" t="s">
        <v>1986</v>
      </c>
      <c r="L1107" s="202" t="s">
        <v>2042</v>
      </c>
      <c r="M1107" s="202" t="s">
        <v>1987</v>
      </c>
      <c r="N1107" s="202" t="s">
        <v>624</v>
      </c>
      <c r="O1107" s="91">
        <v>15</v>
      </c>
      <c r="P1107" s="44" t="s">
        <v>625</v>
      </c>
      <c r="Q1107" s="45" t="s">
        <v>1988</v>
      </c>
      <c r="R1107" s="45" t="s">
        <v>625</v>
      </c>
      <c r="S1107" s="46" t="s">
        <v>627</v>
      </c>
      <c r="T1107" s="208">
        <v>99.551560876778794</v>
      </c>
      <c r="U1107" s="45" t="s">
        <v>632</v>
      </c>
      <c r="V1107" s="45">
        <v>5462</v>
      </c>
      <c r="W1107" s="45">
        <v>5462</v>
      </c>
      <c r="X1107" s="44">
        <v>22</v>
      </c>
      <c r="Y1107" s="78">
        <v>248.27272727272728</v>
      </c>
      <c r="Z1107" s="46" t="s">
        <v>708</v>
      </c>
      <c r="AA1107" s="44" t="s">
        <v>630</v>
      </c>
      <c r="AB1107" s="66" t="s">
        <v>631</v>
      </c>
      <c r="AC1107" s="66" t="s">
        <v>634</v>
      </c>
      <c r="AD1107" s="46" t="s">
        <v>632</v>
      </c>
      <c r="AE1107" s="66" t="s">
        <v>634</v>
      </c>
      <c r="AF1107" s="46" t="s">
        <v>631</v>
      </c>
      <c r="AG1107" s="46" t="s">
        <v>635</v>
      </c>
      <c r="AH1107" s="46"/>
    </row>
    <row r="1108" spans="2:34">
      <c r="B1108" s="45" t="s">
        <v>2119</v>
      </c>
      <c r="C1108" s="199" t="s">
        <v>437</v>
      </c>
      <c r="D1108" s="199" t="s">
        <v>200</v>
      </c>
      <c r="E1108" s="200" t="s">
        <v>416</v>
      </c>
      <c r="F1108" s="199" t="s">
        <v>1984</v>
      </c>
      <c r="G1108" s="44" t="s">
        <v>2036</v>
      </c>
      <c r="H1108" s="201" t="s">
        <v>2120</v>
      </c>
      <c r="I1108" s="200">
        <v>6</v>
      </c>
      <c r="J1108" s="44" t="s">
        <v>816</v>
      </c>
      <c r="K1108" s="44" t="s">
        <v>1986</v>
      </c>
      <c r="L1108" s="202" t="s">
        <v>2042</v>
      </c>
      <c r="M1108" s="202" t="s">
        <v>1987</v>
      </c>
      <c r="N1108" s="202" t="s">
        <v>624</v>
      </c>
      <c r="O1108" s="91">
        <v>30</v>
      </c>
      <c r="P1108" s="44" t="s">
        <v>625</v>
      </c>
      <c r="Q1108" s="45" t="s">
        <v>1988</v>
      </c>
      <c r="R1108" s="45" t="s">
        <v>625</v>
      </c>
      <c r="S1108" s="46" t="s">
        <v>627</v>
      </c>
      <c r="T1108" s="208">
        <v>64.01947163953291</v>
      </c>
      <c r="U1108" s="45" t="s">
        <v>632</v>
      </c>
      <c r="V1108" s="45">
        <v>5462</v>
      </c>
      <c r="W1108" s="45">
        <v>5462</v>
      </c>
      <c r="X1108" s="44">
        <v>22</v>
      </c>
      <c r="Y1108" s="78">
        <v>248.27272727272728</v>
      </c>
      <c r="Z1108" s="46" t="s">
        <v>708</v>
      </c>
      <c r="AA1108" s="44" t="s">
        <v>630</v>
      </c>
      <c r="AB1108" s="66" t="s">
        <v>632</v>
      </c>
      <c r="AC1108" s="66" t="s">
        <v>634</v>
      </c>
      <c r="AD1108" s="46" t="s">
        <v>632</v>
      </c>
      <c r="AE1108" s="66" t="s">
        <v>634</v>
      </c>
      <c r="AF1108" s="46" t="s">
        <v>632</v>
      </c>
      <c r="AG1108" s="46" t="s">
        <v>635</v>
      </c>
      <c r="AH1108" s="46"/>
    </row>
    <row r="1109" spans="2:34">
      <c r="B1109" s="45" t="s">
        <v>2121</v>
      </c>
      <c r="C1109" s="199" t="s">
        <v>437</v>
      </c>
      <c r="D1109" s="199" t="s">
        <v>200</v>
      </c>
      <c r="E1109" s="200" t="s">
        <v>416</v>
      </c>
      <c r="F1109" s="199" t="s">
        <v>1984</v>
      </c>
      <c r="G1109" s="44" t="s">
        <v>2036</v>
      </c>
      <c r="H1109" s="201" t="s">
        <v>2122</v>
      </c>
      <c r="I1109" s="200">
        <v>4</v>
      </c>
      <c r="J1109" s="44" t="s">
        <v>811</v>
      </c>
      <c r="K1109" s="44" t="s">
        <v>1986</v>
      </c>
      <c r="L1109" s="202" t="s">
        <v>2042</v>
      </c>
      <c r="M1109" s="202" t="s">
        <v>1987</v>
      </c>
      <c r="N1109" s="202" t="s">
        <v>624</v>
      </c>
      <c r="O1109" s="91">
        <v>22.5</v>
      </c>
      <c r="P1109" s="44" t="s">
        <v>625</v>
      </c>
      <c r="Q1109" s="45" t="s">
        <v>1988</v>
      </c>
      <c r="R1109" s="45" t="s">
        <v>625</v>
      </c>
      <c r="S1109" s="46" t="s">
        <v>627</v>
      </c>
      <c r="T1109" s="208">
        <v>65.571349970926036</v>
      </c>
      <c r="U1109" s="45" t="s">
        <v>632</v>
      </c>
      <c r="V1109" s="45">
        <v>5462</v>
      </c>
      <c r="W1109" s="45">
        <v>5462</v>
      </c>
      <c r="X1109" s="44">
        <v>22</v>
      </c>
      <c r="Y1109" s="78">
        <v>248.27272727272728</v>
      </c>
      <c r="Z1109" s="46" t="s">
        <v>708</v>
      </c>
      <c r="AA1109" s="44" t="s">
        <v>630</v>
      </c>
      <c r="AB1109" s="66" t="s">
        <v>632</v>
      </c>
      <c r="AC1109" s="66" t="s">
        <v>634</v>
      </c>
      <c r="AD1109" s="46" t="s">
        <v>632</v>
      </c>
      <c r="AE1109" s="66" t="s">
        <v>634</v>
      </c>
      <c r="AF1109" s="46" t="s">
        <v>632</v>
      </c>
      <c r="AG1109" s="46" t="s">
        <v>635</v>
      </c>
      <c r="AH1109" s="46"/>
    </row>
    <row r="1110" spans="2:34">
      <c r="B1110" s="45" t="s">
        <v>2123</v>
      </c>
      <c r="C1110" s="199" t="s">
        <v>437</v>
      </c>
      <c r="D1110" s="199" t="s">
        <v>200</v>
      </c>
      <c r="E1110" s="200" t="s">
        <v>416</v>
      </c>
      <c r="F1110" s="199" t="s">
        <v>1984</v>
      </c>
      <c r="G1110" s="44" t="s">
        <v>2036</v>
      </c>
      <c r="H1110" s="201" t="s">
        <v>2124</v>
      </c>
      <c r="I1110" s="200">
        <v>6</v>
      </c>
      <c r="J1110" s="44" t="s">
        <v>816</v>
      </c>
      <c r="K1110" s="44" t="s">
        <v>1986</v>
      </c>
      <c r="L1110" s="202" t="s">
        <v>2042</v>
      </c>
      <c r="M1110" s="202" t="s">
        <v>1987</v>
      </c>
      <c r="N1110" s="202" t="s">
        <v>624</v>
      </c>
      <c r="O1110" s="91">
        <v>36</v>
      </c>
      <c r="P1110" s="44" t="s">
        <v>625</v>
      </c>
      <c r="Q1110" s="45" t="s">
        <v>1988</v>
      </c>
      <c r="R1110" s="45" t="s">
        <v>625</v>
      </c>
      <c r="S1110" s="46" t="s">
        <v>627</v>
      </c>
      <c r="T1110" s="208">
        <v>65.571349970926036</v>
      </c>
      <c r="U1110" s="45" t="s">
        <v>632</v>
      </c>
      <c r="V1110" s="45">
        <v>5462</v>
      </c>
      <c r="W1110" s="45">
        <v>5462</v>
      </c>
      <c r="X1110" s="44">
        <v>22</v>
      </c>
      <c r="Y1110" s="78">
        <v>248.27272727272728</v>
      </c>
      <c r="Z1110" s="46" t="s">
        <v>708</v>
      </c>
      <c r="AA1110" s="44" t="s">
        <v>630</v>
      </c>
      <c r="AB1110" s="66" t="s">
        <v>632</v>
      </c>
      <c r="AC1110" s="66" t="s">
        <v>634</v>
      </c>
      <c r="AD1110" s="46" t="s">
        <v>632</v>
      </c>
      <c r="AE1110" s="66" t="s">
        <v>634</v>
      </c>
      <c r="AF1110" s="46" t="s">
        <v>632</v>
      </c>
      <c r="AG1110" s="46" t="s">
        <v>635</v>
      </c>
      <c r="AH1110" s="46"/>
    </row>
    <row r="1111" spans="2:34">
      <c r="B1111" s="45" t="s">
        <v>2125</v>
      </c>
      <c r="C1111" s="199" t="s">
        <v>437</v>
      </c>
      <c r="D1111" s="199" t="s">
        <v>200</v>
      </c>
      <c r="E1111" s="200" t="s">
        <v>416</v>
      </c>
      <c r="F1111" s="199" t="s">
        <v>1984</v>
      </c>
      <c r="G1111" s="44" t="s">
        <v>2036</v>
      </c>
      <c r="H1111" s="201" t="s">
        <v>2126</v>
      </c>
      <c r="I1111" s="200">
        <v>4</v>
      </c>
      <c r="J1111" s="44" t="s">
        <v>811</v>
      </c>
      <c r="K1111" s="44" t="s">
        <v>1986</v>
      </c>
      <c r="L1111" s="202" t="s">
        <v>2042</v>
      </c>
      <c r="M1111" s="202" t="s">
        <v>1987</v>
      </c>
      <c r="N1111" s="202" t="s">
        <v>624</v>
      </c>
      <c r="O1111" s="91">
        <v>18</v>
      </c>
      <c r="P1111" s="44" t="s">
        <v>625</v>
      </c>
      <c r="Q1111" s="45" t="s">
        <v>1988</v>
      </c>
      <c r="R1111" s="45" t="s">
        <v>625</v>
      </c>
      <c r="S1111" s="46" t="s">
        <v>627</v>
      </c>
      <c r="T1111" s="208">
        <v>65.571349970926036</v>
      </c>
      <c r="U1111" s="45" t="s">
        <v>632</v>
      </c>
      <c r="V1111" s="45">
        <v>5462</v>
      </c>
      <c r="W1111" s="45">
        <v>5462</v>
      </c>
      <c r="X1111" s="44">
        <v>22</v>
      </c>
      <c r="Y1111" s="78">
        <v>248.27272727272728</v>
      </c>
      <c r="Z1111" s="46" t="s">
        <v>708</v>
      </c>
      <c r="AA1111" s="44" t="s">
        <v>630</v>
      </c>
      <c r="AB1111" s="66" t="s">
        <v>631</v>
      </c>
      <c r="AC1111" s="66" t="s">
        <v>634</v>
      </c>
      <c r="AD1111" s="46" t="s">
        <v>632</v>
      </c>
      <c r="AE1111" s="66" t="s">
        <v>634</v>
      </c>
      <c r="AF1111" s="46" t="s">
        <v>631</v>
      </c>
      <c r="AG1111" s="46" t="s">
        <v>635</v>
      </c>
      <c r="AH1111" s="46"/>
    </row>
    <row r="1112" spans="2:34">
      <c r="B1112" s="45" t="s">
        <v>2127</v>
      </c>
      <c r="C1112" s="199" t="s">
        <v>437</v>
      </c>
      <c r="D1112" s="199" t="s">
        <v>200</v>
      </c>
      <c r="E1112" s="200" t="s">
        <v>416</v>
      </c>
      <c r="F1112" s="199" t="s">
        <v>1984</v>
      </c>
      <c r="G1112" s="44" t="s">
        <v>2036</v>
      </c>
      <c r="H1112" s="201" t="s">
        <v>2128</v>
      </c>
      <c r="I1112" s="200">
        <v>6</v>
      </c>
      <c r="J1112" s="44" t="s">
        <v>811</v>
      </c>
      <c r="K1112" s="44" t="s">
        <v>1986</v>
      </c>
      <c r="L1112" s="202" t="s">
        <v>469</v>
      </c>
      <c r="M1112" s="202" t="s">
        <v>1987</v>
      </c>
      <c r="N1112" s="202" t="s">
        <v>624</v>
      </c>
      <c r="O1112" s="91">
        <v>18</v>
      </c>
      <c r="P1112" s="44" t="s">
        <v>625</v>
      </c>
      <c r="Q1112" s="45" t="s">
        <v>1988</v>
      </c>
      <c r="R1112" s="45" t="s">
        <v>625</v>
      </c>
      <c r="S1112" s="46" t="s">
        <v>627</v>
      </c>
      <c r="T1112" s="208">
        <v>65.571349970926036</v>
      </c>
      <c r="U1112" s="45" t="s">
        <v>632</v>
      </c>
      <c r="V1112" s="45">
        <v>5462</v>
      </c>
      <c r="W1112" s="45">
        <v>5462</v>
      </c>
      <c r="X1112" s="44">
        <v>22</v>
      </c>
      <c r="Y1112" s="78">
        <v>248.27272727272728</v>
      </c>
      <c r="Z1112" s="46" t="s">
        <v>708</v>
      </c>
      <c r="AA1112" s="44" t="s">
        <v>630</v>
      </c>
      <c r="AB1112" s="66" t="s">
        <v>631</v>
      </c>
      <c r="AC1112" s="66" t="s">
        <v>634</v>
      </c>
      <c r="AD1112" s="46" t="s">
        <v>632</v>
      </c>
      <c r="AE1112" s="66" t="s">
        <v>634</v>
      </c>
      <c r="AF1112" s="46" t="s">
        <v>631</v>
      </c>
      <c r="AG1112" s="46" t="s">
        <v>635</v>
      </c>
      <c r="AH1112" s="46"/>
    </row>
    <row r="1113" spans="2:34">
      <c r="B1113" s="45" t="s">
        <v>2129</v>
      </c>
      <c r="C1113" s="199" t="s">
        <v>437</v>
      </c>
      <c r="D1113" s="199" t="s">
        <v>200</v>
      </c>
      <c r="E1113" s="200" t="s">
        <v>416</v>
      </c>
      <c r="F1113" s="199" t="s">
        <v>1984</v>
      </c>
      <c r="G1113" s="44" t="s">
        <v>2036</v>
      </c>
      <c r="H1113" s="201" t="s">
        <v>2130</v>
      </c>
      <c r="I1113" s="200">
        <v>8</v>
      </c>
      <c r="J1113" s="44" t="s">
        <v>811</v>
      </c>
      <c r="K1113" s="44" t="s">
        <v>1986</v>
      </c>
      <c r="L1113" s="202" t="s">
        <v>2042</v>
      </c>
      <c r="M1113" s="202" t="s">
        <v>1987</v>
      </c>
      <c r="N1113" s="202" t="s">
        <v>624</v>
      </c>
      <c r="O1113" s="91">
        <v>15</v>
      </c>
      <c r="P1113" s="44" t="s">
        <v>625</v>
      </c>
      <c r="Q1113" s="45" t="s">
        <v>1988</v>
      </c>
      <c r="R1113" s="45" t="s">
        <v>625</v>
      </c>
      <c r="S1113" s="46" t="s">
        <v>627</v>
      </c>
      <c r="T1113" s="208">
        <v>57.351929566494348</v>
      </c>
      <c r="U1113" s="45" t="s">
        <v>632</v>
      </c>
      <c r="V1113" s="45">
        <v>5462</v>
      </c>
      <c r="W1113" s="45">
        <v>5462</v>
      </c>
      <c r="X1113" s="44">
        <v>22</v>
      </c>
      <c r="Y1113" s="78">
        <v>248.27272727272728</v>
      </c>
      <c r="Z1113" s="46" t="s">
        <v>708</v>
      </c>
      <c r="AA1113" s="44" t="s">
        <v>630</v>
      </c>
      <c r="AB1113" s="66" t="s">
        <v>631</v>
      </c>
      <c r="AC1113" s="66" t="s">
        <v>634</v>
      </c>
      <c r="AD1113" s="46" t="s">
        <v>632</v>
      </c>
      <c r="AE1113" s="66" t="s">
        <v>634</v>
      </c>
      <c r="AF1113" s="46" t="s">
        <v>631</v>
      </c>
      <c r="AG1113" s="46" t="s">
        <v>635</v>
      </c>
      <c r="AH1113" s="46"/>
    </row>
    <row r="1114" spans="2:34">
      <c r="B1114" s="45" t="s">
        <v>2131</v>
      </c>
      <c r="C1114" s="199" t="s">
        <v>437</v>
      </c>
      <c r="D1114" s="199" t="s">
        <v>200</v>
      </c>
      <c r="E1114" s="200" t="s">
        <v>416</v>
      </c>
      <c r="F1114" s="199" t="s">
        <v>1984</v>
      </c>
      <c r="G1114" s="44" t="s">
        <v>2036</v>
      </c>
      <c r="H1114" s="201" t="s">
        <v>2132</v>
      </c>
      <c r="I1114" s="200">
        <v>2</v>
      </c>
      <c r="J1114" s="44" t="s">
        <v>811</v>
      </c>
      <c r="K1114" s="44" t="s">
        <v>1986</v>
      </c>
      <c r="L1114" s="202" t="s">
        <v>2042</v>
      </c>
      <c r="M1114" s="202" t="s">
        <v>1987</v>
      </c>
      <c r="N1114" s="202" t="s">
        <v>624</v>
      </c>
      <c r="O1114" s="91">
        <v>36</v>
      </c>
      <c r="P1114" s="44" t="s">
        <v>625</v>
      </c>
      <c r="Q1114" s="45" t="s">
        <v>1988</v>
      </c>
      <c r="R1114" s="45" t="s">
        <v>625</v>
      </c>
      <c r="S1114" s="46" t="s">
        <v>627</v>
      </c>
      <c r="T1114" s="208">
        <v>47.774013239376067</v>
      </c>
      <c r="U1114" s="45" t="s">
        <v>632</v>
      </c>
      <c r="V1114" s="45">
        <v>5462</v>
      </c>
      <c r="W1114" s="45">
        <v>5462</v>
      </c>
      <c r="X1114" s="44">
        <v>22</v>
      </c>
      <c r="Y1114" s="78">
        <v>248.27272727272728</v>
      </c>
      <c r="Z1114" s="46" t="s">
        <v>708</v>
      </c>
      <c r="AA1114" s="44" t="s">
        <v>630</v>
      </c>
      <c r="AB1114" s="66" t="s">
        <v>632</v>
      </c>
      <c r="AC1114" s="66" t="s">
        <v>634</v>
      </c>
      <c r="AD1114" s="46" t="s">
        <v>632</v>
      </c>
      <c r="AE1114" s="66" t="s">
        <v>634</v>
      </c>
      <c r="AF1114" s="46" t="s">
        <v>632</v>
      </c>
      <c r="AG1114" s="46" t="s">
        <v>635</v>
      </c>
      <c r="AH1114" s="46"/>
    </row>
    <row r="1115" spans="2:34">
      <c r="B1115" s="45" t="s">
        <v>2133</v>
      </c>
      <c r="C1115" s="199" t="s">
        <v>437</v>
      </c>
      <c r="D1115" s="199" t="s">
        <v>200</v>
      </c>
      <c r="E1115" s="200" t="s">
        <v>416</v>
      </c>
      <c r="F1115" s="199" t="s">
        <v>1984</v>
      </c>
      <c r="G1115" s="44" t="s">
        <v>2036</v>
      </c>
      <c r="H1115" s="201" t="s">
        <v>2134</v>
      </c>
      <c r="I1115" s="200">
        <v>6</v>
      </c>
      <c r="J1115" s="44" t="s">
        <v>811</v>
      </c>
      <c r="K1115" s="44" t="s">
        <v>1986</v>
      </c>
      <c r="L1115" s="202" t="s">
        <v>469</v>
      </c>
      <c r="M1115" s="202" t="s">
        <v>1987</v>
      </c>
      <c r="N1115" s="202" t="s">
        <v>624</v>
      </c>
      <c r="O1115" s="91">
        <v>30</v>
      </c>
      <c r="P1115" s="44" t="s">
        <v>798</v>
      </c>
      <c r="Q1115" s="45" t="s">
        <v>1988</v>
      </c>
      <c r="R1115" s="45" t="s">
        <v>625</v>
      </c>
      <c r="S1115" s="46" t="s">
        <v>627</v>
      </c>
      <c r="T1115" s="208">
        <v>30.583589799110971</v>
      </c>
      <c r="U1115" s="45" t="s">
        <v>632</v>
      </c>
      <c r="V1115" s="45">
        <v>5462</v>
      </c>
      <c r="W1115" s="45">
        <v>5462</v>
      </c>
      <c r="X1115" s="44">
        <v>22</v>
      </c>
      <c r="Y1115" s="78">
        <v>248.27272727272728</v>
      </c>
      <c r="Z1115" s="46" t="s">
        <v>708</v>
      </c>
      <c r="AA1115" s="44" t="s">
        <v>630</v>
      </c>
      <c r="AB1115" s="66" t="s">
        <v>632</v>
      </c>
      <c r="AC1115" s="66" t="s">
        <v>632</v>
      </c>
      <c r="AD1115" s="46" t="s">
        <v>632</v>
      </c>
      <c r="AE1115" s="66" t="s">
        <v>634</v>
      </c>
      <c r="AF1115" s="46" t="s">
        <v>632</v>
      </c>
      <c r="AG1115" s="46" t="s">
        <v>635</v>
      </c>
      <c r="AH1115" s="46"/>
    </row>
    <row r="1116" spans="2:34">
      <c r="B1116" s="45" t="s">
        <v>2135</v>
      </c>
      <c r="C1116" s="199" t="s">
        <v>437</v>
      </c>
      <c r="D1116" s="199" t="s">
        <v>200</v>
      </c>
      <c r="E1116" s="200" t="s">
        <v>416</v>
      </c>
      <c r="F1116" s="199" t="s">
        <v>1984</v>
      </c>
      <c r="G1116" s="44" t="s">
        <v>2036</v>
      </c>
      <c r="H1116" s="201" t="s">
        <v>2136</v>
      </c>
      <c r="I1116" s="200">
        <v>3</v>
      </c>
      <c r="J1116" s="44" t="s">
        <v>811</v>
      </c>
      <c r="K1116" s="44" t="s">
        <v>1986</v>
      </c>
      <c r="L1116" s="202" t="s">
        <v>2042</v>
      </c>
      <c r="M1116" s="202" t="s">
        <v>1987</v>
      </c>
      <c r="N1116" s="202" t="s">
        <v>624</v>
      </c>
      <c r="O1116" s="91">
        <v>21</v>
      </c>
      <c r="P1116" s="44" t="s">
        <v>798</v>
      </c>
      <c r="Q1116" s="45" t="s">
        <v>1988</v>
      </c>
      <c r="R1116" s="45" t="s">
        <v>625</v>
      </c>
      <c r="S1116" s="46" t="s">
        <v>627</v>
      </c>
      <c r="T1116" s="208">
        <v>68.481713128347693</v>
      </c>
      <c r="U1116" s="45" t="s">
        <v>632</v>
      </c>
      <c r="V1116" s="45">
        <v>5462</v>
      </c>
      <c r="W1116" s="45">
        <v>5462</v>
      </c>
      <c r="X1116" s="44">
        <v>22</v>
      </c>
      <c r="Y1116" s="78">
        <v>248.27272727272728</v>
      </c>
      <c r="Z1116" s="46" t="s">
        <v>708</v>
      </c>
      <c r="AA1116" s="44" t="s">
        <v>630</v>
      </c>
      <c r="AB1116" s="66" t="s">
        <v>632</v>
      </c>
      <c r="AC1116" s="66" t="s">
        <v>632</v>
      </c>
      <c r="AD1116" s="46" t="s">
        <v>632</v>
      </c>
      <c r="AE1116" s="66" t="s">
        <v>634</v>
      </c>
      <c r="AF1116" s="46" t="s">
        <v>632</v>
      </c>
      <c r="AG1116" s="46" t="s">
        <v>635</v>
      </c>
      <c r="AH1116" s="46"/>
    </row>
    <row r="1117" spans="2:34">
      <c r="B1117" s="45" t="s">
        <v>2137</v>
      </c>
      <c r="C1117" s="199" t="s">
        <v>437</v>
      </c>
      <c r="D1117" s="199" t="s">
        <v>200</v>
      </c>
      <c r="E1117" s="200" t="s">
        <v>416</v>
      </c>
      <c r="F1117" s="199" t="s">
        <v>1984</v>
      </c>
      <c r="G1117" s="44" t="s">
        <v>2036</v>
      </c>
      <c r="H1117" s="201" t="s">
        <v>2138</v>
      </c>
      <c r="I1117" s="200">
        <v>7</v>
      </c>
      <c r="J1117" s="44" t="s">
        <v>811</v>
      </c>
      <c r="K1117" s="44" t="s">
        <v>1986</v>
      </c>
      <c r="L1117" s="202" t="s">
        <v>2042</v>
      </c>
      <c r="M1117" s="202" t="s">
        <v>1987</v>
      </c>
      <c r="N1117" s="202" t="s">
        <v>624</v>
      </c>
      <c r="O1117" s="91">
        <v>19.285714285714285</v>
      </c>
      <c r="P1117" s="44" t="s">
        <v>625</v>
      </c>
      <c r="Q1117" s="45" t="s">
        <v>1988</v>
      </c>
      <c r="R1117" s="45" t="s">
        <v>625</v>
      </c>
      <c r="S1117" s="46" t="s">
        <v>627</v>
      </c>
      <c r="T1117" s="208">
        <v>68.481713128347693</v>
      </c>
      <c r="U1117" s="45" t="s">
        <v>632</v>
      </c>
      <c r="V1117" s="45">
        <v>5462</v>
      </c>
      <c r="W1117" s="45">
        <v>5462</v>
      </c>
      <c r="X1117" s="44">
        <v>22</v>
      </c>
      <c r="Y1117" s="78">
        <v>248.27272727272728</v>
      </c>
      <c r="Z1117" s="46" t="s">
        <v>708</v>
      </c>
      <c r="AA1117" s="44" t="s">
        <v>630</v>
      </c>
      <c r="AB1117" s="66" t="s">
        <v>631</v>
      </c>
      <c r="AC1117" s="66" t="s">
        <v>634</v>
      </c>
      <c r="AD1117" s="46" t="s">
        <v>632</v>
      </c>
      <c r="AE1117" s="66" t="s">
        <v>634</v>
      </c>
      <c r="AF1117" s="46" t="s">
        <v>631</v>
      </c>
      <c r="AG1117" s="46" t="s">
        <v>635</v>
      </c>
      <c r="AH1117" s="46"/>
    </row>
    <row r="1118" spans="2:34">
      <c r="B1118" s="45" t="s">
        <v>2139</v>
      </c>
      <c r="C1118" s="199" t="s">
        <v>437</v>
      </c>
      <c r="D1118" s="199" t="s">
        <v>200</v>
      </c>
      <c r="E1118" s="200" t="s">
        <v>416</v>
      </c>
      <c r="F1118" s="199" t="s">
        <v>1984</v>
      </c>
      <c r="G1118" s="44" t="s">
        <v>2036</v>
      </c>
      <c r="H1118" s="201" t="s">
        <v>2140</v>
      </c>
      <c r="I1118" s="200">
        <v>2</v>
      </c>
      <c r="J1118" s="44" t="s">
        <v>811</v>
      </c>
      <c r="K1118" s="44" t="s">
        <v>1986</v>
      </c>
      <c r="L1118" s="202" t="s">
        <v>469</v>
      </c>
      <c r="M1118" s="202" t="s">
        <v>1987</v>
      </c>
      <c r="N1118" s="202" t="s">
        <v>624</v>
      </c>
      <c r="O1118" s="91">
        <v>15</v>
      </c>
      <c r="P1118" s="44" t="s">
        <v>625</v>
      </c>
      <c r="Q1118" s="45" t="s">
        <v>1988</v>
      </c>
      <c r="R1118" s="45" t="s">
        <v>625</v>
      </c>
      <c r="S1118" s="46" t="s">
        <v>627</v>
      </c>
      <c r="T1118" s="208">
        <v>80.236474062585046</v>
      </c>
      <c r="U1118" s="45" t="s">
        <v>632</v>
      </c>
      <c r="V1118" s="45">
        <v>5462</v>
      </c>
      <c r="W1118" s="45">
        <v>5462</v>
      </c>
      <c r="X1118" s="44">
        <v>22</v>
      </c>
      <c r="Y1118" s="78">
        <v>248.27272727272728</v>
      </c>
      <c r="Z1118" s="46" t="s">
        <v>708</v>
      </c>
      <c r="AA1118" s="44" t="s">
        <v>630</v>
      </c>
      <c r="AB1118" s="66" t="s">
        <v>631</v>
      </c>
      <c r="AC1118" s="66" t="s">
        <v>634</v>
      </c>
      <c r="AD1118" s="46" t="s">
        <v>632</v>
      </c>
      <c r="AE1118" s="66" t="s">
        <v>634</v>
      </c>
      <c r="AF1118" s="46" t="s">
        <v>631</v>
      </c>
      <c r="AG1118" s="46" t="s">
        <v>635</v>
      </c>
      <c r="AH1118" s="46"/>
    </row>
    <row r="1119" spans="2:34">
      <c r="B1119" s="45" t="s">
        <v>2141</v>
      </c>
      <c r="C1119" s="199" t="s">
        <v>437</v>
      </c>
      <c r="D1119" s="199" t="s">
        <v>200</v>
      </c>
      <c r="E1119" s="200" t="s">
        <v>416</v>
      </c>
      <c r="F1119" s="199" t="s">
        <v>1984</v>
      </c>
      <c r="G1119" s="44" t="s">
        <v>2036</v>
      </c>
      <c r="H1119" s="201" t="s">
        <v>2142</v>
      </c>
      <c r="I1119" s="200">
        <v>6</v>
      </c>
      <c r="J1119" s="44" t="s">
        <v>811</v>
      </c>
      <c r="K1119" s="44" t="s">
        <v>1986</v>
      </c>
      <c r="L1119" s="202" t="s">
        <v>469</v>
      </c>
      <c r="M1119" s="202" t="s">
        <v>1987</v>
      </c>
      <c r="N1119" s="202" t="s">
        <v>624</v>
      </c>
      <c r="O1119" s="91">
        <v>60</v>
      </c>
      <c r="P1119" s="44" t="s">
        <v>798</v>
      </c>
      <c r="Q1119" s="45" t="s">
        <v>1988</v>
      </c>
      <c r="R1119" s="45" t="s">
        <v>625</v>
      </c>
      <c r="S1119" s="46" t="s">
        <v>627</v>
      </c>
      <c r="T1119" s="208">
        <v>130.71226590113216</v>
      </c>
      <c r="U1119" s="45" t="s">
        <v>632</v>
      </c>
      <c r="V1119" s="45">
        <v>5462</v>
      </c>
      <c r="W1119" s="45">
        <v>5462</v>
      </c>
      <c r="X1119" s="44">
        <v>22</v>
      </c>
      <c r="Y1119" s="78">
        <v>248.27272727272728</v>
      </c>
      <c r="Z1119" s="46" t="s">
        <v>708</v>
      </c>
      <c r="AA1119" s="44" t="s">
        <v>630</v>
      </c>
      <c r="AB1119" s="66" t="s">
        <v>634</v>
      </c>
      <c r="AC1119" s="66" t="s">
        <v>632</v>
      </c>
      <c r="AD1119" s="46" t="s">
        <v>632</v>
      </c>
      <c r="AE1119" s="66" t="s">
        <v>634</v>
      </c>
      <c r="AF1119" s="46" t="s">
        <v>632</v>
      </c>
      <c r="AG1119" s="46" t="s">
        <v>635</v>
      </c>
      <c r="AH1119" s="46"/>
    </row>
    <row r="1120" spans="2:34">
      <c r="B1120" s="45" t="s">
        <v>2143</v>
      </c>
      <c r="C1120" s="199" t="s">
        <v>437</v>
      </c>
      <c r="D1120" s="199" t="s">
        <v>200</v>
      </c>
      <c r="E1120" s="200" t="s">
        <v>416</v>
      </c>
      <c r="F1120" s="199" t="s">
        <v>1984</v>
      </c>
      <c r="G1120" s="44" t="s">
        <v>2036</v>
      </c>
      <c r="H1120" s="201" t="s">
        <v>2144</v>
      </c>
      <c r="I1120" s="200">
        <v>4</v>
      </c>
      <c r="J1120" s="44" t="s">
        <v>816</v>
      </c>
      <c r="K1120" s="44" t="s">
        <v>1986</v>
      </c>
      <c r="L1120" s="202" t="s">
        <v>2042</v>
      </c>
      <c r="M1120" s="202" t="s">
        <v>1987</v>
      </c>
      <c r="N1120" s="202" t="s">
        <v>624</v>
      </c>
      <c r="O1120" s="91">
        <v>33.75</v>
      </c>
      <c r="P1120" s="44" t="s">
        <v>625</v>
      </c>
      <c r="Q1120" s="45" t="s">
        <v>1988</v>
      </c>
      <c r="R1120" s="45" t="s">
        <v>625</v>
      </c>
      <c r="S1120" s="46" t="s">
        <v>627</v>
      </c>
      <c r="T1120" s="208">
        <v>104.17139260368026</v>
      </c>
      <c r="U1120" s="45" t="s">
        <v>632</v>
      </c>
      <c r="V1120" s="45">
        <v>5462</v>
      </c>
      <c r="W1120" s="45">
        <v>5462</v>
      </c>
      <c r="X1120" s="44">
        <v>22</v>
      </c>
      <c r="Y1120" s="78">
        <v>248.27272727272728</v>
      </c>
      <c r="Z1120" s="46" t="s">
        <v>708</v>
      </c>
      <c r="AA1120" s="44" t="s">
        <v>630</v>
      </c>
      <c r="AB1120" s="66" t="s">
        <v>632</v>
      </c>
      <c r="AC1120" s="66" t="s">
        <v>634</v>
      </c>
      <c r="AD1120" s="46" t="s">
        <v>632</v>
      </c>
      <c r="AE1120" s="66" t="s">
        <v>634</v>
      </c>
      <c r="AF1120" s="46" t="s">
        <v>632</v>
      </c>
      <c r="AG1120" s="46" t="s">
        <v>635</v>
      </c>
      <c r="AH1120" s="46"/>
    </row>
    <row r="1121" spans="2:34">
      <c r="B1121" s="45" t="s">
        <v>2145</v>
      </c>
      <c r="C1121" s="199" t="s">
        <v>437</v>
      </c>
      <c r="D1121" s="199" t="s">
        <v>200</v>
      </c>
      <c r="E1121" s="200" t="s">
        <v>416</v>
      </c>
      <c r="F1121" s="199" t="s">
        <v>1984</v>
      </c>
      <c r="G1121" s="44" t="s">
        <v>2036</v>
      </c>
      <c r="H1121" s="201" t="s">
        <v>2146</v>
      </c>
      <c r="I1121" s="200">
        <v>4</v>
      </c>
      <c r="J1121" s="44" t="s">
        <v>811</v>
      </c>
      <c r="K1121" s="44" t="s">
        <v>1986</v>
      </c>
      <c r="L1121" s="202" t="s">
        <v>469</v>
      </c>
      <c r="M1121" s="202" t="s">
        <v>1987</v>
      </c>
      <c r="N1121" s="202" t="s">
        <v>624</v>
      </c>
      <c r="O1121" s="91">
        <v>45</v>
      </c>
      <c r="P1121" s="44" t="s">
        <v>798</v>
      </c>
      <c r="Q1121" s="45" t="s">
        <v>1988</v>
      </c>
      <c r="R1121" s="45" t="s">
        <v>625</v>
      </c>
      <c r="S1121" s="46" t="s">
        <v>627</v>
      </c>
      <c r="T1121" s="208">
        <v>79.150992135300029</v>
      </c>
      <c r="U1121" s="45" t="s">
        <v>632</v>
      </c>
      <c r="V1121" s="45">
        <v>5462</v>
      </c>
      <c r="W1121" s="45">
        <v>5462</v>
      </c>
      <c r="X1121" s="44">
        <v>22</v>
      </c>
      <c r="Y1121" s="78">
        <v>248.27272727272728</v>
      </c>
      <c r="Z1121" s="46" t="s">
        <v>708</v>
      </c>
      <c r="AA1121" s="44" t="s">
        <v>630</v>
      </c>
      <c r="AB1121" s="66" t="s">
        <v>640</v>
      </c>
      <c r="AC1121" s="66" t="s">
        <v>632</v>
      </c>
      <c r="AD1121" s="46" t="s">
        <v>632</v>
      </c>
      <c r="AE1121" s="66" t="s">
        <v>634</v>
      </c>
      <c r="AF1121" s="46" t="s">
        <v>632</v>
      </c>
      <c r="AG1121" s="46" t="s">
        <v>635</v>
      </c>
      <c r="AH1121" s="46"/>
    </row>
    <row r="1122" spans="2:34">
      <c r="B1122" s="45" t="s">
        <v>2147</v>
      </c>
      <c r="C1122" s="199" t="s">
        <v>437</v>
      </c>
      <c r="D1122" s="199" t="s">
        <v>200</v>
      </c>
      <c r="E1122" s="200" t="s">
        <v>416</v>
      </c>
      <c r="F1122" s="199" t="s">
        <v>1984</v>
      </c>
      <c r="G1122" s="44" t="s">
        <v>2036</v>
      </c>
      <c r="H1122" s="201" t="s">
        <v>2148</v>
      </c>
      <c r="I1122" s="200">
        <v>1</v>
      </c>
      <c r="J1122" s="44" t="s">
        <v>811</v>
      </c>
      <c r="K1122" s="44" t="s">
        <v>1986</v>
      </c>
      <c r="L1122" s="202" t="s">
        <v>2042</v>
      </c>
      <c r="M1122" s="202" t="s">
        <v>2149</v>
      </c>
      <c r="N1122" s="202" t="s">
        <v>624</v>
      </c>
      <c r="O1122" s="91">
        <v>51</v>
      </c>
      <c r="P1122" s="44" t="s">
        <v>625</v>
      </c>
      <c r="Q1122" s="45" t="s">
        <v>1988</v>
      </c>
      <c r="R1122" s="45" t="s">
        <v>625</v>
      </c>
      <c r="S1122" s="46" t="s">
        <v>2021</v>
      </c>
      <c r="T1122" s="208">
        <v>0</v>
      </c>
      <c r="U1122" s="45" t="s">
        <v>634</v>
      </c>
      <c r="V1122" s="45">
        <v>5462</v>
      </c>
      <c r="W1122" s="45">
        <v>5462</v>
      </c>
      <c r="X1122" s="44">
        <v>22</v>
      </c>
      <c r="Y1122" s="78">
        <v>248.27272727272728</v>
      </c>
      <c r="Z1122" s="46" t="s">
        <v>708</v>
      </c>
      <c r="AA1122" s="44" t="s">
        <v>630</v>
      </c>
      <c r="AB1122" s="66" t="s">
        <v>640</v>
      </c>
      <c r="AC1122" s="66" t="s">
        <v>634</v>
      </c>
      <c r="AD1122" s="46" t="s">
        <v>634</v>
      </c>
      <c r="AE1122" s="66" t="s">
        <v>634</v>
      </c>
      <c r="AF1122" s="46" t="s">
        <v>640</v>
      </c>
      <c r="AG1122" s="46" t="s">
        <v>635</v>
      </c>
      <c r="AH1122" s="46"/>
    </row>
    <row r="1123" spans="2:34">
      <c r="B1123" s="45" t="s">
        <v>2150</v>
      </c>
      <c r="C1123" s="199" t="s">
        <v>437</v>
      </c>
      <c r="D1123" s="199" t="s">
        <v>200</v>
      </c>
      <c r="E1123" s="200" t="s">
        <v>416</v>
      </c>
      <c r="F1123" s="199" t="s">
        <v>1984</v>
      </c>
      <c r="G1123" s="44" t="s">
        <v>2036</v>
      </c>
      <c r="H1123" s="201" t="s">
        <v>2151</v>
      </c>
      <c r="I1123" s="200">
        <v>5</v>
      </c>
      <c r="J1123" s="44" t="s">
        <v>816</v>
      </c>
      <c r="K1123" s="44" t="s">
        <v>1986</v>
      </c>
      <c r="L1123" s="202" t="s">
        <v>2042</v>
      </c>
      <c r="M1123" s="202" t="s">
        <v>1987</v>
      </c>
      <c r="N1123" s="202" t="s">
        <v>624</v>
      </c>
      <c r="O1123" s="91">
        <v>9</v>
      </c>
      <c r="P1123" s="44" t="s">
        <v>625</v>
      </c>
      <c r="Q1123" s="45" t="s">
        <v>1988</v>
      </c>
      <c r="R1123" s="45" t="s">
        <v>625</v>
      </c>
      <c r="S1123" s="46" t="s">
        <v>627</v>
      </c>
      <c r="T1123" s="208">
        <v>68.228048784964045</v>
      </c>
      <c r="U1123" s="45" t="s">
        <v>632</v>
      </c>
      <c r="V1123" s="45">
        <v>5462</v>
      </c>
      <c r="W1123" s="45">
        <v>5462</v>
      </c>
      <c r="X1123" s="44">
        <v>22</v>
      </c>
      <c r="Y1123" s="78">
        <v>248.27272727272728</v>
      </c>
      <c r="Z1123" s="46" t="s">
        <v>708</v>
      </c>
      <c r="AA1123" s="44" t="s">
        <v>630</v>
      </c>
      <c r="AB1123" s="66" t="s">
        <v>631</v>
      </c>
      <c r="AC1123" s="66" t="s">
        <v>634</v>
      </c>
      <c r="AD1123" s="46" t="s">
        <v>632</v>
      </c>
      <c r="AE1123" s="66" t="s">
        <v>634</v>
      </c>
      <c r="AF1123" s="46" t="s">
        <v>631</v>
      </c>
      <c r="AG1123" s="46" t="s">
        <v>635</v>
      </c>
      <c r="AH1123" s="46"/>
    </row>
    <row r="1124" spans="2:34">
      <c r="B1124" s="45" t="s">
        <v>2152</v>
      </c>
      <c r="C1124" s="199" t="s">
        <v>437</v>
      </c>
      <c r="D1124" s="199" t="s">
        <v>200</v>
      </c>
      <c r="E1124" s="200" t="s">
        <v>416</v>
      </c>
      <c r="F1124" s="199" t="s">
        <v>1984</v>
      </c>
      <c r="G1124" s="44" t="s">
        <v>2036</v>
      </c>
      <c r="H1124" s="201" t="s">
        <v>2153</v>
      </c>
      <c r="I1124" s="200">
        <v>5</v>
      </c>
      <c r="J1124" s="44" t="s">
        <v>811</v>
      </c>
      <c r="K1124" s="44" t="s">
        <v>1986</v>
      </c>
      <c r="L1124" s="202" t="s">
        <v>2042</v>
      </c>
      <c r="M1124" s="202" t="s">
        <v>1987</v>
      </c>
      <c r="N1124" s="202" t="s">
        <v>624</v>
      </c>
      <c r="O1124" s="91">
        <v>54</v>
      </c>
      <c r="P1124" s="44" t="s">
        <v>798</v>
      </c>
      <c r="Q1124" s="45" t="s">
        <v>1988</v>
      </c>
      <c r="R1124" s="45" t="s">
        <v>625</v>
      </c>
      <c r="S1124" s="46" t="s">
        <v>627</v>
      </c>
      <c r="T1124" s="208">
        <v>31.554540798425293</v>
      </c>
      <c r="U1124" s="45" t="s">
        <v>632</v>
      </c>
      <c r="V1124" s="45">
        <v>5462</v>
      </c>
      <c r="W1124" s="45">
        <v>5462</v>
      </c>
      <c r="X1124" s="44">
        <v>22</v>
      </c>
      <c r="Y1124" s="78">
        <v>248.27272727272728</v>
      </c>
      <c r="Z1124" s="46" t="s">
        <v>708</v>
      </c>
      <c r="AA1124" s="44" t="s">
        <v>630</v>
      </c>
      <c r="AB1124" s="66" t="s">
        <v>640</v>
      </c>
      <c r="AC1124" s="66" t="s">
        <v>632</v>
      </c>
      <c r="AD1124" s="46" t="s">
        <v>632</v>
      </c>
      <c r="AE1124" s="66" t="s">
        <v>634</v>
      </c>
      <c r="AF1124" s="46" t="s">
        <v>632</v>
      </c>
      <c r="AG1124" s="46" t="s">
        <v>635</v>
      </c>
      <c r="AH1124" s="46"/>
    </row>
    <row r="1125" spans="2:34">
      <c r="B1125" s="45" t="s">
        <v>2154</v>
      </c>
      <c r="C1125" s="199" t="s">
        <v>437</v>
      </c>
      <c r="D1125" s="199" t="s">
        <v>200</v>
      </c>
      <c r="E1125" s="200" t="s">
        <v>416</v>
      </c>
      <c r="F1125" s="199" t="s">
        <v>1984</v>
      </c>
      <c r="G1125" s="44" t="s">
        <v>2036</v>
      </c>
      <c r="H1125" s="201" t="s">
        <v>2155</v>
      </c>
      <c r="I1125" s="200">
        <v>1</v>
      </c>
      <c r="J1125" s="44" t="s">
        <v>811</v>
      </c>
      <c r="K1125" s="44" t="s">
        <v>1986</v>
      </c>
      <c r="L1125" s="202" t="s">
        <v>2042</v>
      </c>
      <c r="M1125" s="202" t="s">
        <v>1987</v>
      </c>
      <c r="N1125" s="202" t="s">
        <v>624</v>
      </c>
      <c r="O1125" s="91">
        <v>18</v>
      </c>
      <c r="P1125" s="44" t="s">
        <v>625</v>
      </c>
      <c r="Q1125" s="45" t="s">
        <v>1988</v>
      </c>
      <c r="R1125" s="45" t="s">
        <v>625</v>
      </c>
      <c r="S1125" s="46" t="s">
        <v>627</v>
      </c>
      <c r="T1125" s="208">
        <v>68.228048784964045</v>
      </c>
      <c r="U1125" s="45" t="s">
        <v>632</v>
      </c>
      <c r="V1125" s="45">
        <v>5462</v>
      </c>
      <c r="W1125" s="45">
        <v>5462</v>
      </c>
      <c r="X1125" s="44">
        <v>22</v>
      </c>
      <c r="Y1125" s="78">
        <v>248.27272727272728</v>
      </c>
      <c r="Z1125" s="46" t="s">
        <v>708</v>
      </c>
      <c r="AA1125" s="44" t="s">
        <v>630</v>
      </c>
      <c r="AB1125" s="66" t="s">
        <v>631</v>
      </c>
      <c r="AC1125" s="66" t="s">
        <v>634</v>
      </c>
      <c r="AD1125" s="46" t="s">
        <v>632</v>
      </c>
      <c r="AE1125" s="66" t="s">
        <v>634</v>
      </c>
      <c r="AF1125" s="46" t="s">
        <v>631</v>
      </c>
      <c r="AG1125" s="46" t="s">
        <v>635</v>
      </c>
      <c r="AH1125" s="46"/>
    </row>
    <row r="1126" spans="2:34">
      <c r="B1126" s="45" t="s">
        <v>2156</v>
      </c>
      <c r="C1126" s="199" t="s">
        <v>437</v>
      </c>
      <c r="D1126" s="199" t="s">
        <v>200</v>
      </c>
      <c r="E1126" s="200" t="s">
        <v>416</v>
      </c>
      <c r="F1126" s="199" t="s">
        <v>1984</v>
      </c>
      <c r="G1126" s="44" t="s">
        <v>2036</v>
      </c>
      <c r="H1126" s="201" t="s">
        <v>2157</v>
      </c>
      <c r="I1126" s="200">
        <v>3</v>
      </c>
      <c r="J1126" s="44" t="s">
        <v>816</v>
      </c>
      <c r="K1126" s="44" t="s">
        <v>1986</v>
      </c>
      <c r="L1126" s="202" t="s">
        <v>469</v>
      </c>
      <c r="M1126" s="202" t="s">
        <v>1987</v>
      </c>
      <c r="N1126" s="202" t="s">
        <v>624</v>
      </c>
      <c r="O1126" s="91">
        <v>16.333333333333332</v>
      </c>
      <c r="P1126" s="44" t="s">
        <v>798</v>
      </c>
      <c r="Q1126" s="45" t="s">
        <v>1988</v>
      </c>
      <c r="R1126" s="45" t="s">
        <v>625</v>
      </c>
      <c r="S1126" s="46" t="s">
        <v>627</v>
      </c>
      <c r="T1126" s="208">
        <v>38.290304151354306</v>
      </c>
      <c r="U1126" s="45" t="s">
        <v>632</v>
      </c>
      <c r="V1126" s="45">
        <v>5462</v>
      </c>
      <c r="W1126" s="45">
        <v>5462</v>
      </c>
      <c r="X1126" s="44">
        <v>22</v>
      </c>
      <c r="Y1126" s="78">
        <v>248.27272727272728</v>
      </c>
      <c r="Z1126" s="46" t="s">
        <v>708</v>
      </c>
      <c r="AA1126" s="44" t="s">
        <v>630</v>
      </c>
      <c r="AB1126" s="66" t="s">
        <v>631</v>
      </c>
      <c r="AC1126" s="66" t="s">
        <v>632</v>
      </c>
      <c r="AD1126" s="46" t="s">
        <v>632</v>
      </c>
      <c r="AE1126" s="66" t="s">
        <v>634</v>
      </c>
      <c r="AF1126" s="46" t="s">
        <v>631</v>
      </c>
      <c r="AG1126" s="46" t="s">
        <v>635</v>
      </c>
      <c r="AH1126" s="46"/>
    </row>
    <row r="1127" spans="2:34">
      <c r="B1127" s="45" t="s">
        <v>2158</v>
      </c>
      <c r="C1127" s="199" t="s">
        <v>437</v>
      </c>
      <c r="D1127" s="199" t="s">
        <v>200</v>
      </c>
      <c r="E1127" s="200" t="s">
        <v>416</v>
      </c>
      <c r="F1127" s="199" t="s">
        <v>1984</v>
      </c>
      <c r="G1127" s="44" t="s">
        <v>2036</v>
      </c>
      <c r="H1127" s="201" t="s">
        <v>2159</v>
      </c>
      <c r="I1127" s="200">
        <v>4</v>
      </c>
      <c r="J1127" s="44" t="s">
        <v>811</v>
      </c>
      <c r="K1127" s="44" t="s">
        <v>1986</v>
      </c>
      <c r="L1127" s="202" t="s">
        <v>2042</v>
      </c>
      <c r="M1127" s="202" t="s">
        <v>1987</v>
      </c>
      <c r="N1127" s="202" t="s">
        <v>624</v>
      </c>
      <c r="O1127" s="91">
        <v>28</v>
      </c>
      <c r="P1127" s="44" t="s">
        <v>798</v>
      </c>
      <c r="Q1127" s="45" t="s">
        <v>1988</v>
      </c>
      <c r="R1127" s="45" t="s">
        <v>625</v>
      </c>
      <c r="S1127" s="46" t="s">
        <v>627</v>
      </c>
      <c r="T1127" s="208">
        <v>49.683835449829751</v>
      </c>
      <c r="U1127" s="45" t="s">
        <v>632</v>
      </c>
      <c r="V1127" s="45">
        <v>5462</v>
      </c>
      <c r="W1127" s="45">
        <v>5462</v>
      </c>
      <c r="X1127" s="44">
        <v>22</v>
      </c>
      <c r="Y1127" s="78">
        <v>248.27272727272728</v>
      </c>
      <c r="Z1127" s="46" t="s">
        <v>708</v>
      </c>
      <c r="AA1127" s="44" t="s">
        <v>630</v>
      </c>
      <c r="AB1127" s="66" t="s">
        <v>632</v>
      </c>
      <c r="AC1127" s="66" t="s">
        <v>632</v>
      </c>
      <c r="AD1127" s="46" t="s">
        <v>632</v>
      </c>
      <c r="AE1127" s="66" t="s">
        <v>634</v>
      </c>
      <c r="AF1127" s="46" t="s">
        <v>632</v>
      </c>
      <c r="AG1127" s="46" t="s">
        <v>635</v>
      </c>
      <c r="AH1127" s="46"/>
    </row>
    <row r="1128" spans="2:34">
      <c r="B1128" s="45" t="s">
        <v>2160</v>
      </c>
      <c r="C1128" s="199" t="s">
        <v>437</v>
      </c>
      <c r="D1128" s="199" t="s">
        <v>200</v>
      </c>
      <c r="E1128" s="200" t="s">
        <v>416</v>
      </c>
      <c r="F1128" s="199" t="s">
        <v>1984</v>
      </c>
      <c r="G1128" s="44" t="s">
        <v>2036</v>
      </c>
      <c r="H1128" s="201" t="s">
        <v>2161</v>
      </c>
      <c r="I1128" s="200">
        <v>6</v>
      </c>
      <c r="J1128" s="44" t="s">
        <v>811</v>
      </c>
      <c r="K1128" s="44" t="s">
        <v>1986</v>
      </c>
      <c r="L1128" s="202" t="s">
        <v>469</v>
      </c>
      <c r="M1128" s="202" t="s">
        <v>1987</v>
      </c>
      <c r="N1128" s="202" t="s">
        <v>624</v>
      </c>
      <c r="O1128" s="91">
        <v>24</v>
      </c>
      <c r="P1128" s="44" t="s">
        <v>625</v>
      </c>
      <c r="Q1128" s="45" t="s">
        <v>1988</v>
      </c>
      <c r="R1128" s="45" t="s">
        <v>625</v>
      </c>
      <c r="S1128" s="46" t="s">
        <v>627</v>
      </c>
      <c r="T1128" s="208">
        <v>43.207432983291987</v>
      </c>
      <c r="U1128" s="45" t="s">
        <v>632</v>
      </c>
      <c r="V1128" s="45">
        <v>5462</v>
      </c>
      <c r="W1128" s="45">
        <v>5462</v>
      </c>
      <c r="X1128" s="44">
        <v>22</v>
      </c>
      <c r="Y1128" s="78">
        <v>248.27272727272728</v>
      </c>
      <c r="Z1128" s="46" t="s">
        <v>708</v>
      </c>
      <c r="AA1128" s="44" t="s">
        <v>630</v>
      </c>
      <c r="AB1128" s="66" t="s">
        <v>632</v>
      </c>
      <c r="AC1128" s="66" t="s">
        <v>634</v>
      </c>
      <c r="AD1128" s="46" t="s">
        <v>632</v>
      </c>
      <c r="AE1128" s="66" t="s">
        <v>634</v>
      </c>
      <c r="AF1128" s="46" t="s">
        <v>632</v>
      </c>
      <c r="AG1128" s="46" t="s">
        <v>635</v>
      </c>
      <c r="AH1128" s="46"/>
    </row>
    <row r="1129" spans="2:34">
      <c r="B1129" s="45" t="s">
        <v>2162</v>
      </c>
      <c r="C1129" s="199" t="s">
        <v>437</v>
      </c>
      <c r="D1129" s="199" t="s">
        <v>200</v>
      </c>
      <c r="E1129" s="200" t="s">
        <v>416</v>
      </c>
      <c r="F1129" s="199" t="s">
        <v>1984</v>
      </c>
      <c r="G1129" s="44" t="s">
        <v>2036</v>
      </c>
      <c r="H1129" s="201" t="s">
        <v>2163</v>
      </c>
      <c r="I1129" s="200">
        <v>5</v>
      </c>
      <c r="J1129" s="44" t="s">
        <v>811</v>
      </c>
      <c r="K1129" s="44" t="s">
        <v>1986</v>
      </c>
      <c r="L1129" s="202" t="s">
        <v>469</v>
      </c>
      <c r="M1129" s="202" t="s">
        <v>1987</v>
      </c>
      <c r="N1129" s="202" t="s">
        <v>624</v>
      </c>
      <c r="O1129" s="91">
        <v>36</v>
      </c>
      <c r="P1129" s="44" t="s">
        <v>625</v>
      </c>
      <c r="Q1129" s="45" t="s">
        <v>1988</v>
      </c>
      <c r="R1129" s="45" t="s">
        <v>625</v>
      </c>
      <c r="S1129" s="46" t="s">
        <v>627</v>
      </c>
      <c r="T1129" s="208">
        <v>43.207432983291987</v>
      </c>
      <c r="U1129" s="45" t="s">
        <v>632</v>
      </c>
      <c r="V1129" s="45">
        <v>5462</v>
      </c>
      <c r="W1129" s="45">
        <v>5462</v>
      </c>
      <c r="X1129" s="44">
        <v>22</v>
      </c>
      <c r="Y1129" s="78">
        <v>248.27272727272728</v>
      </c>
      <c r="Z1129" s="46" t="s">
        <v>708</v>
      </c>
      <c r="AA1129" s="44" t="s">
        <v>630</v>
      </c>
      <c r="AB1129" s="66" t="s">
        <v>632</v>
      </c>
      <c r="AC1129" s="66" t="s">
        <v>634</v>
      </c>
      <c r="AD1129" s="46" t="s">
        <v>632</v>
      </c>
      <c r="AE1129" s="66" t="s">
        <v>634</v>
      </c>
      <c r="AF1129" s="46" t="s">
        <v>632</v>
      </c>
      <c r="AG1129" s="46" t="s">
        <v>635</v>
      </c>
      <c r="AH1129" s="46"/>
    </row>
    <row r="1130" spans="2:34">
      <c r="B1130" s="45" t="s">
        <v>2164</v>
      </c>
      <c r="C1130" s="199" t="s">
        <v>437</v>
      </c>
      <c r="D1130" s="199" t="s">
        <v>200</v>
      </c>
      <c r="E1130" s="200" t="s">
        <v>416</v>
      </c>
      <c r="F1130" s="199" t="s">
        <v>1984</v>
      </c>
      <c r="G1130" s="44" t="s">
        <v>2036</v>
      </c>
      <c r="H1130" s="201" t="s">
        <v>2165</v>
      </c>
      <c r="I1130" s="200">
        <v>4</v>
      </c>
      <c r="J1130" s="44" t="s">
        <v>816</v>
      </c>
      <c r="K1130" s="44" t="s">
        <v>1986</v>
      </c>
      <c r="L1130" s="202" t="s">
        <v>2042</v>
      </c>
      <c r="M1130" s="202" t="s">
        <v>1987</v>
      </c>
      <c r="N1130" s="202" t="s">
        <v>624</v>
      </c>
      <c r="O1130" s="91">
        <v>35.625</v>
      </c>
      <c r="P1130" s="44" t="s">
        <v>625</v>
      </c>
      <c r="Q1130" s="45" t="s">
        <v>1988</v>
      </c>
      <c r="R1130" s="45" t="s">
        <v>625</v>
      </c>
      <c r="S1130" s="46" t="s">
        <v>627</v>
      </c>
      <c r="T1130" s="208">
        <v>15.403222682262575</v>
      </c>
      <c r="U1130" s="45" t="s">
        <v>632</v>
      </c>
      <c r="V1130" s="45">
        <v>5462</v>
      </c>
      <c r="W1130" s="45">
        <v>5462</v>
      </c>
      <c r="X1130" s="44">
        <v>22</v>
      </c>
      <c r="Y1130" s="78">
        <v>248.27272727272728</v>
      </c>
      <c r="Z1130" s="46" t="s">
        <v>708</v>
      </c>
      <c r="AA1130" s="44" t="s">
        <v>630</v>
      </c>
      <c r="AB1130" s="66" t="s">
        <v>632</v>
      </c>
      <c r="AC1130" s="66" t="s">
        <v>634</v>
      </c>
      <c r="AD1130" s="46" t="s">
        <v>632</v>
      </c>
      <c r="AE1130" s="66" t="s">
        <v>634</v>
      </c>
      <c r="AF1130" s="46" t="s">
        <v>632</v>
      </c>
      <c r="AG1130" s="46" t="s">
        <v>635</v>
      </c>
      <c r="AH1130" s="46"/>
    </row>
    <row r="1131" spans="2:34">
      <c r="B1131" s="45" t="s">
        <v>2166</v>
      </c>
      <c r="C1131" s="199" t="s">
        <v>437</v>
      </c>
      <c r="D1131" s="199" t="s">
        <v>200</v>
      </c>
      <c r="E1131" s="200" t="s">
        <v>416</v>
      </c>
      <c r="F1131" s="199" t="s">
        <v>1984</v>
      </c>
      <c r="G1131" s="44" t="s">
        <v>2036</v>
      </c>
      <c r="H1131" s="201" t="s">
        <v>2167</v>
      </c>
      <c r="I1131" s="200">
        <v>6</v>
      </c>
      <c r="J1131" s="44" t="s">
        <v>811</v>
      </c>
      <c r="K1131" s="44" t="s">
        <v>1986</v>
      </c>
      <c r="L1131" s="202" t="s">
        <v>469</v>
      </c>
      <c r="M1131" s="202" t="s">
        <v>1987</v>
      </c>
      <c r="N1131" s="202" t="s">
        <v>624</v>
      </c>
      <c r="O1131" s="91">
        <v>15</v>
      </c>
      <c r="P1131" s="44" t="s">
        <v>625</v>
      </c>
      <c r="Q1131" s="45" t="s">
        <v>1988</v>
      </c>
      <c r="R1131" s="45" t="s">
        <v>625</v>
      </c>
      <c r="S1131" s="46" t="s">
        <v>627</v>
      </c>
      <c r="T1131" s="208">
        <v>15.885487527889262</v>
      </c>
      <c r="U1131" s="45" t="s">
        <v>632</v>
      </c>
      <c r="V1131" s="45">
        <v>5462</v>
      </c>
      <c r="W1131" s="45">
        <v>5462</v>
      </c>
      <c r="X1131" s="44">
        <v>22</v>
      </c>
      <c r="Y1131" s="78">
        <v>248.27272727272728</v>
      </c>
      <c r="Z1131" s="46" t="s">
        <v>708</v>
      </c>
      <c r="AA1131" s="44" t="s">
        <v>630</v>
      </c>
      <c r="AB1131" s="66" t="s">
        <v>631</v>
      </c>
      <c r="AC1131" s="66" t="s">
        <v>634</v>
      </c>
      <c r="AD1131" s="46" t="s">
        <v>632</v>
      </c>
      <c r="AE1131" s="66" t="s">
        <v>634</v>
      </c>
      <c r="AF1131" s="46" t="s">
        <v>631</v>
      </c>
      <c r="AG1131" s="46" t="s">
        <v>635</v>
      </c>
      <c r="AH1131" s="46"/>
    </row>
    <row r="1132" spans="2:34">
      <c r="B1132" s="45" t="s">
        <v>2168</v>
      </c>
      <c r="C1132" s="199" t="s">
        <v>437</v>
      </c>
      <c r="D1132" s="199" t="s">
        <v>200</v>
      </c>
      <c r="E1132" s="200" t="s">
        <v>416</v>
      </c>
      <c r="F1132" s="199" t="s">
        <v>1984</v>
      </c>
      <c r="G1132" s="44" t="s">
        <v>2036</v>
      </c>
      <c r="H1132" s="201" t="s">
        <v>2169</v>
      </c>
      <c r="I1132" s="200">
        <v>5</v>
      </c>
      <c r="J1132" s="44" t="s">
        <v>811</v>
      </c>
      <c r="K1132" s="44" t="s">
        <v>1986</v>
      </c>
      <c r="L1132" s="202" t="s">
        <v>469</v>
      </c>
      <c r="M1132" s="202" t="s">
        <v>1987</v>
      </c>
      <c r="N1132" s="202" t="s">
        <v>624</v>
      </c>
      <c r="O1132" s="91">
        <v>36</v>
      </c>
      <c r="P1132" s="44" t="s">
        <v>625</v>
      </c>
      <c r="Q1132" s="45" t="s">
        <v>1988</v>
      </c>
      <c r="R1132" s="45" t="s">
        <v>625</v>
      </c>
      <c r="S1132" s="46" t="s">
        <v>627</v>
      </c>
      <c r="T1132" s="208">
        <v>34.574782139559481</v>
      </c>
      <c r="U1132" s="45" t="s">
        <v>632</v>
      </c>
      <c r="V1132" s="45">
        <v>5462</v>
      </c>
      <c r="W1132" s="45">
        <v>5462</v>
      </c>
      <c r="X1132" s="44">
        <v>22</v>
      </c>
      <c r="Y1132" s="78">
        <v>248.27272727272728</v>
      </c>
      <c r="Z1132" s="46" t="s">
        <v>708</v>
      </c>
      <c r="AA1132" s="44" t="s">
        <v>630</v>
      </c>
      <c r="AB1132" s="66" t="s">
        <v>632</v>
      </c>
      <c r="AC1132" s="66" t="s">
        <v>634</v>
      </c>
      <c r="AD1132" s="46" t="s">
        <v>632</v>
      </c>
      <c r="AE1132" s="66" t="s">
        <v>634</v>
      </c>
      <c r="AF1132" s="46" t="s">
        <v>632</v>
      </c>
      <c r="AG1132" s="46" t="s">
        <v>635</v>
      </c>
      <c r="AH1132" s="46"/>
    </row>
    <row r="1133" spans="2:34">
      <c r="B1133" s="45" t="s">
        <v>2170</v>
      </c>
      <c r="C1133" s="199" t="s">
        <v>437</v>
      </c>
      <c r="D1133" s="199" t="s">
        <v>200</v>
      </c>
      <c r="E1133" s="200" t="s">
        <v>416</v>
      </c>
      <c r="F1133" s="199" t="s">
        <v>1984</v>
      </c>
      <c r="G1133" s="44" t="s">
        <v>2036</v>
      </c>
      <c r="H1133" s="201" t="s">
        <v>2171</v>
      </c>
      <c r="I1133" s="200">
        <v>6</v>
      </c>
      <c r="J1133" s="44" t="s">
        <v>811</v>
      </c>
      <c r="K1133" s="44" t="s">
        <v>1986</v>
      </c>
      <c r="L1133" s="202" t="s">
        <v>2042</v>
      </c>
      <c r="M1133" s="202" t="s">
        <v>1987</v>
      </c>
      <c r="N1133" s="202" t="s">
        <v>624</v>
      </c>
      <c r="O1133" s="91">
        <v>21</v>
      </c>
      <c r="P1133" s="44" t="s">
        <v>625</v>
      </c>
      <c r="Q1133" s="45" t="s">
        <v>1988</v>
      </c>
      <c r="R1133" s="45" t="s">
        <v>625</v>
      </c>
      <c r="S1133" s="46" t="s">
        <v>627</v>
      </c>
      <c r="T1133" s="208">
        <v>34.965479390446518</v>
      </c>
      <c r="U1133" s="45" t="s">
        <v>632</v>
      </c>
      <c r="V1133" s="45">
        <v>5462</v>
      </c>
      <c r="W1133" s="45">
        <v>5462</v>
      </c>
      <c r="X1133" s="44">
        <v>22</v>
      </c>
      <c r="Y1133" s="78">
        <v>248.27272727272728</v>
      </c>
      <c r="Z1133" s="46" t="s">
        <v>708</v>
      </c>
      <c r="AA1133" s="44" t="s">
        <v>630</v>
      </c>
      <c r="AB1133" s="66" t="s">
        <v>632</v>
      </c>
      <c r="AC1133" s="66" t="s">
        <v>634</v>
      </c>
      <c r="AD1133" s="46" t="s">
        <v>632</v>
      </c>
      <c r="AE1133" s="66" t="s">
        <v>634</v>
      </c>
      <c r="AF1133" s="46" t="s">
        <v>632</v>
      </c>
      <c r="AG1133" s="46" t="s">
        <v>635</v>
      </c>
      <c r="AH1133" s="46"/>
    </row>
    <row r="1134" spans="2:34">
      <c r="B1134" s="45" t="s">
        <v>2172</v>
      </c>
      <c r="C1134" s="199" t="s">
        <v>437</v>
      </c>
      <c r="D1134" s="199" t="s">
        <v>200</v>
      </c>
      <c r="E1134" s="200" t="s">
        <v>416</v>
      </c>
      <c r="F1134" s="199" t="s">
        <v>1984</v>
      </c>
      <c r="G1134" s="44" t="s">
        <v>2036</v>
      </c>
      <c r="H1134" s="201" t="s">
        <v>2173</v>
      </c>
      <c r="I1134" s="200">
        <v>5</v>
      </c>
      <c r="J1134" s="44" t="s">
        <v>811</v>
      </c>
      <c r="K1134" s="44" t="s">
        <v>1986</v>
      </c>
      <c r="L1134" s="202" t="s">
        <v>469</v>
      </c>
      <c r="M1134" s="202" t="s">
        <v>1987</v>
      </c>
      <c r="N1134" s="202" t="s">
        <v>624</v>
      </c>
      <c r="O1134" s="91">
        <v>27</v>
      </c>
      <c r="P1134" s="44" t="s">
        <v>625</v>
      </c>
      <c r="Q1134" s="45" t="s">
        <v>1988</v>
      </c>
      <c r="R1134" s="45" t="s">
        <v>625</v>
      </c>
      <c r="S1134" s="46" t="s">
        <v>627</v>
      </c>
      <c r="T1134" s="208">
        <v>28.788964639181547</v>
      </c>
      <c r="U1134" s="45" t="s">
        <v>632</v>
      </c>
      <c r="V1134" s="45">
        <v>5462</v>
      </c>
      <c r="W1134" s="45">
        <v>5462</v>
      </c>
      <c r="X1134" s="44">
        <v>22</v>
      </c>
      <c r="Y1134" s="78">
        <v>248.27272727272728</v>
      </c>
      <c r="Z1134" s="46" t="s">
        <v>708</v>
      </c>
      <c r="AA1134" s="44" t="s">
        <v>630</v>
      </c>
      <c r="AB1134" s="66" t="s">
        <v>632</v>
      </c>
      <c r="AC1134" s="66" t="s">
        <v>634</v>
      </c>
      <c r="AD1134" s="46" t="s">
        <v>632</v>
      </c>
      <c r="AE1134" s="66" t="s">
        <v>634</v>
      </c>
      <c r="AF1134" s="46" t="s">
        <v>632</v>
      </c>
      <c r="AG1134" s="46" t="s">
        <v>635</v>
      </c>
      <c r="AH1134" s="46"/>
    </row>
    <row r="1135" spans="2:34">
      <c r="B1135" s="45" t="s">
        <v>2174</v>
      </c>
      <c r="C1135" s="199" t="s">
        <v>437</v>
      </c>
      <c r="D1135" s="199" t="s">
        <v>200</v>
      </c>
      <c r="E1135" s="200" t="s">
        <v>416</v>
      </c>
      <c r="F1135" s="199" t="s">
        <v>1984</v>
      </c>
      <c r="G1135" s="44" t="s">
        <v>2036</v>
      </c>
      <c r="H1135" s="201" t="s">
        <v>2175</v>
      </c>
      <c r="I1135" s="200">
        <v>6</v>
      </c>
      <c r="J1135" s="44" t="s">
        <v>811</v>
      </c>
      <c r="K1135" s="44" t="s">
        <v>1986</v>
      </c>
      <c r="L1135" s="202" t="s">
        <v>469</v>
      </c>
      <c r="M1135" s="202" t="s">
        <v>1987</v>
      </c>
      <c r="N1135" s="202" t="s">
        <v>624</v>
      </c>
      <c r="O1135" s="91">
        <v>45</v>
      </c>
      <c r="P1135" s="44" t="s">
        <v>625</v>
      </c>
      <c r="Q1135" s="45" t="s">
        <v>1988</v>
      </c>
      <c r="R1135" s="45" t="s">
        <v>625</v>
      </c>
      <c r="S1135" s="46" t="s">
        <v>627</v>
      </c>
      <c r="T1135" s="208">
        <v>39.915871354630355</v>
      </c>
      <c r="U1135" s="45" t="s">
        <v>632</v>
      </c>
      <c r="V1135" s="45">
        <v>5462</v>
      </c>
      <c r="W1135" s="45">
        <v>5462</v>
      </c>
      <c r="X1135" s="44">
        <v>22</v>
      </c>
      <c r="Y1135" s="78">
        <v>248.27272727272728</v>
      </c>
      <c r="Z1135" s="46" t="s">
        <v>708</v>
      </c>
      <c r="AA1135" s="44" t="s">
        <v>630</v>
      </c>
      <c r="AB1135" s="66" t="s">
        <v>640</v>
      </c>
      <c r="AC1135" s="66" t="s">
        <v>634</v>
      </c>
      <c r="AD1135" s="46" t="s">
        <v>632</v>
      </c>
      <c r="AE1135" s="66" t="s">
        <v>634</v>
      </c>
      <c r="AF1135" s="46" t="s">
        <v>632</v>
      </c>
      <c r="AG1135" s="46" t="s">
        <v>635</v>
      </c>
      <c r="AH1135" s="46"/>
    </row>
    <row r="1136" spans="2:34">
      <c r="B1136" s="45" t="s">
        <v>2176</v>
      </c>
      <c r="C1136" s="199" t="s">
        <v>437</v>
      </c>
      <c r="D1136" s="199" t="s">
        <v>200</v>
      </c>
      <c r="E1136" s="200" t="s">
        <v>416</v>
      </c>
      <c r="F1136" s="199" t="s">
        <v>1984</v>
      </c>
      <c r="G1136" s="44" t="s">
        <v>2036</v>
      </c>
      <c r="H1136" s="201" t="s">
        <v>2177</v>
      </c>
      <c r="I1136" s="200">
        <v>7</v>
      </c>
      <c r="J1136" s="44" t="s">
        <v>811</v>
      </c>
      <c r="K1136" s="44" t="s">
        <v>1986</v>
      </c>
      <c r="L1136" s="202" t="s">
        <v>469</v>
      </c>
      <c r="M1136" s="202" t="s">
        <v>1987</v>
      </c>
      <c r="N1136" s="202" t="s">
        <v>624</v>
      </c>
      <c r="O1136" s="91">
        <v>48.214285714285722</v>
      </c>
      <c r="P1136" s="44" t="s">
        <v>625</v>
      </c>
      <c r="Q1136" s="45" t="s">
        <v>1988</v>
      </c>
      <c r="R1136" s="45" t="s">
        <v>625</v>
      </c>
      <c r="S1136" s="46" t="s">
        <v>627</v>
      </c>
      <c r="T1136" s="208">
        <v>39.915871354630355</v>
      </c>
      <c r="U1136" s="45" t="s">
        <v>632</v>
      </c>
      <c r="V1136" s="45">
        <v>5462</v>
      </c>
      <c r="W1136" s="45">
        <v>5462</v>
      </c>
      <c r="X1136" s="44">
        <v>22</v>
      </c>
      <c r="Y1136" s="78">
        <v>248.27272727272728</v>
      </c>
      <c r="Z1136" s="46" t="s">
        <v>708</v>
      </c>
      <c r="AA1136" s="44" t="s">
        <v>630</v>
      </c>
      <c r="AB1136" s="66" t="s">
        <v>640</v>
      </c>
      <c r="AC1136" s="66" t="s">
        <v>634</v>
      </c>
      <c r="AD1136" s="46" t="s">
        <v>632</v>
      </c>
      <c r="AE1136" s="66" t="s">
        <v>634</v>
      </c>
      <c r="AF1136" s="46" t="s">
        <v>632</v>
      </c>
      <c r="AG1136" s="46" t="s">
        <v>635</v>
      </c>
      <c r="AH1136" s="46"/>
    </row>
    <row r="1137" spans="2:34">
      <c r="B1137" s="45" t="s">
        <v>2178</v>
      </c>
      <c r="C1137" s="199" t="s">
        <v>437</v>
      </c>
      <c r="D1137" s="199" t="s">
        <v>200</v>
      </c>
      <c r="E1137" s="200" t="s">
        <v>416</v>
      </c>
      <c r="F1137" s="199" t="s">
        <v>1984</v>
      </c>
      <c r="G1137" s="44" t="s">
        <v>2036</v>
      </c>
      <c r="H1137" s="201" t="s">
        <v>2179</v>
      </c>
      <c r="I1137" s="200">
        <v>6</v>
      </c>
      <c r="J1137" s="44" t="s">
        <v>811</v>
      </c>
      <c r="K1137" s="44" t="s">
        <v>1986</v>
      </c>
      <c r="L1137" s="202" t="s">
        <v>469</v>
      </c>
      <c r="M1137" s="202" t="s">
        <v>1987</v>
      </c>
      <c r="N1137" s="202" t="s">
        <v>624</v>
      </c>
      <c r="O1137" s="91">
        <v>28.5</v>
      </c>
      <c r="P1137" s="44" t="s">
        <v>625</v>
      </c>
      <c r="Q1137" s="45" t="s">
        <v>1988</v>
      </c>
      <c r="R1137" s="45" t="s">
        <v>625</v>
      </c>
      <c r="S1137" s="46" t="s">
        <v>627</v>
      </c>
      <c r="T1137" s="208">
        <v>70.960002663547982</v>
      </c>
      <c r="U1137" s="45" t="s">
        <v>632</v>
      </c>
      <c r="V1137" s="45">
        <v>5462</v>
      </c>
      <c r="W1137" s="45">
        <v>5462</v>
      </c>
      <c r="X1137" s="44">
        <v>22</v>
      </c>
      <c r="Y1137" s="78">
        <v>248.27272727272728</v>
      </c>
      <c r="Z1137" s="46" t="s">
        <v>708</v>
      </c>
      <c r="AA1137" s="44" t="s">
        <v>630</v>
      </c>
      <c r="AB1137" s="66" t="s">
        <v>632</v>
      </c>
      <c r="AC1137" s="66" t="s">
        <v>634</v>
      </c>
      <c r="AD1137" s="46" t="s">
        <v>632</v>
      </c>
      <c r="AE1137" s="66" t="s">
        <v>634</v>
      </c>
      <c r="AF1137" s="46" t="s">
        <v>632</v>
      </c>
      <c r="AG1137" s="46" t="s">
        <v>635</v>
      </c>
      <c r="AH1137" s="46"/>
    </row>
    <row r="1138" spans="2:34">
      <c r="B1138" s="45" t="s">
        <v>2180</v>
      </c>
      <c r="C1138" s="199" t="s">
        <v>437</v>
      </c>
      <c r="D1138" s="199" t="s">
        <v>200</v>
      </c>
      <c r="E1138" s="200" t="s">
        <v>416</v>
      </c>
      <c r="F1138" s="199" t="s">
        <v>1984</v>
      </c>
      <c r="G1138" s="44" t="s">
        <v>2036</v>
      </c>
      <c r="H1138" s="201" t="s">
        <v>2181</v>
      </c>
      <c r="I1138" s="200">
        <v>5</v>
      </c>
      <c r="J1138" s="44" t="s">
        <v>811</v>
      </c>
      <c r="K1138" s="44" t="s">
        <v>1986</v>
      </c>
      <c r="L1138" s="202" t="s">
        <v>469</v>
      </c>
      <c r="M1138" s="202" t="s">
        <v>1987</v>
      </c>
      <c r="N1138" s="202" t="s">
        <v>624</v>
      </c>
      <c r="O1138" s="91">
        <v>57</v>
      </c>
      <c r="P1138" s="44" t="s">
        <v>625</v>
      </c>
      <c r="Q1138" s="45" t="s">
        <v>1988</v>
      </c>
      <c r="R1138" s="45" t="s">
        <v>625</v>
      </c>
      <c r="S1138" s="46" t="s">
        <v>627</v>
      </c>
      <c r="T1138" s="208">
        <v>55.453797318133518</v>
      </c>
      <c r="U1138" s="45" t="s">
        <v>632</v>
      </c>
      <c r="V1138" s="45">
        <v>5462</v>
      </c>
      <c r="W1138" s="45">
        <v>5462</v>
      </c>
      <c r="X1138" s="44">
        <v>22</v>
      </c>
      <c r="Y1138" s="78">
        <v>248.27272727272728</v>
      </c>
      <c r="Z1138" s="46" t="s">
        <v>708</v>
      </c>
      <c r="AA1138" s="44" t="s">
        <v>630</v>
      </c>
      <c r="AB1138" s="66" t="s">
        <v>640</v>
      </c>
      <c r="AC1138" s="66" t="s">
        <v>634</v>
      </c>
      <c r="AD1138" s="46" t="s">
        <v>632</v>
      </c>
      <c r="AE1138" s="66" t="s">
        <v>634</v>
      </c>
      <c r="AF1138" s="46" t="s">
        <v>632</v>
      </c>
      <c r="AG1138" s="46" t="s">
        <v>635</v>
      </c>
      <c r="AH1138" s="46"/>
    </row>
    <row r="1139" spans="2:34">
      <c r="B1139" s="45" t="s">
        <v>2182</v>
      </c>
      <c r="C1139" s="199" t="s">
        <v>437</v>
      </c>
      <c r="D1139" s="199" t="s">
        <v>200</v>
      </c>
      <c r="E1139" s="200" t="s">
        <v>416</v>
      </c>
      <c r="F1139" s="199" t="s">
        <v>1984</v>
      </c>
      <c r="G1139" s="44" t="s">
        <v>2036</v>
      </c>
      <c r="H1139" s="201" t="s">
        <v>2183</v>
      </c>
      <c r="I1139" s="200">
        <v>1</v>
      </c>
      <c r="J1139" s="44" t="s">
        <v>811</v>
      </c>
      <c r="K1139" s="44" t="s">
        <v>1986</v>
      </c>
      <c r="L1139" s="202" t="s">
        <v>469</v>
      </c>
      <c r="M1139" s="202" t="s">
        <v>2020</v>
      </c>
      <c r="N1139" s="202" t="s">
        <v>624</v>
      </c>
      <c r="O1139" s="91">
        <v>30</v>
      </c>
      <c r="P1139" s="44" t="s">
        <v>625</v>
      </c>
      <c r="Q1139" s="45" t="s">
        <v>1988</v>
      </c>
      <c r="R1139" s="45" t="s">
        <v>625</v>
      </c>
      <c r="S1139" s="46" t="s">
        <v>2021</v>
      </c>
      <c r="T1139" s="208">
        <v>0</v>
      </c>
      <c r="U1139" s="45" t="s">
        <v>634</v>
      </c>
      <c r="V1139" s="45">
        <v>5462</v>
      </c>
      <c r="W1139" s="45">
        <v>5462</v>
      </c>
      <c r="X1139" s="44">
        <v>22</v>
      </c>
      <c r="Y1139" s="78">
        <v>248.27272727272728</v>
      </c>
      <c r="Z1139" s="46" t="s">
        <v>708</v>
      </c>
      <c r="AA1139" s="44" t="s">
        <v>630</v>
      </c>
      <c r="AB1139" s="66" t="s">
        <v>632</v>
      </c>
      <c r="AC1139" s="66" t="s">
        <v>634</v>
      </c>
      <c r="AD1139" s="46" t="s">
        <v>634</v>
      </c>
      <c r="AE1139" s="66" t="s">
        <v>634</v>
      </c>
      <c r="AF1139" s="46" t="s">
        <v>632</v>
      </c>
      <c r="AG1139" s="46" t="s">
        <v>635</v>
      </c>
      <c r="AH1139" s="46"/>
    </row>
    <row r="1140" spans="2:34">
      <c r="B1140" s="45" t="s">
        <v>2184</v>
      </c>
      <c r="C1140" s="199" t="s">
        <v>437</v>
      </c>
      <c r="D1140" s="199" t="s">
        <v>200</v>
      </c>
      <c r="E1140" s="200" t="s">
        <v>416</v>
      </c>
      <c r="F1140" s="199" t="s">
        <v>1984</v>
      </c>
      <c r="G1140" s="44" t="s">
        <v>2036</v>
      </c>
      <c r="H1140" s="201" t="s">
        <v>2185</v>
      </c>
      <c r="I1140" s="200">
        <v>9</v>
      </c>
      <c r="J1140" s="44" t="s">
        <v>811</v>
      </c>
      <c r="K1140" s="44" t="s">
        <v>1986</v>
      </c>
      <c r="L1140" s="202" t="s">
        <v>469</v>
      </c>
      <c r="M1140" s="202" t="s">
        <v>1987</v>
      </c>
      <c r="N1140" s="202" t="s">
        <v>624</v>
      </c>
      <c r="O1140" s="91">
        <v>50</v>
      </c>
      <c r="P1140" s="44" t="s">
        <v>625</v>
      </c>
      <c r="Q1140" s="45" t="s">
        <v>1988</v>
      </c>
      <c r="R1140" s="45" t="s">
        <v>625</v>
      </c>
      <c r="S1140" s="46" t="s">
        <v>627</v>
      </c>
      <c r="T1140" s="208">
        <v>45.34772067033672</v>
      </c>
      <c r="U1140" s="45" t="s">
        <v>632</v>
      </c>
      <c r="V1140" s="45">
        <v>5462</v>
      </c>
      <c r="W1140" s="45">
        <v>5462</v>
      </c>
      <c r="X1140" s="44">
        <v>22</v>
      </c>
      <c r="Y1140" s="78">
        <v>248.27272727272728</v>
      </c>
      <c r="Z1140" s="46" t="s">
        <v>708</v>
      </c>
      <c r="AA1140" s="44" t="s">
        <v>630</v>
      </c>
      <c r="AB1140" s="66" t="s">
        <v>640</v>
      </c>
      <c r="AC1140" s="66" t="s">
        <v>634</v>
      </c>
      <c r="AD1140" s="46" t="s">
        <v>632</v>
      </c>
      <c r="AE1140" s="66" t="s">
        <v>634</v>
      </c>
      <c r="AF1140" s="46" t="s">
        <v>632</v>
      </c>
      <c r="AG1140" s="46" t="s">
        <v>635</v>
      </c>
      <c r="AH1140" s="46"/>
    </row>
    <row r="1141" spans="2:34">
      <c r="B1141" s="45" t="s">
        <v>2186</v>
      </c>
      <c r="C1141" s="199" t="s">
        <v>437</v>
      </c>
      <c r="D1141" s="199" t="s">
        <v>200</v>
      </c>
      <c r="E1141" s="200" t="s">
        <v>416</v>
      </c>
      <c r="F1141" s="199" t="s">
        <v>1984</v>
      </c>
      <c r="G1141" s="44" t="s">
        <v>2036</v>
      </c>
      <c r="H1141" s="201" t="s">
        <v>2187</v>
      </c>
      <c r="I1141" s="200">
        <v>6</v>
      </c>
      <c r="J1141" s="44" t="s">
        <v>816</v>
      </c>
      <c r="K1141" s="44" t="s">
        <v>1986</v>
      </c>
      <c r="L1141" s="202" t="s">
        <v>469</v>
      </c>
      <c r="M1141" s="202" t="s">
        <v>2188</v>
      </c>
      <c r="N1141" s="202" t="s">
        <v>624</v>
      </c>
      <c r="O1141" s="91">
        <v>30</v>
      </c>
      <c r="P1141" s="44" t="s">
        <v>625</v>
      </c>
      <c r="Q1141" s="45" t="s">
        <v>1988</v>
      </c>
      <c r="R1141" s="45" t="s">
        <v>625</v>
      </c>
      <c r="S1141" s="46" t="s">
        <v>2021</v>
      </c>
      <c r="T1141" s="208">
        <v>0</v>
      </c>
      <c r="U1141" s="45" t="s">
        <v>634</v>
      </c>
      <c r="V1141" s="45">
        <v>5462</v>
      </c>
      <c r="W1141" s="45">
        <v>5462</v>
      </c>
      <c r="X1141" s="44">
        <v>22</v>
      </c>
      <c r="Y1141" s="78">
        <v>248.27272727272728</v>
      </c>
      <c r="Z1141" s="46" t="s">
        <v>708</v>
      </c>
      <c r="AA1141" s="44" t="s">
        <v>630</v>
      </c>
      <c r="AB1141" s="66" t="s">
        <v>632</v>
      </c>
      <c r="AC1141" s="66" t="s">
        <v>634</v>
      </c>
      <c r="AD1141" s="46" t="s">
        <v>634</v>
      </c>
      <c r="AE1141" s="66" t="s">
        <v>634</v>
      </c>
      <c r="AF1141" s="46" t="s">
        <v>632</v>
      </c>
      <c r="AG1141" s="46" t="s">
        <v>635</v>
      </c>
      <c r="AH1141" s="46"/>
    </row>
    <row r="1142" spans="2:34">
      <c r="B1142" s="45" t="s">
        <v>2189</v>
      </c>
      <c r="C1142" s="199" t="s">
        <v>437</v>
      </c>
      <c r="D1142" s="199" t="s">
        <v>200</v>
      </c>
      <c r="E1142" s="200" t="s">
        <v>416</v>
      </c>
      <c r="F1142" s="199" t="s">
        <v>1984</v>
      </c>
      <c r="G1142" s="44" t="s">
        <v>2036</v>
      </c>
      <c r="H1142" s="201" t="s">
        <v>2190</v>
      </c>
      <c r="I1142" s="200">
        <v>8</v>
      </c>
      <c r="J1142" s="44" t="s">
        <v>811</v>
      </c>
      <c r="K1142" s="44" t="s">
        <v>1986</v>
      </c>
      <c r="L1142" s="202" t="s">
        <v>469</v>
      </c>
      <c r="M1142" s="202" t="s">
        <v>1987</v>
      </c>
      <c r="N1142" s="202" t="s">
        <v>624</v>
      </c>
      <c r="O1142" s="91">
        <v>28.125</v>
      </c>
      <c r="P1142" s="44" t="s">
        <v>625</v>
      </c>
      <c r="Q1142" s="45" t="s">
        <v>1988</v>
      </c>
      <c r="R1142" s="45" t="s">
        <v>625</v>
      </c>
      <c r="S1142" s="46" t="s">
        <v>627</v>
      </c>
      <c r="T1142" s="208">
        <v>254.48780844082179</v>
      </c>
      <c r="U1142" s="45" t="s">
        <v>632</v>
      </c>
      <c r="V1142" s="45">
        <v>5462</v>
      </c>
      <c r="W1142" s="45">
        <v>5462</v>
      </c>
      <c r="X1142" s="44">
        <v>22</v>
      </c>
      <c r="Y1142" s="78">
        <v>248.27272727272728</v>
      </c>
      <c r="Z1142" s="46" t="s">
        <v>708</v>
      </c>
      <c r="AA1142" s="44" t="s">
        <v>630</v>
      </c>
      <c r="AB1142" s="66" t="s">
        <v>632</v>
      </c>
      <c r="AC1142" s="66" t="s">
        <v>634</v>
      </c>
      <c r="AD1142" s="46" t="s">
        <v>632</v>
      </c>
      <c r="AE1142" s="66" t="s">
        <v>634</v>
      </c>
      <c r="AF1142" s="46" t="s">
        <v>632</v>
      </c>
      <c r="AG1142" s="46" t="s">
        <v>635</v>
      </c>
      <c r="AH1142" s="46"/>
    </row>
    <row r="1143" spans="2:34">
      <c r="B1143" s="45" t="s">
        <v>2191</v>
      </c>
      <c r="C1143" s="199" t="s">
        <v>437</v>
      </c>
      <c r="D1143" s="199" t="s">
        <v>200</v>
      </c>
      <c r="E1143" s="200" t="s">
        <v>416</v>
      </c>
      <c r="F1143" s="199" t="s">
        <v>1984</v>
      </c>
      <c r="G1143" s="44" t="s">
        <v>2036</v>
      </c>
      <c r="H1143" s="201" t="s">
        <v>2192</v>
      </c>
      <c r="I1143" s="200">
        <v>3</v>
      </c>
      <c r="J1143" s="44" t="s">
        <v>811</v>
      </c>
      <c r="K1143" s="44" t="s">
        <v>1986</v>
      </c>
      <c r="L1143" s="202" t="s">
        <v>469</v>
      </c>
      <c r="M1143" s="202" t="s">
        <v>1987</v>
      </c>
      <c r="N1143" s="202" t="s">
        <v>624</v>
      </c>
      <c r="O1143" s="91">
        <v>36</v>
      </c>
      <c r="P1143" s="44" t="s">
        <v>625</v>
      </c>
      <c r="Q1143" s="45" t="s">
        <v>1988</v>
      </c>
      <c r="R1143" s="45" t="s">
        <v>625</v>
      </c>
      <c r="S1143" s="46" t="s">
        <v>627</v>
      </c>
      <c r="T1143" s="208">
        <v>195.20947711114576</v>
      </c>
      <c r="U1143" s="45" t="s">
        <v>632</v>
      </c>
      <c r="V1143" s="45">
        <v>5462</v>
      </c>
      <c r="W1143" s="45">
        <v>5462</v>
      </c>
      <c r="X1143" s="44">
        <v>22</v>
      </c>
      <c r="Y1143" s="78">
        <v>248.27272727272728</v>
      </c>
      <c r="Z1143" s="46" t="s">
        <v>708</v>
      </c>
      <c r="AA1143" s="44" t="s">
        <v>630</v>
      </c>
      <c r="AB1143" s="66" t="s">
        <v>632</v>
      </c>
      <c r="AC1143" s="66" t="s">
        <v>634</v>
      </c>
      <c r="AD1143" s="46" t="s">
        <v>632</v>
      </c>
      <c r="AE1143" s="66" t="s">
        <v>634</v>
      </c>
      <c r="AF1143" s="46" t="s">
        <v>632</v>
      </c>
      <c r="AG1143" s="46" t="s">
        <v>635</v>
      </c>
      <c r="AH1143" s="46"/>
    </row>
    <row r="1144" spans="2:34">
      <c r="B1144" s="45" t="s">
        <v>2193</v>
      </c>
      <c r="C1144" s="199" t="s">
        <v>437</v>
      </c>
      <c r="D1144" s="199" t="s">
        <v>200</v>
      </c>
      <c r="E1144" s="200" t="s">
        <v>416</v>
      </c>
      <c r="F1144" s="199" t="s">
        <v>1984</v>
      </c>
      <c r="G1144" s="44" t="s">
        <v>2036</v>
      </c>
      <c r="H1144" s="201" t="s">
        <v>2194</v>
      </c>
      <c r="I1144" s="200">
        <v>4</v>
      </c>
      <c r="J1144" s="44" t="s">
        <v>816</v>
      </c>
      <c r="K1144" s="44" t="s">
        <v>1986</v>
      </c>
      <c r="L1144" s="202" t="s">
        <v>469</v>
      </c>
      <c r="M1144" s="202" t="s">
        <v>1987</v>
      </c>
      <c r="N1144" s="202" t="s">
        <v>624</v>
      </c>
      <c r="O1144" s="91">
        <v>20.25</v>
      </c>
      <c r="P1144" s="44" t="s">
        <v>625</v>
      </c>
      <c r="Q1144" s="45" t="s">
        <v>1988</v>
      </c>
      <c r="R1144" s="45" t="s">
        <v>625</v>
      </c>
      <c r="S1144" s="46" t="s">
        <v>627</v>
      </c>
      <c r="T1144" s="208">
        <v>197.04341436849154</v>
      </c>
      <c r="U1144" s="45" t="s">
        <v>632</v>
      </c>
      <c r="V1144" s="45">
        <v>5462</v>
      </c>
      <c r="W1144" s="45">
        <v>5462</v>
      </c>
      <c r="X1144" s="44">
        <v>22</v>
      </c>
      <c r="Y1144" s="78">
        <v>248.27272727272728</v>
      </c>
      <c r="Z1144" s="46" t="s">
        <v>708</v>
      </c>
      <c r="AA1144" s="44" t="s">
        <v>630</v>
      </c>
      <c r="AB1144" s="66" t="s">
        <v>632</v>
      </c>
      <c r="AC1144" s="66" t="s">
        <v>634</v>
      </c>
      <c r="AD1144" s="46" t="s">
        <v>632</v>
      </c>
      <c r="AE1144" s="66" t="s">
        <v>634</v>
      </c>
      <c r="AF1144" s="46" t="s">
        <v>632</v>
      </c>
      <c r="AG1144" s="46" t="s">
        <v>635</v>
      </c>
      <c r="AH1144" s="46"/>
    </row>
    <row r="1145" spans="2:34">
      <c r="B1145" s="45" t="s">
        <v>2195</v>
      </c>
      <c r="C1145" s="199" t="s">
        <v>437</v>
      </c>
      <c r="D1145" s="199" t="s">
        <v>200</v>
      </c>
      <c r="E1145" s="200" t="s">
        <v>416</v>
      </c>
      <c r="F1145" s="199" t="s">
        <v>1984</v>
      </c>
      <c r="G1145" s="44" t="s">
        <v>2036</v>
      </c>
      <c r="H1145" s="201" t="s">
        <v>2196</v>
      </c>
      <c r="I1145" s="200">
        <v>12</v>
      </c>
      <c r="J1145" s="44" t="s">
        <v>811</v>
      </c>
      <c r="K1145" s="44" t="s">
        <v>1986</v>
      </c>
      <c r="L1145" s="202" t="s">
        <v>469</v>
      </c>
      <c r="M1145" s="202" t="s">
        <v>2188</v>
      </c>
      <c r="N1145" s="202" t="s">
        <v>624</v>
      </c>
      <c r="O1145" s="91">
        <v>18</v>
      </c>
      <c r="P1145" s="44" t="s">
        <v>625</v>
      </c>
      <c r="Q1145" s="45" t="s">
        <v>1988</v>
      </c>
      <c r="R1145" s="45" t="s">
        <v>625</v>
      </c>
      <c r="S1145" s="46" t="s">
        <v>2021</v>
      </c>
      <c r="T1145" s="208">
        <v>0</v>
      </c>
      <c r="U1145" s="45" t="s">
        <v>634</v>
      </c>
      <c r="V1145" s="45">
        <v>5462</v>
      </c>
      <c r="W1145" s="45">
        <v>5462</v>
      </c>
      <c r="X1145" s="44">
        <v>22</v>
      </c>
      <c r="Y1145" s="78">
        <v>248.27272727272728</v>
      </c>
      <c r="Z1145" s="46" t="s">
        <v>708</v>
      </c>
      <c r="AA1145" s="44" t="s">
        <v>630</v>
      </c>
      <c r="AB1145" s="66" t="s">
        <v>631</v>
      </c>
      <c r="AC1145" s="66" t="s">
        <v>634</v>
      </c>
      <c r="AD1145" s="46" t="s">
        <v>634</v>
      </c>
      <c r="AE1145" s="66" t="s">
        <v>634</v>
      </c>
      <c r="AF1145" s="46" t="s">
        <v>631</v>
      </c>
      <c r="AG1145" s="46" t="s">
        <v>635</v>
      </c>
      <c r="AH1145" s="46"/>
    </row>
    <row r="1146" spans="2:34">
      <c r="B1146" s="45" t="s">
        <v>2197</v>
      </c>
      <c r="C1146" s="199" t="s">
        <v>437</v>
      </c>
      <c r="D1146" s="199" t="s">
        <v>200</v>
      </c>
      <c r="E1146" s="200" t="s">
        <v>416</v>
      </c>
      <c r="F1146" s="199" t="s">
        <v>1984</v>
      </c>
      <c r="G1146" s="44" t="s">
        <v>2036</v>
      </c>
      <c r="H1146" s="201" t="s">
        <v>2198</v>
      </c>
      <c r="I1146" s="200">
        <v>1</v>
      </c>
      <c r="J1146" s="44" t="s">
        <v>811</v>
      </c>
      <c r="K1146" s="44" t="s">
        <v>1986</v>
      </c>
      <c r="L1146" s="202" t="s">
        <v>469</v>
      </c>
      <c r="M1146" s="202" t="s">
        <v>1987</v>
      </c>
      <c r="N1146" s="202" t="s">
        <v>624</v>
      </c>
      <c r="O1146" s="91">
        <v>36</v>
      </c>
      <c r="P1146" s="44" t="s">
        <v>625</v>
      </c>
      <c r="Q1146" s="45" t="s">
        <v>1988</v>
      </c>
      <c r="R1146" s="45" t="s">
        <v>625</v>
      </c>
      <c r="S1146" s="46" t="s">
        <v>627</v>
      </c>
      <c r="T1146" s="208">
        <v>83.600985669945899</v>
      </c>
      <c r="U1146" s="45" t="s">
        <v>632</v>
      </c>
      <c r="V1146" s="45">
        <v>5462</v>
      </c>
      <c r="W1146" s="45">
        <v>5462</v>
      </c>
      <c r="X1146" s="44">
        <v>22</v>
      </c>
      <c r="Y1146" s="78">
        <v>248.27272727272728</v>
      </c>
      <c r="Z1146" s="46" t="s">
        <v>708</v>
      </c>
      <c r="AA1146" s="44" t="s">
        <v>630</v>
      </c>
      <c r="AB1146" s="66" t="s">
        <v>632</v>
      </c>
      <c r="AC1146" s="66" t="s">
        <v>634</v>
      </c>
      <c r="AD1146" s="46" t="s">
        <v>632</v>
      </c>
      <c r="AE1146" s="66" t="s">
        <v>634</v>
      </c>
      <c r="AF1146" s="46" t="s">
        <v>632</v>
      </c>
      <c r="AG1146" s="46" t="s">
        <v>635</v>
      </c>
      <c r="AH1146" s="46"/>
    </row>
    <row r="1147" spans="2:34">
      <c r="B1147" s="45" t="s">
        <v>2199</v>
      </c>
      <c r="C1147" s="199" t="s">
        <v>437</v>
      </c>
      <c r="D1147" s="199" t="s">
        <v>200</v>
      </c>
      <c r="E1147" s="200" t="s">
        <v>416</v>
      </c>
      <c r="F1147" s="199" t="s">
        <v>1984</v>
      </c>
      <c r="G1147" s="44" t="s">
        <v>2036</v>
      </c>
      <c r="H1147" s="201" t="s">
        <v>2200</v>
      </c>
      <c r="I1147" s="200">
        <v>6</v>
      </c>
      <c r="J1147" s="44" t="s">
        <v>811</v>
      </c>
      <c r="K1147" s="44" t="s">
        <v>1986</v>
      </c>
      <c r="L1147" s="202" t="s">
        <v>469</v>
      </c>
      <c r="M1147" s="202" t="s">
        <v>1987</v>
      </c>
      <c r="N1147" s="202" t="s">
        <v>624</v>
      </c>
      <c r="O1147" s="91">
        <v>30</v>
      </c>
      <c r="P1147" s="44" t="s">
        <v>625</v>
      </c>
      <c r="Q1147" s="45" t="s">
        <v>1988</v>
      </c>
      <c r="R1147" s="45" t="s">
        <v>625</v>
      </c>
      <c r="S1147" s="46" t="s">
        <v>627</v>
      </c>
      <c r="T1147" s="208">
        <v>180.85445977634706</v>
      </c>
      <c r="U1147" s="45" t="s">
        <v>632</v>
      </c>
      <c r="V1147" s="45">
        <v>5462</v>
      </c>
      <c r="W1147" s="45">
        <v>5462</v>
      </c>
      <c r="X1147" s="44">
        <v>22</v>
      </c>
      <c r="Y1147" s="78">
        <v>248.27272727272728</v>
      </c>
      <c r="Z1147" s="46" t="s">
        <v>708</v>
      </c>
      <c r="AA1147" s="44" t="s">
        <v>630</v>
      </c>
      <c r="AB1147" s="66" t="s">
        <v>632</v>
      </c>
      <c r="AC1147" s="66" t="s">
        <v>634</v>
      </c>
      <c r="AD1147" s="46" t="s">
        <v>632</v>
      </c>
      <c r="AE1147" s="66" t="s">
        <v>634</v>
      </c>
      <c r="AF1147" s="46" t="s">
        <v>632</v>
      </c>
      <c r="AG1147" s="46" t="s">
        <v>635</v>
      </c>
      <c r="AH1147" s="46"/>
    </row>
    <row r="1148" spans="2:34">
      <c r="B1148" s="45" t="s">
        <v>2201</v>
      </c>
      <c r="C1148" s="199" t="s">
        <v>437</v>
      </c>
      <c r="D1148" s="199" t="s">
        <v>200</v>
      </c>
      <c r="E1148" s="200" t="s">
        <v>416</v>
      </c>
      <c r="F1148" s="199" t="s">
        <v>1984</v>
      </c>
      <c r="G1148" s="44" t="s">
        <v>2036</v>
      </c>
      <c r="H1148" s="201" t="s">
        <v>2202</v>
      </c>
      <c r="I1148" s="200">
        <v>8</v>
      </c>
      <c r="J1148" s="44" t="s">
        <v>811</v>
      </c>
      <c r="K1148" s="44" t="s">
        <v>1986</v>
      </c>
      <c r="L1148" s="202" t="s">
        <v>469</v>
      </c>
      <c r="M1148" s="202" t="s">
        <v>1987</v>
      </c>
      <c r="N1148" s="202" t="s">
        <v>624</v>
      </c>
      <c r="O1148" s="91">
        <v>45</v>
      </c>
      <c r="P1148" s="44" t="s">
        <v>625</v>
      </c>
      <c r="Q1148" s="45" t="s">
        <v>1988</v>
      </c>
      <c r="R1148" s="45" t="s">
        <v>625</v>
      </c>
      <c r="S1148" s="46" t="s">
        <v>627</v>
      </c>
      <c r="T1148" s="208">
        <v>170.19728710526815</v>
      </c>
      <c r="U1148" s="45" t="s">
        <v>632</v>
      </c>
      <c r="V1148" s="45">
        <v>5462</v>
      </c>
      <c r="W1148" s="45">
        <v>5462</v>
      </c>
      <c r="X1148" s="44">
        <v>22</v>
      </c>
      <c r="Y1148" s="78">
        <v>248.27272727272728</v>
      </c>
      <c r="Z1148" s="46" t="s">
        <v>708</v>
      </c>
      <c r="AA1148" s="44" t="s">
        <v>630</v>
      </c>
      <c r="AB1148" s="66" t="s">
        <v>640</v>
      </c>
      <c r="AC1148" s="66" t="s">
        <v>634</v>
      </c>
      <c r="AD1148" s="46" t="s">
        <v>632</v>
      </c>
      <c r="AE1148" s="66" t="s">
        <v>634</v>
      </c>
      <c r="AF1148" s="46" t="s">
        <v>632</v>
      </c>
      <c r="AG1148" s="46" t="s">
        <v>635</v>
      </c>
      <c r="AH1148" s="46"/>
    </row>
    <row r="1149" spans="2:34">
      <c r="B1149" s="45" t="s">
        <v>2203</v>
      </c>
      <c r="C1149" s="199" t="s">
        <v>437</v>
      </c>
      <c r="D1149" s="199" t="s">
        <v>200</v>
      </c>
      <c r="E1149" s="200" t="s">
        <v>416</v>
      </c>
      <c r="F1149" s="199" t="s">
        <v>1984</v>
      </c>
      <c r="G1149" s="44" t="s">
        <v>2036</v>
      </c>
      <c r="H1149" s="201" t="s">
        <v>2204</v>
      </c>
      <c r="I1149" s="200">
        <v>2</v>
      </c>
      <c r="J1149" s="44" t="s">
        <v>811</v>
      </c>
      <c r="K1149" s="44" t="s">
        <v>1986</v>
      </c>
      <c r="L1149" s="202" t="s">
        <v>469</v>
      </c>
      <c r="M1149" s="202" t="s">
        <v>2188</v>
      </c>
      <c r="N1149" s="202" t="s">
        <v>624</v>
      </c>
      <c r="O1149" s="91">
        <v>108</v>
      </c>
      <c r="P1149" s="44" t="s">
        <v>625</v>
      </c>
      <c r="Q1149" s="45" t="s">
        <v>1988</v>
      </c>
      <c r="R1149" s="45" t="s">
        <v>625</v>
      </c>
      <c r="S1149" s="46" t="s">
        <v>2021</v>
      </c>
      <c r="T1149" s="208">
        <v>0</v>
      </c>
      <c r="U1149" s="45" t="s">
        <v>634</v>
      </c>
      <c r="V1149" s="45">
        <v>5462</v>
      </c>
      <c r="W1149" s="45">
        <v>5462</v>
      </c>
      <c r="X1149" s="44">
        <v>22</v>
      </c>
      <c r="Y1149" s="78">
        <v>248.27272727272728</v>
      </c>
      <c r="Z1149" s="46" t="s">
        <v>708</v>
      </c>
      <c r="AA1149" s="44" t="s">
        <v>630</v>
      </c>
      <c r="AB1149" s="66" t="s">
        <v>634</v>
      </c>
      <c r="AC1149" s="66" t="s">
        <v>634</v>
      </c>
      <c r="AD1149" s="46" t="s">
        <v>634</v>
      </c>
      <c r="AE1149" s="66" t="s">
        <v>634</v>
      </c>
      <c r="AF1149" s="46" t="s">
        <v>634</v>
      </c>
      <c r="AG1149" s="46" t="s">
        <v>635</v>
      </c>
      <c r="AH1149" s="46"/>
    </row>
    <row r="1150" spans="2:34">
      <c r="B1150" s="45" t="s">
        <v>2205</v>
      </c>
      <c r="C1150" s="199" t="s">
        <v>437</v>
      </c>
      <c r="D1150" s="199" t="s">
        <v>200</v>
      </c>
      <c r="E1150" s="200" t="s">
        <v>416</v>
      </c>
      <c r="F1150" s="199" t="s">
        <v>1984</v>
      </c>
      <c r="G1150" s="44" t="s">
        <v>2036</v>
      </c>
      <c r="H1150" s="201" t="s">
        <v>2206</v>
      </c>
      <c r="I1150" s="200">
        <v>2</v>
      </c>
      <c r="J1150" s="44" t="s">
        <v>811</v>
      </c>
      <c r="K1150" s="44" t="s">
        <v>1986</v>
      </c>
      <c r="L1150" s="202" t="s">
        <v>469</v>
      </c>
      <c r="M1150" s="202" t="s">
        <v>1987</v>
      </c>
      <c r="N1150" s="202" t="s">
        <v>624</v>
      </c>
      <c r="O1150" s="91">
        <v>45</v>
      </c>
      <c r="P1150" s="44" t="s">
        <v>798</v>
      </c>
      <c r="Q1150" s="45" t="s">
        <v>1988</v>
      </c>
      <c r="R1150" s="45" t="s">
        <v>625</v>
      </c>
      <c r="S1150" s="46" t="s">
        <v>627</v>
      </c>
      <c r="T1150" s="208">
        <v>44.960963712893665</v>
      </c>
      <c r="U1150" s="45" t="s">
        <v>632</v>
      </c>
      <c r="V1150" s="45">
        <v>5462</v>
      </c>
      <c r="W1150" s="45">
        <v>5462</v>
      </c>
      <c r="X1150" s="44">
        <v>22</v>
      </c>
      <c r="Y1150" s="78">
        <v>248.27272727272728</v>
      </c>
      <c r="Z1150" s="46" t="s">
        <v>708</v>
      </c>
      <c r="AA1150" s="44" t="s">
        <v>630</v>
      </c>
      <c r="AB1150" s="66" t="s">
        <v>640</v>
      </c>
      <c r="AC1150" s="66" t="s">
        <v>632</v>
      </c>
      <c r="AD1150" s="46" t="s">
        <v>632</v>
      </c>
      <c r="AE1150" s="66" t="s">
        <v>634</v>
      </c>
      <c r="AF1150" s="46" t="s">
        <v>632</v>
      </c>
      <c r="AG1150" s="46" t="s">
        <v>635</v>
      </c>
      <c r="AH1150" s="46"/>
    </row>
    <row r="1151" spans="2:34">
      <c r="B1151" s="45" t="s">
        <v>2207</v>
      </c>
      <c r="C1151" s="199" t="s">
        <v>437</v>
      </c>
      <c r="D1151" s="199" t="s">
        <v>200</v>
      </c>
      <c r="E1151" s="200" t="s">
        <v>416</v>
      </c>
      <c r="F1151" s="199" t="s">
        <v>1984</v>
      </c>
      <c r="G1151" s="44" t="s">
        <v>2036</v>
      </c>
      <c r="H1151" s="201" t="s">
        <v>2208</v>
      </c>
      <c r="I1151" s="200">
        <v>5</v>
      </c>
      <c r="J1151" s="44" t="s">
        <v>811</v>
      </c>
      <c r="K1151" s="44" t="s">
        <v>1986</v>
      </c>
      <c r="L1151" s="202" t="s">
        <v>469</v>
      </c>
      <c r="M1151" s="202" t="s">
        <v>1987</v>
      </c>
      <c r="N1151" s="202" t="s">
        <v>624</v>
      </c>
      <c r="O1151" s="91">
        <v>27</v>
      </c>
      <c r="P1151" s="44" t="s">
        <v>625</v>
      </c>
      <c r="Q1151" s="45" t="s">
        <v>1988</v>
      </c>
      <c r="R1151" s="45" t="s">
        <v>625</v>
      </c>
      <c r="S1151" s="46" t="s">
        <v>627</v>
      </c>
      <c r="T1151" s="208">
        <v>13.631061954229015</v>
      </c>
      <c r="U1151" s="45" t="s">
        <v>632</v>
      </c>
      <c r="V1151" s="45">
        <v>5462</v>
      </c>
      <c r="W1151" s="45">
        <v>5462</v>
      </c>
      <c r="X1151" s="44">
        <v>22</v>
      </c>
      <c r="Y1151" s="78">
        <v>248.27272727272728</v>
      </c>
      <c r="Z1151" s="46" t="s">
        <v>708</v>
      </c>
      <c r="AA1151" s="44" t="s">
        <v>630</v>
      </c>
      <c r="AB1151" s="66" t="s">
        <v>632</v>
      </c>
      <c r="AC1151" s="66" t="s">
        <v>634</v>
      </c>
      <c r="AD1151" s="46" t="s">
        <v>632</v>
      </c>
      <c r="AE1151" s="66" t="s">
        <v>634</v>
      </c>
      <c r="AF1151" s="46" t="s">
        <v>632</v>
      </c>
      <c r="AG1151" s="46" t="s">
        <v>635</v>
      </c>
      <c r="AH1151" s="46"/>
    </row>
    <row r="1152" spans="2:34">
      <c r="B1152" s="45" t="s">
        <v>2209</v>
      </c>
      <c r="C1152" s="199" t="s">
        <v>437</v>
      </c>
      <c r="D1152" s="199" t="s">
        <v>200</v>
      </c>
      <c r="E1152" s="200" t="s">
        <v>416</v>
      </c>
      <c r="F1152" s="199" t="s">
        <v>1984</v>
      </c>
      <c r="G1152" s="44" t="s">
        <v>2036</v>
      </c>
      <c r="H1152" s="201" t="s">
        <v>2210</v>
      </c>
      <c r="I1152" s="200">
        <v>2</v>
      </c>
      <c r="J1152" s="44" t="s">
        <v>811</v>
      </c>
      <c r="K1152" s="44" t="s">
        <v>1986</v>
      </c>
      <c r="L1152" s="202" t="s">
        <v>469</v>
      </c>
      <c r="M1152" s="202" t="s">
        <v>1987</v>
      </c>
      <c r="N1152" s="202" t="s">
        <v>624</v>
      </c>
      <c r="O1152" s="91">
        <v>36</v>
      </c>
      <c r="P1152" s="44" t="s">
        <v>625</v>
      </c>
      <c r="Q1152" s="45" t="s">
        <v>1988</v>
      </c>
      <c r="R1152" s="45" t="s">
        <v>625</v>
      </c>
      <c r="S1152" s="46" t="s">
        <v>627</v>
      </c>
      <c r="T1152" s="208">
        <v>69.463177353158201</v>
      </c>
      <c r="U1152" s="45" t="s">
        <v>632</v>
      </c>
      <c r="V1152" s="45">
        <v>5462</v>
      </c>
      <c r="W1152" s="45">
        <v>5462</v>
      </c>
      <c r="X1152" s="44">
        <v>22</v>
      </c>
      <c r="Y1152" s="78">
        <v>248.27272727272728</v>
      </c>
      <c r="Z1152" s="46" t="s">
        <v>708</v>
      </c>
      <c r="AA1152" s="44" t="s">
        <v>630</v>
      </c>
      <c r="AB1152" s="66" t="s">
        <v>632</v>
      </c>
      <c r="AC1152" s="66" t="s">
        <v>634</v>
      </c>
      <c r="AD1152" s="46" t="s">
        <v>632</v>
      </c>
      <c r="AE1152" s="66" t="s">
        <v>634</v>
      </c>
      <c r="AF1152" s="46" t="s">
        <v>632</v>
      </c>
      <c r="AG1152" s="46" t="s">
        <v>635</v>
      </c>
      <c r="AH1152" s="46"/>
    </row>
    <row r="1153" spans="2:34">
      <c r="B1153" s="45" t="s">
        <v>2211</v>
      </c>
      <c r="C1153" s="199" t="s">
        <v>437</v>
      </c>
      <c r="D1153" s="199" t="s">
        <v>200</v>
      </c>
      <c r="E1153" s="200" t="s">
        <v>416</v>
      </c>
      <c r="F1153" s="199" t="s">
        <v>1984</v>
      </c>
      <c r="G1153" s="44" t="s">
        <v>2036</v>
      </c>
      <c r="H1153" s="201" t="s">
        <v>2212</v>
      </c>
      <c r="I1153" s="200">
        <v>4</v>
      </c>
      <c r="J1153" s="44" t="s">
        <v>811</v>
      </c>
      <c r="K1153" s="44" t="s">
        <v>1986</v>
      </c>
      <c r="L1153" s="202" t="s">
        <v>469</v>
      </c>
      <c r="M1153" s="202" t="s">
        <v>1987</v>
      </c>
      <c r="N1153" s="202" t="s">
        <v>624</v>
      </c>
      <c r="O1153" s="91">
        <v>22.5</v>
      </c>
      <c r="P1153" s="44" t="s">
        <v>625</v>
      </c>
      <c r="Q1153" s="45" t="s">
        <v>1988</v>
      </c>
      <c r="R1153" s="45" t="s">
        <v>625</v>
      </c>
      <c r="S1153" s="46" t="s">
        <v>627</v>
      </c>
      <c r="T1153" s="208">
        <v>69.463177353158201</v>
      </c>
      <c r="U1153" s="45" t="s">
        <v>632</v>
      </c>
      <c r="V1153" s="45">
        <v>5462</v>
      </c>
      <c r="W1153" s="45">
        <v>5462</v>
      </c>
      <c r="X1153" s="44">
        <v>22</v>
      </c>
      <c r="Y1153" s="78">
        <v>248.27272727272728</v>
      </c>
      <c r="Z1153" s="46" t="s">
        <v>708</v>
      </c>
      <c r="AA1153" s="44" t="s">
        <v>630</v>
      </c>
      <c r="AB1153" s="66" t="s">
        <v>632</v>
      </c>
      <c r="AC1153" s="66" t="s">
        <v>634</v>
      </c>
      <c r="AD1153" s="46" t="s">
        <v>632</v>
      </c>
      <c r="AE1153" s="66" t="s">
        <v>634</v>
      </c>
      <c r="AF1153" s="46" t="s">
        <v>632</v>
      </c>
      <c r="AG1153" s="46" t="s">
        <v>635</v>
      </c>
      <c r="AH1153" s="46"/>
    </row>
    <row r="1154" spans="2:34">
      <c r="B1154" s="45" t="s">
        <v>2213</v>
      </c>
      <c r="C1154" s="199" t="s">
        <v>437</v>
      </c>
      <c r="D1154" s="199" t="s">
        <v>200</v>
      </c>
      <c r="E1154" s="200" t="s">
        <v>416</v>
      </c>
      <c r="F1154" s="199" t="s">
        <v>1984</v>
      </c>
      <c r="G1154" s="44" t="s">
        <v>2036</v>
      </c>
      <c r="H1154" s="201" t="s">
        <v>2214</v>
      </c>
      <c r="I1154" s="200">
        <v>5</v>
      </c>
      <c r="J1154" s="44" t="s">
        <v>816</v>
      </c>
      <c r="K1154" s="44" t="s">
        <v>1986</v>
      </c>
      <c r="L1154" s="202" t="s">
        <v>469</v>
      </c>
      <c r="M1154" s="202" t="s">
        <v>1987</v>
      </c>
      <c r="N1154" s="202" t="s">
        <v>624</v>
      </c>
      <c r="O1154" s="91">
        <v>36</v>
      </c>
      <c r="P1154" s="44" t="s">
        <v>625</v>
      </c>
      <c r="Q1154" s="45" t="s">
        <v>1988</v>
      </c>
      <c r="R1154" s="45" t="s">
        <v>625</v>
      </c>
      <c r="S1154" s="46" t="s">
        <v>627</v>
      </c>
      <c r="T1154" s="208">
        <v>69.317233102559626</v>
      </c>
      <c r="U1154" s="45" t="s">
        <v>632</v>
      </c>
      <c r="V1154" s="45">
        <v>5462</v>
      </c>
      <c r="W1154" s="45">
        <v>5462</v>
      </c>
      <c r="X1154" s="44">
        <v>22</v>
      </c>
      <c r="Y1154" s="78">
        <v>248.27272727272728</v>
      </c>
      <c r="Z1154" s="46" t="s">
        <v>708</v>
      </c>
      <c r="AA1154" s="44" t="s">
        <v>630</v>
      </c>
      <c r="AB1154" s="66" t="s">
        <v>632</v>
      </c>
      <c r="AC1154" s="66" t="s">
        <v>634</v>
      </c>
      <c r="AD1154" s="46" t="s">
        <v>632</v>
      </c>
      <c r="AE1154" s="66" t="s">
        <v>634</v>
      </c>
      <c r="AF1154" s="46" t="s">
        <v>632</v>
      </c>
      <c r="AG1154" s="46" t="s">
        <v>635</v>
      </c>
      <c r="AH1154" s="46"/>
    </row>
    <row r="1155" spans="2:34">
      <c r="B1155" s="45" t="s">
        <v>2215</v>
      </c>
      <c r="C1155" s="199" t="s">
        <v>437</v>
      </c>
      <c r="D1155" s="199" t="s">
        <v>200</v>
      </c>
      <c r="E1155" s="200" t="s">
        <v>416</v>
      </c>
      <c r="F1155" s="199" t="s">
        <v>1984</v>
      </c>
      <c r="G1155" s="44" t="s">
        <v>2036</v>
      </c>
      <c r="H1155" s="201" t="s">
        <v>2216</v>
      </c>
      <c r="I1155" s="200">
        <v>2</v>
      </c>
      <c r="J1155" s="44" t="s">
        <v>811</v>
      </c>
      <c r="K1155" s="44" t="s">
        <v>1986</v>
      </c>
      <c r="L1155" s="202" t="s">
        <v>469</v>
      </c>
      <c r="M1155" s="202" t="s">
        <v>1987</v>
      </c>
      <c r="N1155" s="202" t="s">
        <v>624</v>
      </c>
      <c r="O1155" s="91">
        <v>27</v>
      </c>
      <c r="P1155" s="44" t="s">
        <v>625</v>
      </c>
      <c r="Q1155" s="45" t="s">
        <v>1988</v>
      </c>
      <c r="R1155" s="45" t="s">
        <v>625</v>
      </c>
      <c r="S1155" s="46" t="s">
        <v>627</v>
      </c>
      <c r="T1155" s="208">
        <v>59.027989852251046</v>
      </c>
      <c r="U1155" s="45" t="s">
        <v>632</v>
      </c>
      <c r="V1155" s="45">
        <v>5462</v>
      </c>
      <c r="W1155" s="45">
        <v>5462</v>
      </c>
      <c r="X1155" s="44">
        <v>22</v>
      </c>
      <c r="Y1155" s="78">
        <v>248.27272727272728</v>
      </c>
      <c r="Z1155" s="46" t="s">
        <v>708</v>
      </c>
      <c r="AA1155" s="44" t="s">
        <v>630</v>
      </c>
      <c r="AB1155" s="66" t="s">
        <v>632</v>
      </c>
      <c r="AC1155" s="66" t="s">
        <v>634</v>
      </c>
      <c r="AD1155" s="46" t="s">
        <v>632</v>
      </c>
      <c r="AE1155" s="66" t="s">
        <v>634</v>
      </c>
      <c r="AF1155" s="46" t="s">
        <v>632</v>
      </c>
      <c r="AG1155" s="46" t="s">
        <v>635</v>
      </c>
      <c r="AH1155" s="46"/>
    </row>
    <row r="1156" spans="2:34">
      <c r="B1156" s="45" t="s">
        <v>2217</v>
      </c>
      <c r="C1156" s="199" t="s">
        <v>437</v>
      </c>
      <c r="D1156" s="199" t="s">
        <v>200</v>
      </c>
      <c r="E1156" s="200" t="s">
        <v>416</v>
      </c>
      <c r="F1156" s="199" t="s">
        <v>1984</v>
      </c>
      <c r="G1156" s="44" t="s">
        <v>2036</v>
      </c>
      <c r="H1156" s="201" t="s">
        <v>2218</v>
      </c>
      <c r="I1156" s="200">
        <v>5</v>
      </c>
      <c r="J1156" s="44" t="s">
        <v>811</v>
      </c>
      <c r="K1156" s="44" t="s">
        <v>1986</v>
      </c>
      <c r="L1156" s="202" t="s">
        <v>469</v>
      </c>
      <c r="M1156" s="202" t="s">
        <v>1987</v>
      </c>
      <c r="N1156" s="202" t="s">
        <v>624</v>
      </c>
      <c r="O1156" s="91">
        <v>18</v>
      </c>
      <c r="P1156" s="44" t="s">
        <v>625</v>
      </c>
      <c r="Q1156" s="45" t="s">
        <v>1988</v>
      </c>
      <c r="R1156" s="45" t="s">
        <v>625</v>
      </c>
      <c r="S1156" s="46" t="s">
        <v>627</v>
      </c>
      <c r="T1156" s="208">
        <v>65.541816636393619</v>
      </c>
      <c r="U1156" s="45" t="s">
        <v>632</v>
      </c>
      <c r="V1156" s="45">
        <v>5462</v>
      </c>
      <c r="W1156" s="45">
        <v>5462</v>
      </c>
      <c r="X1156" s="44">
        <v>22</v>
      </c>
      <c r="Y1156" s="78">
        <v>248.27272727272728</v>
      </c>
      <c r="Z1156" s="46" t="s">
        <v>708</v>
      </c>
      <c r="AA1156" s="44" t="s">
        <v>630</v>
      </c>
      <c r="AB1156" s="66" t="s">
        <v>631</v>
      </c>
      <c r="AC1156" s="66" t="s">
        <v>634</v>
      </c>
      <c r="AD1156" s="46" t="s">
        <v>632</v>
      </c>
      <c r="AE1156" s="66" t="s">
        <v>634</v>
      </c>
      <c r="AF1156" s="46" t="s">
        <v>631</v>
      </c>
      <c r="AG1156" s="46" t="s">
        <v>635</v>
      </c>
      <c r="AH1156" s="46"/>
    </row>
    <row r="1157" spans="2:34">
      <c r="B1157" s="45" t="s">
        <v>2219</v>
      </c>
      <c r="C1157" s="199" t="s">
        <v>437</v>
      </c>
      <c r="D1157" s="199" t="s">
        <v>200</v>
      </c>
      <c r="E1157" s="200" t="s">
        <v>416</v>
      </c>
      <c r="F1157" s="199" t="s">
        <v>1984</v>
      </c>
      <c r="G1157" s="44" t="s">
        <v>2036</v>
      </c>
      <c r="H1157" s="201" t="s">
        <v>2220</v>
      </c>
      <c r="I1157" s="200">
        <v>3</v>
      </c>
      <c r="J1157" s="44" t="s">
        <v>811</v>
      </c>
      <c r="K1157" s="44" t="s">
        <v>1986</v>
      </c>
      <c r="L1157" s="202" t="s">
        <v>469</v>
      </c>
      <c r="M1157" s="202" t="s">
        <v>1987</v>
      </c>
      <c r="N1157" s="202" t="s">
        <v>624</v>
      </c>
      <c r="O1157" s="91">
        <v>17.142857142857142</v>
      </c>
      <c r="P1157" s="44" t="s">
        <v>625</v>
      </c>
      <c r="Q1157" s="45" t="s">
        <v>1988</v>
      </c>
      <c r="R1157" s="45" t="s">
        <v>625</v>
      </c>
      <c r="S1157" s="46" t="s">
        <v>627</v>
      </c>
      <c r="T1157" s="208">
        <v>62.766700598353438</v>
      </c>
      <c r="U1157" s="45" t="s">
        <v>632</v>
      </c>
      <c r="V1157" s="45">
        <v>5462</v>
      </c>
      <c r="W1157" s="45">
        <v>5462</v>
      </c>
      <c r="X1157" s="44">
        <v>22</v>
      </c>
      <c r="Y1157" s="78">
        <v>248.27272727272728</v>
      </c>
      <c r="Z1157" s="46" t="s">
        <v>708</v>
      </c>
      <c r="AA1157" s="44" t="s">
        <v>630</v>
      </c>
      <c r="AB1157" s="66" t="s">
        <v>631</v>
      </c>
      <c r="AC1157" s="66" t="s">
        <v>634</v>
      </c>
      <c r="AD1157" s="46" t="s">
        <v>632</v>
      </c>
      <c r="AE1157" s="66" t="s">
        <v>634</v>
      </c>
      <c r="AF1157" s="46" t="s">
        <v>631</v>
      </c>
      <c r="AG1157" s="46" t="s">
        <v>635</v>
      </c>
      <c r="AH1157" s="46"/>
    </row>
    <row r="1158" spans="2:34">
      <c r="B1158" s="45" t="s">
        <v>2221</v>
      </c>
      <c r="C1158" s="199" t="s">
        <v>437</v>
      </c>
      <c r="D1158" s="199" t="s">
        <v>200</v>
      </c>
      <c r="E1158" s="200" t="s">
        <v>416</v>
      </c>
      <c r="F1158" s="199" t="s">
        <v>1984</v>
      </c>
      <c r="G1158" s="44" t="s">
        <v>2036</v>
      </c>
      <c r="H1158" s="201" t="s">
        <v>2222</v>
      </c>
      <c r="I1158" s="200">
        <v>4</v>
      </c>
      <c r="J1158" s="44" t="s">
        <v>811</v>
      </c>
      <c r="K1158" s="44" t="s">
        <v>1986</v>
      </c>
      <c r="L1158" s="202" t="s">
        <v>469</v>
      </c>
      <c r="M1158" s="202" t="s">
        <v>1987</v>
      </c>
      <c r="N1158" s="202" t="s">
        <v>624</v>
      </c>
      <c r="O1158" s="91">
        <v>13.5</v>
      </c>
      <c r="P1158" s="44" t="s">
        <v>625</v>
      </c>
      <c r="Q1158" s="45" t="s">
        <v>1988</v>
      </c>
      <c r="R1158" s="45" t="s">
        <v>625</v>
      </c>
      <c r="S1158" s="46" t="s">
        <v>627</v>
      </c>
      <c r="T1158" s="208">
        <v>38.720701078283348</v>
      </c>
      <c r="U1158" s="45" t="s">
        <v>632</v>
      </c>
      <c r="V1158" s="45">
        <v>5462</v>
      </c>
      <c r="W1158" s="45">
        <v>5462</v>
      </c>
      <c r="X1158" s="44">
        <v>22</v>
      </c>
      <c r="Y1158" s="78">
        <v>248.27272727272728</v>
      </c>
      <c r="Z1158" s="46" t="s">
        <v>708</v>
      </c>
      <c r="AA1158" s="44" t="s">
        <v>630</v>
      </c>
      <c r="AB1158" s="66" t="s">
        <v>631</v>
      </c>
      <c r="AC1158" s="66" t="s">
        <v>634</v>
      </c>
      <c r="AD1158" s="46" t="s">
        <v>632</v>
      </c>
      <c r="AE1158" s="66" t="s">
        <v>634</v>
      </c>
      <c r="AF1158" s="46" t="s">
        <v>631</v>
      </c>
      <c r="AG1158" s="46" t="s">
        <v>635</v>
      </c>
      <c r="AH1158" s="46"/>
    </row>
    <row r="1159" spans="2:34">
      <c r="B1159" s="45" t="s">
        <v>2223</v>
      </c>
      <c r="C1159" s="199" t="s">
        <v>437</v>
      </c>
      <c r="D1159" s="199" t="s">
        <v>200</v>
      </c>
      <c r="E1159" s="200" t="s">
        <v>416</v>
      </c>
      <c r="F1159" s="199" t="s">
        <v>1984</v>
      </c>
      <c r="G1159" s="44" t="s">
        <v>2036</v>
      </c>
      <c r="H1159" s="201" t="s">
        <v>2224</v>
      </c>
      <c r="I1159" s="200">
        <v>2</v>
      </c>
      <c r="J1159" s="44" t="s">
        <v>811</v>
      </c>
      <c r="K1159" s="44" t="s">
        <v>1986</v>
      </c>
      <c r="L1159" s="202" t="s">
        <v>469</v>
      </c>
      <c r="M1159" s="202" t="s">
        <v>1987</v>
      </c>
      <c r="N1159" s="202" t="s">
        <v>624</v>
      </c>
      <c r="O1159" s="91">
        <v>45</v>
      </c>
      <c r="P1159" s="44" t="s">
        <v>798</v>
      </c>
      <c r="Q1159" s="45" t="s">
        <v>1988</v>
      </c>
      <c r="R1159" s="45" t="s">
        <v>625</v>
      </c>
      <c r="S1159" s="46" t="s">
        <v>627</v>
      </c>
      <c r="T1159" s="208">
        <v>52.519172927627437</v>
      </c>
      <c r="U1159" s="45" t="s">
        <v>632</v>
      </c>
      <c r="V1159" s="45">
        <v>5462</v>
      </c>
      <c r="W1159" s="45">
        <v>5462</v>
      </c>
      <c r="X1159" s="44">
        <v>22</v>
      </c>
      <c r="Y1159" s="78">
        <v>248.27272727272728</v>
      </c>
      <c r="Z1159" s="46" t="s">
        <v>708</v>
      </c>
      <c r="AA1159" s="44" t="s">
        <v>630</v>
      </c>
      <c r="AB1159" s="66" t="s">
        <v>640</v>
      </c>
      <c r="AC1159" s="66" t="s">
        <v>632</v>
      </c>
      <c r="AD1159" s="46" t="s">
        <v>632</v>
      </c>
      <c r="AE1159" s="66" t="s">
        <v>634</v>
      </c>
      <c r="AF1159" s="46" t="s">
        <v>632</v>
      </c>
      <c r="AG1159" s="46" t="s">
        <v>635</v>
      </c>
      <c r="AH1159" s="46"/>
    </row>
    <row r="1160" spans="2:34">
      <c r="B1160" s="45" t="s">
        <v>2225</v>
      </c>
      <c r="C1160" s="199" t="s">
        <v>437</v>
      </c>
      <c r="D1160" s="199" t="s">
        <v>200</v>
      </c>
      <c r="E1160" s="200" t="s">
        <v>416</v>
      </c>
      <c r="F1160" s="199" t="s">
        <v>1984</v>
      </c>
      <c r="G1160" s="44" t="s">
        <v>2036</v>
      </c>
      <c r="H1160" s="201" t="s">
        <v>2226</v>
      </c>
      <c r="I1160" s="200">
        <v>5</v>
      </c>
      <c r="J1160" s="44" t="s">
        <v>811</v>
      </c>
      <c r="K1160" s="44" t="s">
        <v>1986</v>
      </c>
      <c r="L1160" s="202" t="s">
        <v>469</v>
      </c>
      <c r="M1160" s="202" t="s">
        <v>1987</v>
      </c>
      <c r="N1160" s="202" t="s">
        <v>624</v>
      </c>
      <c r="O1160" s="91">
        <v>21.600000000000005</v>
      </c>
      <c r="P1160" s="44" t="s">
        <v>625</v>
      </c>
      <c r="Q1160" s="45" t="s">
        <v>1988</v>
      </c>
      <c r="R1160" s="45" t="s">
        <v>625</v>
      </c>
      <c r="S1160" s="46" t="s">
        <v>627</v>
      </c>
      <c r="T1160" s="208">
        <v>73.567861006028082</v>
      </c>
      <c r="U1160" s="45" t="s">
        <v>632</v>
      </c>
      <c r="V1160" s="45">
        <v>5462</v>
      </c>
      <c r="W1160" s="45">
        <v>5462</v>
      </c>
      <c r="X1160" s="44">
        <v>22</v>
      </c>
      <c r="Y1160" s="78">
        <v>248.27272727272728</v>
      </c>
      <c r="Z1160" s="46" t="s">
        <v>708</v>
      </c>
      <c r="AA1160" s="44" t="s">
        <v>630</v>
      </c>
      <c r="AB1160" s="66" t="s">
        <v>632</v>
      </c>
      <c r="AC1160" s="66" t="s">
        <v>634</v>
      </c>
      <c r="AD1160" s="46" t="s">
        <v>632</v>
      </c>
      <c r="AE1160" s="66" t="s">
        <v>634</v>
      </c>
      <c r="AF1160" s="46" t="s">
        <v>632</v>
      </c>
      <c r="AG1160" s="46" t="s">
        <v>635</v>
      </c>
      <c r="AH1160" s="46"/>
    </row>
    <row r="1161" spans="2:34">
      <c r="B1161" s="45" t="s">
        <v>2227</v>
      </c>
      <c r="C1161" s="199" t="s">
        <v>437</v>
      </c>
      <c r="D1161" s="199" t="s">
        <v>200</v>
      </c>
      <c r="E1161" s="200" t="s">
        <v>416</v>
      </c>
      <c r="F1161" s="199" t="s">
        <v>1984</v>
      </c>
      <c r="G1161" s="44" t="s">
        <v>2036</v>
      </c>
      <c r="H1161" s="201" t="s">
        <v>2228</v>
      </c>
      <c r="I1161" s="200">
        <v>1</v>
      </c>
      <c r="J1161" s="44" t="s">
        <v>811</v>
      </c>
      <c r="K1161" s="44" t="s">
        <v>1986</v>
      </c>
      <c r="L1161" s="202" t="s">
        <v>469</v>
      </c>
      <c r="M1161" s="202" t="s">
        <v>1987</v>
      </c>
      <c r="N1161" s="202" t="s">
        <v>624</v>
      </c>
      <c r="O1161" s="91">
        <v>36</v>
      </c>
      <c r="P1161" s="44" t="s">
        <v>625</v>
      </c>
      <c r="Q1161" s="45" t="s">
        <v>1988</v>
      </c>
      <c r="R1161" s="45" t="s">
        <v>625</v>
      </c>
      <c r="S1161" s="46" t="s">
        <v>627</v>
      </c>
      <c r="T1161" s="208">
        <v>68.237964250124605</v>
      </c>
      <c r="U1161" s="45" t="s">
        <v>632</v>
      </c>
      <c r="V1161" s="45">
        <v>5462</v>
      </c>
      <c r="W1161" s="45">
        <v>5462</v>
      </c>
      <c r="X1161" s="44">
        <v>22</v>
      </c>
      <c r="Y1161" s="78">
        <v>248.27272727272728</v>
      </c>
      <c r="Z1161" s="46" t="s">
        <v>708</v>
      </c>
      <c r="AA1161" s="44" t="s">
        <v>630</v>
      </c>
      <c r="AB1161" s="66" t="s">
        <v>632</v>
      </c>
      <c r="AC1161" s="66" t="s">
        <v>634</v>
      </c>
      <c r="AD1161" s="46" t="s">
        <v>632</v>
      </c>
      <c r="AE1161" s="66" t="s">
        <v>634</v>
      </c>
      <c r="AF1161" s="46" t="s">
        <v>632</v>
      </c>
      <c r="AG1161" s="46" t="s">
        <v>635</v>
      </c>
      <c r="AH1161" s="46"/>
    </row>
    <row r="1162" spans="2:34">
      <c r="B1162" s="45" t="s">
        <v>2229</v>
      </c>
      <c r="C1162" s="199" t="s">
        <v>437</v>
      </c>
      <c r="D1162" s="199" t="s">
        <v>200</v>
      </c>
      <c r="E1162" s="200" t="s">
        <v>416</v>
      </c>
      <c r="F1162" s="199" t="s">
        <v>1984</v>
      </c>
      <c r="G1162" s="44" t="s">
        <v>2036</v>
      </c>
      <c r="H1162" s="201" t="s">
        <v>2230</v>
      </c>
      <c r="I1162" s="200">
        <v>3</v>
      </c>
      <c r="J1162" s="44" t="s">
        <v>811</v>
      </c>
      <c r="K1162" s="44" t="s">
        <v>1986</v>
      </c>
      <c r="L1162" s="202" t="s">
        <v>469</v>
      </c>
      <c r="M1162" s="202" t="s">
        <v>1987</v>
      </c>
      <c r="N1162" s="202" t="s">
        <v>624</v>
      </c>
      <c r="O1162" s="91">
        <v>12</v>
      </c>
      <c r="P1162" s="44" t="s">
        <v>625</v>
      </c>
      <c r="Q1162" s="45" t="s">
        <v>1988</v>
      </c>
      <c r="R1162" s="45" t="s">
        <v>625</v>
      </c>
      <c r="S1162" s="46" t="s">
        <v>627</v>
      </c>
      <c r="T1162" s="208">
        <v>22.178454589973207</v>
      </c>
      <c r="U1162" s="45" t="s">
        <v>632</v>
      </c>
      <c r="V1162" s="45">
        <v>5462</v>
      </c>
      <c r="W1162" s="45">
        <v>5462</v>
      </c>
      <c r="X1162" s="44">
        <v>22</v>
      </c>
      <c r="Y1162" s="78">
        <v>248.27272727272728</v>
      </c>
      <c r="Z1162" s="46" t="s">
        <v>708</v>
      </c>
      <c r="AA1162" s="44" t="s">
        <v>630</v>
      </c>
      <c r="AB1162" s="66" t="s">
        <v>631</v>
      </c>
      <c r="AC1162" s="66" t="s">
        <v>634</v>
      </c>
      <c r="AD1162" s="46" t="s">
        <v>632</v>
      </c>
      <c r="AE1162" s="66" t="s">
        <v>634</v>
      </c>
      <c r="AF1162" s="46" t="s">
        <v>631</v>
      </c>
      <c r="AG1162" s="46" t="s">
        <v>635</v>
      </c>
      <c r="AH1162" s="46"/>
    </row>
    <row r="1163" spans="2:34">
      <c r="B1163" s="45" t="s">
        <v>2231</v>
      </c>
      <c r="C1163" s="199" t="s">
        <v>437</v>
      </c>
      <c r="D1163" s="199" t="s">
        <v>200</v>
      </c>
      <c r="E1163" s="200" t="s">
        <v>416</v>
      </c>
      <c r="F1163" s="199" t="s">
        <v>1984</v>
      </c>
      <c r="G1163" s="44" t="s">
        <v>2036</v>
      </c>
      <c r="H1163" s="201" t="s">
        <v>2232</v>
      </c>
      <c r="I1163" s="200">
        <v>1</v>
      </c>
      <c r="J1163" s="44" t="s">
        <v>811</v>
      </c>
      <c r="K1163" s="44" t="s">
        <v>1986</v>
      </c>
      <c r="L1163" s="202" t="s">
        <v>469</v>
      </c>
      <c r="M1163" s="202" t="s">
        <v>2188</v>
      </c>
      <c r="N1163" s="202" t="s">
        <v>624</v>
      </c>
      <c r="O1163" s="91">
        <v>64</v>
      </c>
      <c r="P1163" s="44" t="s">
        <v>625</v>
      </c>
      <c r="Q1163" s="45" t="s">
        <v>1988</v>
      </c>
      <c r="R1163" s="45" t="s">
        <v>625</v>
      </c>
      <c r="S1163" s="46" t="s">
        <v>2021</v>
      </c>
      <c r="T1163" s="208">
        <v>0</v>
      </c>
      <c r="U1163" s="45" t="s">
        <v>634</v>
      </c>
      <c r="V1163" s="45">
        <v>5462</v>
      </c>
      <c r="W1163" s="45">
        <v>5462</v>
      </c>
      <c r="X1163" s="44">
        <v>22</v>
      </c>
      <c r="Y1163" s="78">
        <v>248.27272727272728</v>
      </c>
      <c r="Z1163" s="46" t="s">
        <v>708</v>
      </c>
      <c r="AA1163" s="44" t="s">
        <v>630</v>
      </c>
      <c r="AB1163" s="66" t="s">
        <v>634</v>
      </c>
      <c r="AC1163" s="66" t="s">
        <v>634</v>
      </c>
      <c r="AD1163" s="46" t="s">
        <v>634</v>
      </c>
      <c r="AE1163" s="66" t="s">
        <v>634</v>
      </c>
      <c r="AF1163" s="46" t="s">
        <v>634</v>
      </c>
      <c r="AG1163" s="46" t="s">
        <v>635</v>
      </c>
      <c r="AH1163" s="46"/>
    </row>
    <row r="1164" spans="2:34">
      <c r="B1164" s="45" t="s">
        <v>2233</v>
      </c>
      <c r="C1164" s="199" t="s">
        <v>437</v>
      </c>
      <c r="D1164" s="199" t="s">
        <v>200</v>
      </c>
      <c r="E1164" s="200" t="s">
        <v>416</v>
      </c>
      <c r="F1164" s="199" t="s">
        <v>1984</v>
      </c>
      <c r="G1164" s="44" t="s">
        <v>2036</v>
      </c>
      <c r="H1164" s="201" t="s">
        <v>2234</v>
      </c>
      <c r="I1164" s="200">
        <v>3</v>
      </c>
      <c r="J1164" s="44" t="s">
        <v>811</v>
      </c>
      <c r="K1164" s="44" t="s">
        <v>1986</v>
      </c>
      <c r="L1164" s="202" t="s">
        <v>469</v>
      </c>
      <c r="M1164" s="202" t="s">
        <v>1987</v>
      </c>
      <c r="N1164" s="202" t="s">
        <v>624</v>
      </c>
      <c r="O1164" s="91">
        <v>60</v>
      </c>
      <c r="P1164" s="44" t="s">
        <v>625</v>
      </c>
      <c r="Q1164" s="45" t="s">
        <v>1988</v>
      </c>
      <c r="R1164" s="45" t="s">
        <v>625</v>
      </c>
      <c r="S1164" s="46" t="s">
        <v>627</v>
      </c>
      <c r="T1164" s="208">
        <v>9.6521888190792229</v>
      </c>
      <c r="U1164" s="45" t="s">
        <v>632</v>
      </c>
      <c r="V1164" s="45">
        <v>5462</v>
      </c>
      <c r="W1164" s="45">
        <v>5462</v>
      </c>
      <c r="X1164" s="44">
        <v>22</v>
      </c>
      <c r="Y1164" s="78">
        <v>248.27272727272728</v>
      </c>
      <c r="Z1164" s="46" t="s">
        <v>708</v>
      </c>
      <c r="AA1164" s="44" t="s">
        <v>630</v>
      </c>
      <c r="AB1164" s="66" t="s">
        <v>634</v>
      </c>
      <c r="AC1164" s="66" t="s">
        <v>634</v>
      </c>
      <c r="AD1164" s="46" t="s">
        <v>632</v>
      </c>
      <c r="AE1164" s="66" t="s">
        <v>634</v>
      </c>
      <c r="AF1164" s="46" t="s">
        <v>632</v>
      </c>
      <c r="AG1164" s="46" t="s">
        <v>635</v>
      </c>
      <c r="AH1164" s="46"/>
    </row>
    <row r="1165" spans="2:34">
      <c r="B1165" s="45" t="s">
        <v>2235</v>
      </c>
      <c r="C1165" s="199" t="s">
        <v>437</v>
      </c>
      <c r="D1165" s="199" t="s">
        <v>200</v>
      </c>
      <c r="E1165" s="200" t="s">
        <v>416</v>
      </c>
      <c r="F1165" s="199" t="s">
        <v>1984</v>
      </c>
      <c r="G1165" s="44" t="s">
        <v>2036</v>
      </c>
      <c r="H1165" s="201" t="s">
        <v>2236</v>
      </c>
      <c r="I1165" s="200">
        <v>7</v>
      </c>
      <c r="J1165" s="44" t="s">
        <v>811</v>
      </c>
      <c r="K1165" s="44" t="s">
        <v>1986</v>
      </c>
      <c r="L1165" s="202" t="s">
        <v>469</v>
      </c>
      <c r="M1165" s="202" t="s">
        <v>1987</v>
      </c>
      <c r="N1165" s="202" t="s">
        <v>624</v>
      </c>
      <c r="O1165" s="91">
        <v>20.571428571428573</v>
      </c>
      <c r="P1165" s="44" t="s">
        <v>625</v>
      </c>
      <c r="Q1165" s="45" t="s">
        <v>1988</v>
      </c>
      <c r="R1165" s="45" t="s">
        <v>625</v>
      </c>
      <c r="S1165" s="46" t="s">
        <v>627</v>
      </c>
      <c r="T1165" s="208">
        <v>17.37103189226077</v>
      </c>
      <c r="U1165" s="45" t="s">
        <v>632</v>
      </c>
      <c r="V1165" s="45">
        <v>5462</v>
      </c>
      <c r="W1165" s="45">
        <v>5462</v>
      </c>
      <c r="X1165" s="44">
        <v>22</v>
      </c>
      <c r="Y1165" s="78">
        <v>248.27272727272728</v>
      </c>
      <c r="Z1165" s="46" t="s">
        <v>708</v>
      </c>
      <c r="AA1165" s="44" t="s">
        <v>630</v>
      </c>
      <c r="AB1165" s="66" t="s">
        <v>632</v>
      </c>
      <c r="AC1165" s="66" t="s">
        <v>634</v>
      </c>
      <c r="AD1165" s="46" t="s">
        <v>632</v>
      </c>
      <c r="AE1165" s="66" t="s">
        <v>634</v>
      </c>
      <c r="AF1165" s="46" t="s">
        <v>632</v>
      </c>
      <c r="AG1165" s="46" t="s">
        <v>635</v>
      </c>
      <c r="AH1165" s="46"/>
    </row>
    <row r="1166" spans="2:34">
      <c r="B1166" s="45" t="s">
        <v>2237</v>
      </c>
      <c r="C1166" s="199" t="s">
        <v>437</v>
      </c>
      <c r="D1166" s="199" t="s">
        <v>200</v>
      </c>
      <c r="E1166" s="200" t="s">
        <v>416</v>
      </c>
      <c r="F1166" s="199" t="s">
        <v>1984</v>
      </c>
      <c r="G1166" s="44" t="s">
        <v>2036</v>
      </c>
      <c r="H1166" s="201" t="s">
        <v>2238</v>
      </c>
      <c r="I1166" s="200">
        <v>3</v>
      </c>
      <c r="J1166" s="44" t="s">
        <v>811</v>
      </c>
      <c r="K1166" s="44" t="s">
        <v>1986</v>
      </c>
      <c r="L1166" s="202" t="s">
        <v>469</v>
      </c>
      <c r="M1166" s="202" t="s">
        <v>2020</v>
      </c>
      <c r="N1166" s="202" t="s">
        <v>624</v>
      </c>
      <c r="O1166" s="91">
        <v>49</v>
      </c>
      <c r="P1166" s="44" t="s">
        <v>625</v>
      </c>
      <c r="Q1166" s="45" t="s">
        <v>1988</v>
      </c>
      <c r="R1166" s="45" t="s">
        <v>625</v>
      </c>
      <c r="S1166" s="46" t="s">
        <v>2021</v>
      </c>
      <c r="T1166" s="208">
        <v>0</v>
      </c>
      <c r="U1166" s="45" t="s">
        <v>634</v>
      </c>
      <c r="V1166" s="45">
        <v>5462</v>
      </c>
      <c r="W1166" s="45">
        <v>5462</v>
      </c>
      <c r="X1166" s="44">
        <v>22</v>
      </c>
      <c r="Y1166" s="78">
        <v>248.27272727272728</v>
      </c>
      <c r="Z1166" s="46" t="s">
        <v>708</v>
      </c>
      <c r="AA1166" s="44" t="s">
        <v>630</v>
      </c>
      <c r="AB1166" s="66" t="s">
        <v>640</v>
      </c>
      <c r="AC1166" s="66" t="s">
        <v>634</v>
      </c>
      <c r="AD1166" s="46" t="s">
        <v>634</v>
      </c>
      <c r="AE1166" s="66" t="s">
        <v>634</v>
      </c>
      <c r="AF1166" s="46" t="s">
        <v>640</v>
      </c>
      <c r="AG1166" s="46" t="s">
        <v>635</v>
      </c>
      <c r="AH1166" s="46"/>
    </row>
    <row r="1167" spans="2:34">
      <c r="B1167" s="45" t="s">
        <v>2239</v>
      </c>
      <c r="C1167" s="199" t="s">
        <v>437</v>
      </c>
      <c r="D1167" s="199" t="s">
        <v>200</v>
      </c>
      <c r="E1167" s="200" t="s">
        <v>416</v>
      </c>
      <c r="F1167" s="199" t="s">
        <v>1984</v>
      </c>
      <c r="G1167" s="44" t="s">
        <v>2036</v>
      </c>
      <c r="H1167" s="201" t="s">
        <v>2240</v>
      </c>
      <c r="I1167" s="200">
        <v>7</v>
      </c>
      <c r="J1167" s="44" t="s">
        <v>811</v>
      </c>
      <c r="K1167" s="44" t="s">
        <v>1986</v>
      </c>
      <c r="L1167" s="202" t="s">
        <v>469</v>
      </c>
      <c r="M1167" s="202" t="s">
        <v>1987</v>
      </c>
      <c r="N1167" s="202" t="s">
        <v>624</v>
      </c>
      <c r="O1167" s="91">
        <v>38.571428571428569</v>
      </c>
      <c r="P1167" s="44" t="s">
        <v>625</v>
      </c>
      <c r="Q1167" s="45" t="s">
        <v>1988</v>
      </c>
      <c r="R1167" s="45" t="s">
        <v>625</v>
      </c>
      <c r="S1167" s="46" t="s">
        <v>627</v>
      </c>
      <c r="T1167" s="208">
        <v>87.9695131395098</v>
      </c>
      <c r="U1167" s="45" t="s">
        <v>632</v>
      </c>
      <c r="V1167" s="45">
        <v>5462</v>
      </c>
      <c r="W1167" s="45">
        <v>5462</v>
      </c>
      <c r="X1167" s="44">
        <v>22</v>
      </c>
      <c r="Y1167" s="78">
        <v>248.27272727272728</v>
      </c>
      <c r="Z1167" s="46" t="s">
        <v>708</v>
      </c>
      <c r="AA1167" s="44" t="s">
        <v>630</v>
      </c>
      <c r="AB1167" s="66" t="s">
        <v>632</v>
      </c>
      <c r="AC1167" s="66" t="s">
        <v>634</v>
      </c>
      <c r="AD1167" s="46" t="s">
        <v>632</v>
      </c>
      <c r="AE1167" s="66" t="s">
        <v>634</v>
      </c>
      <c r="AF1167" s="46" t="s">
        <v>632</v>
      </c>
      <c r="AG1167" s="46" t="s">
        <v>635</v>
      </c>
      <c r="AH1167" s="46"/>
    </row>
    <row r="1168" spans="2:34">
      <c r="B1168" s="45" t="s">
        <v>2241</v>
      </c>
      <c r="C1168" s="199" t="s">
        <v>437</v>
      </c>
      <c r="D1168" s="199" t="s">
        <v>200</v>
      </c>
      <c r="E1168" s="200" t="s">
        <v>416</v>
      </c>
      <c r="F1168" s="199" t="s">
        <v>1984</v>
      </c>
      <c r="G1168" s="44" t="s">
        <v>2036</v>
      </c>
      <c r="H1168" s="201" t="s">
        <v>2242</v>
      </c>
      <c r="I1168" s="200">
        <v>2</v>
      </c>
      <c r="J1168" s="44" t="s">
        <v>811</v>
      </c>
      <c r="K1168" s="44" t="s">
        <v>1986</v>
      </c>
      <c r="L1168" s="202" t="s">
        <v>469</v>
      </c>
      <c r="M1168" s="202" t="s">
        <v>1987</v>
      </c>
      <c r="N1168" s="202" t="s">
        <v>624</v>
      </c>
      <c r="O1168" s="91">
        <v>90</v>
      </c>
      <c r="P1168" s="44" t="s">
        <v>625</v>
      </c>
      <c r="Q1168" s="45" t="s">
        <v>1988</v>
      </c>
      <c r="R1168" s="45" t="s">
        <v>625</v>
      </c>
      <c r="S1168" s="46" t="s">
        <v>627</v>
      </c>
      <c r="T1168" s="208">
        <v>598.59862554136919</v>
      </c>
      <c r="U1168" s="45" t="s">
        <v>631</v>
      </c>
      <c r="V1168" s="45">
        <v>5462</v>
      </c>
      <c r="W1168" s="45">
        <v>5462</v>
      </c>
      <c r="X1168" s="44">
        <v>22</v>
      </c>
      <c r="Y1168" s="78">
        <v>248.27272727272728</v>
      </c>
      <c r="Z1168" s="46" t="s">
        <v>708</v>
      </c>
      <c r="AA1168" s="44" t="s">
        <v>630</v>
      </c>
      <c r="AB1168" s="66" t="s">
        <v>634</v>
      </c>
      <c r="AC1168" s="66" t="s">
        <v>634</v>
      </c>
      <c r="AD1168" s="46" t="s">
        <v>656</v>
      </c>
      <c r="AE1168" s="66" t="s">
        <v>634</v>
      </c>
      <c r="AF1168" s="46" t="s">
        <v>631</v>
      </c>
      <c r="AG1168" s="46" t="s">
        <v>635</v>
      </c>
      <c r="AH1168" s="46"/>
    </row>
    <row r="1169" spans="2:34">
      <c r="B1169" s="45" t="s">
        <v>2243</v>
      </c>
      <c r="C1169" s="199" t="s">
        <v>437</v>
      </c>
      <c r="D1169" s="199" t="s">
        <v>200</v>
      </c>
      <c r="E1169" s="200" t="s">
        <v>416</v>
      </c>
      <c r="F1169" s="199" t="s">
        <v>1984</v>
      </c>
      <c r="G1169" s="44" t="s">
        <v>2036</v>
      </c>
      <c r="H1169" s="201" t="s">
        <v>2244</v>
      </c>
      <c r="I1169" s="200">
        <v>4</v>
      </c>
      <c r="J1169" s="44" t="s">
        <v>811</v>
      </c>
      <c r="K1169" s="44" t="s">
        <v>1986</v>
      </c>
      <c r="L1169" s="202" t="s">
        <v>469</v>
      </c>
      <c r="M1169" s="202" t="s">
        <v>1987</v>
      </c>
      <c r="N1169" s="202" t="s">
        <v>624</v>
      </c>
      <c r="O1169" s="91">
        <v>7.5</v>
      </c>
      <c r="P1169" s="44" t="s">
        <v>625</v>
      </c>
      <c r="Q1169" s="45" t="s">
        <v>1988</v>
      </c>
      <c r="R1169" s="45" t="s">
        <v>625</v>
      </c>
      <c r="S1169" s="46" t="s">
        <v>627</v>
      </c>
      <c r="T1169" s="208">
        <v>788.73698341086265</v>
      </c>
      <c r="U1169" s="45" t="s">
        <v>631</v>
      </c>
      <c r="V1169" s="45">
        <v>5462</v>
      </c>
      <c r="W1169" s="45">
        <v>5462</v>
      </c>
      <c r="X1169" s="44">
        <v>22</v>
      </c>
      <c r="Y1169" s="78">
        <v>248.27272727272728</v>
      </c>
      <c r="Z1169" s="46" t="s">
        <v>708</v>
      </c>
      <c r="AA1169" s="44" t="s">
        <v>630</v>
      </c>
      <c r="AB1169" s="66" t="s">
        <v>631</v>
      </c>
      <c r="AC1169" s="66" t="s">
        <v>634</v>
      </c>
      <c r="AD1169" s="46" t="s">
        <v>656</v>
      </c>
      <c r="AE1169" s="66" t="s">
        <v>634</v>
      </c>
      <c r="AF1169" s="46" t="s">
        <v>631</v>
      </c>
      <c r="AG1169" s="46" t="s">
        <v>635</v>
      </c>
      <c r="AH1169" s="46"/>
    </row>
    <row r="1170" spans="2:34">
      <c r="B1170" s="45" t="s">
        <v>2245</v>
      </c>
      <c r="C1170" s="199" t="s">
        <v>437</v>
      </c>
      <c r="D1170" s="199" t="s">
        <v>200</v>
      </c>
      <c r="E1170" s="200" t="s">
        <v>416</v>
      </c>
      <c r="F1170" s="199" t="s">
        <v>1984</v>
      </c>
      <c r="G1170" s="44" t="s">
        <v>2036</v>
      </c>
      <c r="H1170" s="201" t="s">
        <v>2246</v>
      </c>
      <c r="I1170" s="200">
        <v>8</v>
      </c>
      <c r="J1170" s="44" t="s">
        <v>816</v>
      </c>
      <c r="K1170" s="44" t="s">
        <v>1986</v>
      </c>
      <c r="L1170" s="202" t="s">
        <v>469</v>
      </c>
      <c r="M1170" s="202" t="s">
        <v>1987</v>
      </c>
      <c r="N1170" s="202" t="s">
        <v>624</v>
      </c>
      <c r="O1170" s="91">
        <v>39.84375</v>
      </c>
      <c r="P1170" s="44" t="s">
        <v>625</v>
      </c>
      <c r="Q1170" s="45" t="s">
        <v>1988</v>
      </c>
      <c r="R1170" s="45" t="s">
        <v>625</v>
      </c>
      <c r="S1170" s="46" t="s">
        <v>627</v>
      </c>
      <c r="T1170" s="208">
        <v>64.984427211469168</v>
      </c>
      <c r="U1170" s="45" t="s">
        <v>632</v>
      </c>
      <c r="V1170" s="45">
        <v>5462</v>
      </c>
      <c r="W1170" s="45">
        <v>5462</v>
      </c>
      <c r="X1170" s="44">
        <v>22</v>
      </c>
      <c r="Y1170" s="78">
        <v>248.27272727272728</v>
      </c>
      <c r="Z1170" s="46" t="s">
        <v>708</v>
      </c>
      <c r="AA1170" s="44" t="s">
        <v>630</v>
      </c>
      <c r="AB1170" s="66" t="s">
        <v>632</v>
      </c>
      <c r="AC1170" s="66" t="s">
        <v>634</v>
      </c>
      <c r="AD1170" s="46" t="s">
        <v>632</v>
      </c>
      <c r="AE1170" s="66" t="s">
        <v>634</v>
      </c>
      <c r="AF1170" s="46" t="s">
        <v>632</v>
      </c>
      <c r="AG1170" s="46" t="s">
        <v>635</v>
      </c>
      <c r="AH1170" s="46"/>
    </row>
    <row r="1171" spans="2:34">
      <c r="B1171" s="45" t="s">
        <v>2247</v>
      </c>
      <c r="C1171" s="199" t="s">
        <v>437</v>
      </c>
      <c r="D1171" s="199" t="s">
        <v>200</v>
      </c>
      <c r="E1171" s="200" t="s">
        <v>416</v>
      </c>
      <c r="F1171" s="199" t="s">
        <v>1984</v>
      </c>
      <c r="G1171" s="44" t="s">
        <v>2036</v>
      </c>
      <c r="H1171" s="201" t="s">
        <v>2248</v>
      </c>
      <c r="I1171" s="200">
        <v>9</v>
      </c>
      <c r="J1171" s="44" t="s">
        <v>816</v>
      </c>
      <c r="K1171" s="44" t="s">
        <v>1986</v>
      </c>
      <c r="L1171" s="202" t="s">
        <v>469</v>
      </c>
      <c r="M1171" s="202" t="s">
        <v>1987</v>
      </c>
      <c r="N1171" s="202" t="s">
        <v>624</v>
      </c>
      <c r="O1171" s="91">
        <v>40</v>
      </c>
      <c r="P1171" s="44" t="s">
        <v>625</v>
      </c>
      <c r="Q1171" s="45" t="s">
        <v>1988</v>
      </c>
      <c r="R1171" s="45" t="s">
        <v>625</v>
      </c>
      <c r="S1171" s="46" t="s">
        <v>627</v>
      </c>
      <c r="T1171" s="208">
        <v>32.883944121645996</v>
      </c>
      <c r="U1171" s="45" t="s">
        <v>632</v>
      </c>
      <c r="V1171" s="45">
        <v>5462</v>
      </c>
      <c r="W1171" s="45">
        <v>5462</v>
      </c>
      <c r="X1171" s="44">
        <v>22</v>
      </c>
      <c r="Y1171" s="78">
        <v>248.27272727272728</v>
      </c>
      <c r="Z1171" s="46" t="s">
        <v>708</v>
      </c>
      <c r="AA1171" s="44" t="s">
        <v>630</v>
      </c>
      <c r="AB1171" s="66" t="s">
        <v>640</v>
      </c>
      <c r="AC1171" s="66" t="s">
        <v>634</v>
      </c>
      <c r="AD1171" s="46" t="s">
        <v>632</v>
      </c>
      <c r="AE1171" s="66" t="s">
        <v>634</v>
      </c>
      <c r="AF1171" s="46" t="s">
        <v>632</v>
      </c>
      <c r="AG1171" s="46" t="s">
        <v>635</v>
      </c>
      <c r="AH1171" s="46"/>
    </row>
    <row r="1172" spans="2:34">
      <c r="B1172" s="45" t="s">
        <v>2249</v>
      </c>
      <c r="C1172" s="199" t="s">
        <v>437</v>
      </c>
      <c r="D1172" s="199" t="s">
        <v>200</v>
      </c>
      <c r="E1172" s="200" t="s">
        <v>416</v>
      </c>
      <c r="F1172" s="199" t="s">
        <v>1984</v>
      </c>
      <c r="G1172" s="44" t="s">
        <v>2036</v>
      </c>
      <c r="H1172" s="201" t="s">
        <v>2250</v>
      </c>
      <c r="I1172" s="200">
        <v>11</v>
      </c>
      <c r="J1172" s="44" t="s">
        <v>811</v>
      </c>
      <c r="K1172" s="44" t="s">
        <v>1986</v>
      </c>
      <c r="L1172" s="202" t="s">
        <v>469</v>
      </c>
      <c r="M1172" s="202" t="s">
        <v>1987</v>
      </c>
      <c r="N1172" s="202" t="s">
        <v>624</v>
      </c>
      <c r="O1172" s="91">
        <v>16.363636363636363</v>
      </c>
      <c r="P1172" s="44" t="s">
        <v>625</v>
      </c>
      <c r="Q1172" s="45" t="s">
        <v>1988</v>
      </c>
      <c r="R1172" s="45" t="s">
        <v>625</v>
      </c>
      <c r="S1172" s="46" t="s">
        <v>627</v>
      </c>
      <c r="T1172" s="208">
        <v>45.735596082250495</v>
      </c>
      <c r="U1172" s="45" t="s">
        <v>632</v>
      </c>
      <c r="V1172" s="45">
        <v>5462</v>
      </c>
      <c r="W1172" s="45">
        <v>5462</v>
      </c>
      <c r="X1172" s="44">
        <v>22</v>
      </c>
      <c r="Y1172" s="78">
        <v>248.27272727272728</v>
      </c>
      <c r="Z1172" s="46" t="s">
        <v>708</v>
      </c>
      <c r="AA1172" s="44" t="s">
        <v>630</v>
      </c>
      <c r="AB1172" s="66" t="s">
        <v>631</v>
      </c>
      <c r="AC1172" s="66" t="s">
        <v>634</v>
      </c>
      <c r="AD1172" s="46" t="s">
        <v>632</v>
      </c>
      <c r="AE1172" s="66" t="s">
        <v>634</v>
      </c>
      <c r="AF1172" s="46" t="s">
        <v>631</v>
      </c>
      <c r="AG1172" s="46" t="s">
        <v>635</v>
      </c>
      <c r="AH1172" s="46"/>
    </row>
    <row r="1173" spans="2:34">
      <c r="B1173" s="45" t="s">
        <v>2251</v>
      </c>
      <c r="C1173" s="199" t="s">
        <v>437</v>
      </c>
      <c r="D1173" s="199" t="s">
        <v>200</v>
      </c>
      <c r="E1173" s="200" t="s">
        <v>416</v>
      </c>
      <c r="F1173" s="199" t="s">
        <v>1984</v>
      </c>
      <c r="G1173" s="44" t="s">
        <v>2036</v>
      </c>
      <c r="H1173" s="201" t="s">
        <v>2252</v>
      </c>
      <c r="I1173" s="200">
        <v>6</v>
      </c>
      <c r="J1173" s="44" t="s">
        <v>816</v>
      </c>
      <c r="K1173" s="44" t="s">
        <v>1986</v>
      </c>
      <c r="L1173" s="202" t="s">
        <v>469</v>
      </c>
      <c r="M1173" s="202" t="s">
        <v>1987</v>
      </c>
      <c r="N1173" s="202" t="s">
        <v>624</v>
      </c>
      <c r="O1173" s="91">
        <v>75</v>
      </c>
      <c r="P1173" s="44" t="s">
        <v>798</v>
      </c>
      <c r="Q1173" s="45" t="s">
        <v>1988</v>
      </c>
      <c r="R1173" s="45" t="s">
        <v>625</v>
      </c>
      <c r="S1173" s="46" t="s">
        <v>627</v>
      </c>
      <c r="T1173" s="208">
        <v>71.699468896217056</v>
      </c>
      <c r="U1173" s="45" t="s">
        <v>632</v>
      </c>
      <c r="V1173" s="45">
        <v>5462</v>
      </c>
      <c r="W1173" s="45">
        <v>5462</v>
      </c>
      <c r="X1173" s="44">
        <v>22</v>
      </c>
      <c r="Y1173" s="78">
        <v>248.27272727272728</v>
      </c>
      <c r="Z1173" s="46" t="s">
        <v>708</v>
      </c>
      <c r="AA1173" s="44" t="s">
        <v>630</v>
      </c>
      <c r="AB1173" s="66" t="s">
        <v>634</v>
      </c>
      <c r="AC1173" s="66" t="s">
        <v>632</v>
      </c>
      <c r="AD1173" s="46" t="s">
        <v>632</v>
      </c>
      <c r="AE1173" s="66" t="s">
        <v>634</v>
      </c>
      <c r="AF1173" s="46" t="s">
        <v>632</v>
      </c>
      <c r="AG1173" s="46" t="s">
        <v>635</v>
      </c>
      <c r="AH1173" s="46"/>
    </row>
    <row r="1174" spans="2:34">
      <c r="B1174" s="45" t="s">
        <v>2253</v>
      </c>
      <c r="C1174" s="199" t="s">
        <v>437</v>
      </c>
      <c r="D1174" s="199" t="s">
        <v>200</v>
      </c>
      <c r="E1174" s="200" t="s">
        <v>416</v>
      </c>
      <c r="F1174" s="199" t="s">
        <v>1984</v>
      </c>
      <c r="G1174" s="44" t="s">
        <v>2036</v>
      </c>
      <c r="H1174" s="201" t="s">
        <v>2254</v>
      </c>
      <c r="I1174" s="200">
        <v>5</v>
      </c>
      <c r="J1174" s="44" t="s">
        <v>811</v>
      </c>
      <c r="K1174" s="44" t="s">
        <v>1986</v>
      </c>
      <c r="L1174" s="202" t="s">
        <v>469</v>
      </c>
      <c r="M1174" s="202" t="s">
        <v>2020</v>
      </c>
      <c r="N1174" s="202" t="s">
        <v>624</v>
      </c>
      <c r="O1174" s="91">
        <v>25.600000000000005</v>
      </c>
      <c r="P1174" s="44" t="s">
        <v>625</v>
      </c>
      <c r="Q1174" s="45" t="s">
        <v>1988</v>
      </c>
      <c r="R1174" s="45" t="s">
        <v>625</v>
      </c>
      <c r="S1174" s="46" t="s">
        <v>2021</v>
      </c>
      <c r="T1174" s="208">
        <v>0</v>
      </c>
      <c r="U1174" s="45" t="s">
        <v>634</v>
      </c>
      <c r="V1174" s="45">
        <v>5462</v>
      </c>
      <c r="W1174" s="45">
        <v>5462</v>
      </c>
      <c r="X1174" s="44">
        <v>22</v>
      </c>
      <c r="Y1174" s="78">
        <v>248.27272727272728</v>
      </c>
      <c r="Z1174" s="46" t="s">
        <v>708</v>
      </c>
      <c r="AA1174" s="44" t="s">
        <v>630</v>
      </c>
      <c r="AB1174" s="66" t="s">
        <v>632</v>
      </c>
      <c r="AC1174" s="66" t="s">
        <v>634</v>
      </c>
      <c r="AD1174" s="46" t="s">
        <v>634</v>
      </c>
      <c r="AE1174" s="66" t="s">
        <v>634</v>
      </c>
      <c r="AF1174" s="46" t="s">
        <v>632</v>
      </c>
      <c r="AG1174" s="46" t="s">
        <v>635</v>
      </c>
      <c r="AH1174" s="46"/>
    </row>
    <row r="1175" spans="2:34">
      <c r="B1175" s="45" t="s">
        <v>2255</v>
      </c>
      <c r="C1175" s="199" t="s">
        <v>437</v>
      </c>
      <c r="D1175" s="199" t="s">
        <v>200</v>
      </c>
      <c r="E1175" s="200" t="s">
        <v>416</v>
      </c>
      <c r="F1175" s="199" t="s">
        <v>1984</v>
      </c>
      <c r="G1175" s="44" t="s">
        <v>2036</v>
      </c>
      <c r="H1175" s="201" t="s">
        <v>2256</v>
      </c>
      <c r="I1175" s="200">
        <v>10</v>
      </c>
      <c r="J1175" s="44" t="s">
        <v>811</v>
      </c>
      <c r="K1175" s="44" t="s">
        <v>1986</v>
      </c>
      <c r="L1175" s="202" t="s">
        <v>469</v>
      </c>
      <c r="M1175" s="202" t="s">
        <v>1987</v>
      </c>
      <c r="N1175" s="202" t="s">
        <v>624</v>
      </c>
      <c r="O1175" s="91">
        <v>18</v>
      </c>
      <c r="P1175" s="44" t="s">
        <v>625</v>
      </c>
      <c r="Q1175" s="45" t="s">
        <v>1988</v>
      </c>
      <c r="R1175" s="45" t="s">
        <v>625</v>
      </c>
      <c r="S1175" s="46" t="s">
        <v>627</v>
      </c>
      <c r="T1175" s="208">
        <v>52.263355422276625</v>
      </c>
      <c r="U1175" s="45" t="s">
        <v>632</v>
      </c>
      <c r="V1175" s="45">
        <v>5462</v>
      </c>
      <c r="W1175" s="45">
        <v>5462</v>
      </c>
      <c r="X1175" s="44">
        <v>22</v>
      </c>
      <c r="Y1175" s="78">
        <v>248.27272727272728</v>
      </c>
      <c r="Z1175" s="46" t="s">
        <v>708</v>
      </c>
      <c r="AA1175" s="44" t="s">
        <v>630</v>
      </c>
      <c r="AB1175" s="66" t="s">
        <v>631</v>
      </c>
      <c r="AC1175" s="66" t="s">
        <v>634</v>
      </c>
      <c r="AD1175" s="46" t="s">
        <v>632</v>
      </c>
      <c r="AE1175" s="66" t="s">
        <v>634</v>
      </c>
      <c r="AF1175" s="46" t="s">
        <v>631</v>
      </c>
      <c r="AG1175" s="46" t="s">
        <v>635</v>
      </c>
      <c r="AH1175" s="46"/>
    </row>
    <row r="1176" spans="2:34">
      <c r="B1176" s="45" t="s">
        <v>2257</v>
      </c>
      <c r="C1176" s="199" t="s">
        <v>437</v>
      </c>
      <c r="D1176" s="199" t="s">
        <v>200</v>
      </c>
      <c r="E1176" s="200" t="s">
        <v>416</v>
      </c>
      <c r="F1176" s="199" t="s">
        <v>1984</v>
      </c>
      <c r="G1176" s="44" t="s">
        <v>2036</v>
      </c>
      <c r="H1176" s="201" t="s">
        <v>2258</v>
      </c>
      <c r="I1176" s="200">
        <v>12</v>
      </c>
      <c r="J1176" s="44" t="s">
        <v>811</v>
      </c>
      <c r="K1176" s="44" t="s">
        <v>1986</v>
      </c>
      <c r="L1176" s="202" t="s">
        <v>469</v>
      </c>
      <c r="M1176" s="202" t="s">
        <v>1987</v>
      </c>
      <c r="N1176" s="202" t="s">
        <v>624</v>
      </c>
      <c r="O1176" s="91">
        <v>30</v>
      </c>
      <c r="P1176" s="44" t="s">
        <v>625</v>
      </c>
      <c r="Q1176" s="45" t="s">
        <v>1988</v>
      </c>
      <c r="R1176" s="45" t="s">
        <v>625</v>
      </c>
      <c r="S1176" s="46" t="s">
        <v>627</v>
      </c>
      <c r="T1176" s="208">
        <v>40.211168722048015</v>
      </c>
      <c r="U1176" s="45" t="s">
        <v>632</v>
      </c>
      <c r="V1176" s="45">
        <v>5462</v>
      </c>
      <c r="W1176" s="45">
        <v>5462</v>
      </c>
      <c r="X1176" s="44">
        <v>22</v>
      </c>
      <c r="Y1176" s="78">
        <v>248.27272727272728</v>
      </c>
      <c r="Z1176" s="46" t="s">
        <v>708</v>
      </c>
      <c r="AA1176" s="44" t="s">
        <v>630</v>
      </c>
      <c r="AB1176" s="66" t="s">
        <v>632</v>
      </c>
      <c r="AC1176" s="66" t="s">
        <v>634</v>
      </c>
      <c r="AD1176" s="46" t="s">
        <v>632</v>
      </c>
      <c r="AE1176" s="66" t="s">
        <v>634</v>
      </c>
      <c r="AF1176" s="46" t="s">
        <v>632</v>
      </c>
      <c r="AG1176" s="46" t="s">
        <v>635</v>
      </c>
      <c r="AH1176" s="46"/>
    </row>
    <row r="1177" spans="2:34">
      <c r="B1177" s="45" t="s">
        <v>2259</v>
      </c>
      <c r="C1177" s="199" t="s">
        <v>437</v>
      </c>
      <c r="D1177" s="199" t="s">
        <v>200</v>
      </c>
      <c r="E1177" s="200" t="s">
        <v>416</v>
      </c>
      <c r="F1177" s="199" t="s">
        <v>1984</v>
      </c>
      <c r="G1177" s="44" t="s">
        <v>2036</v>
      </c>
      <c r="H1177" s="201" t="s">
        <v>2260</v>
      </c>
      <c r="I1177" s="200">
        <v>7</v>
      </c>
      <c r="J1177" s="44" t="s">
        <v>811</v>
      </c>
      <c r="K1177" s="44" t="s">
        <v>1986</v>
      </c>
      <c r="L1177" s="202" t="s">
        <v>469</v>
      </c>
      <c r="M1177" s="202" t="s">
        <v>1987</v>
      </c>
      <c r="N1177" s="202" t="s">
        <v>624</v>
      </c>
      <c r="O1177" s="91">
        <v>12.857142857142856</v>
      </c>
      <c r="P1177" s="44" t="s">
        <v>625</v>
      </c>
      <c r="Q1177" s="45" t="s">
        <v>1988</v>
      </c>
      <c r="R1177" s="45" t="s">
        <v>625</v>
      </c>
      <c r="S1177" s="46" t="s">
        <v>627</v>
      </c>
      <c r="T1177" s="208">
        <v>20.219291505949101</v>
      </c>
      <c r="U1177" s="45" t="s">
        <v>632</v>
      </c>
      <c r="V1177" s="45">
        <v>5462</v>
      </c>
      <c r="W1177" s="45">
        <v>5462</v>
      </c>
      <c r="X1177" s="44">
        <v>22</v>
      </c>
      <c r="Y1177" s="78">
        <v>248.27272727272728</v>
      </c>
      <c r="Z1177" s="46" t="s">
        <v>708</v>
      </c>
      <c r="AA1177" s="44" t="s">
        <v>630</v>
      </c>
      <c r="AB1177" s="66" t="s">
        <v>631</v>
      </c>
      <c r="AC1177" s="66" t="s">
        <v>634</v>
      </c>
      <c r="AD1177" s="46" t="s">
        <v>632</v>
      </c>
      <c r="AE1177" s="66" t="s">
        <v>634</v>
      </c>
      <c r="AF1177" s="46" t="s">
        <v>631</v>
      </c>
      <c r="AG1177" s="46" t="s">
        <v>635</v>
      </c>
      <c r="AH1177" s="46"/>
    </row>
    <row r="1178" spans="2:34">
      <c r="B1178" s="45" t="s">
        <v>2261</v>
      </c>
      <c r="C1178" s="199" t="s">
        <v>437</v>
      </c>
      <c r="D1178" s="199" t="s">
        <v>200</v>
      </c>
      <c r="E1178" s="200" t="s">
        <v>416</v>
      </c>
      <c r="F1178" s="199" t="s">
        <v>1984</v>
      </c>
      <c r="G1178" s="44" t="s">
        <v>2036</v>
      </c>
      <c r="H1178" s="201" t="s">
        <v>2262</v>
      </c>
      <c r="I1178" s="200">
        <v>9</v>
      </c>
      <c r="J1178" s="44" t="s">
        <v>816</v>
      </c>
      <c r="K1178" s="44" t="s">
        <v>1986</v>
      </c>
      <c r="L1178" s="202" t="s">
        <v>469</v>
      </c>
      <c r="M1178" s="202" t="s">
        <v>1987</v>
      </c>
      <c r="N1178" s="202" t="s">
        <v>624</v>
      </c>
      <c r="O1178" s="91">
        <v>50</v>
      </c>
      <c r="P1178" s="44" t="s">
        <v>625</v>
      </c>
      <c r="Q1178" s="45" t="s">
        <v>1988</v>
      </c>
      <c r="R1178" s="45" t="s">
        <v>625</v>
      </c>
      <c r="S1178" s="46" t="s">
        <v>627</v>
      </c>
      <c r="T1178" s="208">
        <v>30.725278078379372</v>
      </c>
      <c r="U1178" s="45" t="s">
        <v>632</v>
      </c>
      <c r="V1178" s="45">
        <v>5462</v>
      </c>
      <c r="W1178" s="45">
        <v>5462</v>
      </c>
      <c r="X1178" s="44">
        <v>22</v>
      </c>
      <c r="Y1178" s="78">
        <v>248.27272727272728</v>
      </c>
      <c r="Z1178" s="46" t="s">
        <v>708</v>
      </c>
      <c r="AA1178" s="44" t="s">
        <v>630</v>
      </c>
      <c r="AB1178" s="66" t="s">
        <v>640</v>
      </c>
      <c r="AC1178" s="66" t="s">
        <v>634</v>
      </c>
      <c r="AD1178" s="46" t="s">
        <v>632</v>
      </c>
      <c r="AE1178" s="66" t="s">
        <v>634</v>
      </c>
      <c r="AF1178" s="46" t="s">
        <v>632</v>
      </c>
      <c r="AG1178" s="46" t="s">
        <v>635</v>
      </c>
      <c r="AH1178" s="46"/>
    </row>
    <row r="1179" spans="2:34">
      <c r="B1179" s="45" t="s">
        <v>2263</v>
      </c>
      <c r="C1179" s="199" t="s">
        <v>437</v>
      </c>
      <c r="D1179" s="199" t="s">
        <v>200</v>
      </c>
      <c r="E1179" s="200" t="s">
        <v>416</v>
      </c>
      <c r="F1179" s="199" t="s">
        <v>1984</v>
      </c>
      <c r="G1179" s="44" t="s">
        <v>2036</v>
      </c>
      <c r="H1179" s="201" t="s">
        <v>2264</v>
      </c>
      <c r="I1179" s="200">
        <v>8</v>
      </c>
      <c r="J1179" s="44" t="s">
        <v>816</v>
      </c>
      <c r="K1179" s="44" t="s">
        <v>1986</v>
      </c>
      <c r="L1179" s="202" t="s">
        <v>469</v>
      </c>
      <c r="M1179" s="202" t="s">
        <v>1987</v>
      </c>
      <c r="N1179" s="202" t="s">
        <v>624</v>
      </c>
      <c r="O1179" s="91">
        <v>18</v>
      </c>
      <c r="P1179" s="44" t="s">
        <v>625</v>
      </c>
      <c r="Q1179" s="45" t="s">
        <v>1988</v>
      </c>
      <c r="R1179" s="45" t="s">
        <v>625</v>
      </c>
      <c r="S1179" s="46" t="s">
        <v>627</v>
      </c>
      <c r="T1179" s="208">
        <v>328.3653123275804</v>
      </c>
      <c r="U1179" s="45" t="s">
        <v>632</v>
      </c>
      <c r="V1179" s="45">
        <v>5462</v>
      </c>
      <c r="W1179" s="45">
        <v>5462</v>
      </c>
      <c r="X1179" s="44">
        <v>22</v>
      </c>
      <c r="Y1179" s="78">
        <v>248.27272727272728</v>
      </c>
      <c r="Z1179" s="46" t="s">
        <v>708</v>
      </c>
      <c r="AA1179" s="44" t="s">
        <v>630</v>
      </c>
      <c r="AB1179" s="66" t="s">
        <v>631</v>
      </c>
      <c r="AC1179" s="66" t="s">
        <v>634</v>
      </c>
      <c r="AD1179" s="46" t="s">
        <v>632</v>
      </c>
      <c r="AE1179" s="66" t="s">
        <v>634</v>
      </c>
      <c r="AF1179" s="46" t="s">
        <v>631</v>
      </c>
      <c r="AG1179" s="46" t="s">
        <v>635</v>
      </c>
      <c r="AH1179" s="46"/>
    </row>
    <row r="1180" spans="2:34">
      <c r="B1180" s="45" t="s">
        <v>2265</v>
      </c>
      <c r="C1180" s="199" t="s">
        <v>437</v>
      </c>
      <c r="D1180" s="199" t="s">
        <v>200</v>
      </c>
      <c r="E1180" s="200" t="s">
        <v>416</v>
      </c>
      <c r="F1180" s="199" t="s">
        <v>1984</v>
      </c>
      <c r="G1180" s="44" t="s">
        <v>2036</v>
      </c>
      <c r="H1180" s="201" t="s">
        <v>2266</v>
      </c>
      <c r="I1180" s="200">
        <v>8</v>
      </c>
      <c r="J1180" s="44" t="s">
        <v>811</v>
      </c>
      <c r="K1180" s="44" t="s">
        <v>1986</v>
      </c>
      <c r="L1180" s="202" t="s">
        <v>469</v>
      </c>
      <c r="M1180" s="202" t="s">
        <v>1987</v>
      </c>
      <c r="N1180" s="202" t="s">
        <v>624</v>
      </c>
      <c r="O1180" s="91">
        <v>11.25</v>
      </c>
      <c r="P1180" s="44" t="s">
        <v>625</v>
      </c>
      <c r="Q1180" s="45" t="s">
        <v>1988</v>
      </c>
      <c r="R1180" s="45" t="s">
        <v>625</v>
      </c>
      <c r="S1180" s="46" t="s">
        <v>627</v>
      </c>
      <c r="T1180" s="208">
        <v>53.316253666241302</v>
      </c>
      <c r="U1180" s="45" t="s">
        <v>632</v>
      </c>
      <c r="V1180" s="45">
        <v>5462</v>
      </c>
      <c r="W1180" s="45">
        <v>5462</v>
      </c>
      <c r="X1180" s="44">
        <v>22</v>
      </c>
      <c r="Y1180" s="78">
        <v>248.27272727272728</v>
      </c>
      <c r="Z1180" s="46" t="s">
        <v>708</v>
      </c>
      <c r="AA1180" s="44" t="s">
        <v>630</v>
      </c>
      <c r="AB1180" s="66" t="s">
        <v>631</v>
      </c>
      <c r="AC1180" s="66" t="s">
        <v>634</v>
      </c>
      <c r="AD1180" s="46" t="s">
        <v>632</v>
      </c>
      <c r="AE1180" s="66" t="s">
        <v>634</v>
      </c>
      <c r="AF1180" s="46" t="s">
        <v>631</v>
      </c>
      <c r="AG1180" s="46" t="s">
        <v>635</v>
      </c>
      <c r="AH1180" s="46"/>
    </row>
    <row r="1181" spans="2:34">
      <c r="B1181" s="45" t="s">
        <v>2267</v>
      </c>
      <c r="C1181" s="199" t="s">
        <v>437</v>
      </c>
      <c r="D1181" s="199" t="s">
        <v>200</v>
      </c>
      <c r="E1181" s="200" t="s">
        <v>416</v>
      </c>
      <c r="F1181" s="199" t="s">
        <v>1984</v>
      </c>
      <c r="G1181" s="44" t="s">
        <v>2036</v>
      </c>
      <c r="H1181" s="201" t="s">
        <v>2268</v>
      </c>
      <c r="I1181" s="200">
        <v>4</v>
      </c>
      <c r="J1181" s="44" t="s">
        <v>811</v>
      </c>
      <c r="K1181" s="44" t="s">
        <v>1986</v>
      </c>
      <c r="L1181" s="202" t="s">
        <v>469</v>
      </c>
      <c r="M1181" s="202" t="s">
        <v>1987</v>
      </c>
      <c r="N1181" s="202" t="s">
        <v>624</v>
      </c>
      <c r="O1181" s="91">
        <v>33.75</v>
      </c>
      <c r="P1181" s="44" t="s">
        <v>625</v>
      </c>
      <c r="Q1181" s="45" t="s">
        <v>1988</v>
      </c>
      <c r="R1181" s="45" t="s">
        <v>625</v>
      </c>
      <c r="S1181" s="46" t="s">
        <v>627</v>
      </c>
      <c r="T1181" s="208">
        <v>119.34514018172581</v>
      </c>
      <c r="U1181" s="45" t="s">
        <v>632</v>
      </c>
      <c r="V1181" s="45">
        <v>5462</v>
      </c>
      <c r="W1181" s="45">
        <v>5462</v>
      </c>
      <c r="X1181" s="44">
        <v>22</v>
      </c>
      <c r="Y1181" s="78">
        <v>248.27272727272728</v>
      </c>
      <c r="Z1181" s="46" t="s">
        <v>708</v>
      </c>
      <c r="AA1181" s="44" t="s">
        <v>630</v>
      </c>
      <c r="AB1181" s="66" t="s">
        <v>632</v>
      </c>
      <c r="AC1181" s="66" t="s">
        <v>634</v>
      </c>
      <c r="AD1181" s="46" t="s">
        <v>632</v>
      </c>
      <c r="AE1181" s="66" t="s">
        <v>634</v>
      </c>
      <c r="AF1181" s="46" t="s">
        <v>632</v>
      </c>
      <c r="AG1181" s="46" t="s">
        <v>635</v>
      </c>
      <c r="AH1181" s="46"/>
    </row>
    <row r="1182" spans="2:34">
      <c r="B1182" s="45" t="s">
        <v>2269</v>
      </c>
      <c r="C1182" s="199" t="s">
        <v>437</v>
      </c>
      <c r="D1182" s="199" t="s">
        <v>200</v>
      </c>
      <c r="E1182" s="200" t="s">
        <v>416</v>
      </c>
      <c r="F1182" s="199" t="s">
        <v>1984</v>
      </c>
      <c r="G1182" s="44" t="s">
        <v>2036</v>
      </c>
      <c r="H1182" s="201" t="s">
        <v>2270</v>
      </c>
      <c r="I1182" s="200">
        <v>1</v>
      </c>
      <c r="J1182" s="44" t="s">
        <v>811</v>
      </c>
      <c r="K1182" s="44" t="s">
        <v>1986</v>
      </c>
      <c r="L1182" s="202" t="s">
        <v>469</v>
      </c>
      <c r="M1182" s="202" t="s">
        <v>1987</v>
      </c>
      <c r="N1182" s="202" t="s">
        <v>624</v>
      </c>
      <c r="O1182" s="91">
        <v>135</v>
      </c>
      <c r="P1182" s="44" t="s">
        <v>625</v>
      </c>
      <c r="Q1182" s="45" t="s">
        <v>1988</v>
      </c>
      <c r="R1182" s="45" t="s">
        <v>625</v>
      </c>
      <c r="S1182" s="46" t="s">
        <v>627</v>
      </c>
      <c r="T1182" s="208">
        <v>119.34514018172581</v>
      </c>
      <c r="U1182" s="45" t="s">
        <v>632</v>
      </c>
      <c r="V1182" s="45">
        <v>5462</v>
      </c>
      <c r="W1182" s="45">
        <v>5462</v>
      </c>
      <c r="X1182" s="44">
        <v>22</v>
      </c>
      <c r="Y1182" s="78">
        <v>248.27272727272728</v>
      </c>
      <c r="Z1182" s="46" t="s">
        <v>708</v>
      </c>
      <c r="AA1182" s="44" t="s">
        <v>630</v>
      </c>
      <c r="AB1182" s="66" t="s">
        <v>634</v>
      </c>
      <c r="AC1182" s="66" t="s">
        <v>634</v>
      </c>
      <c r="AD1182" s="46" t="s">
        <v>632</v>
      </c>
      <c r="AE1182" s="66" t="s">
        <v>634</v>
      </c>
      <c r="AF1182" s="46" t="s">
        <v>632</v>
      </c>
      <c r="AG1182" s="46" t="s">
        <v>635</v>
      </c>
      <c r="AH1182" s="46"/>
    </row>
    <row r="1183" spans="2:34">
      <c r="B1183" s="45" t="s">
        <v>2271</v>
      </c>
      <c r="C1183" s="199" t="s">
        <v>437</v>
      </c>
      <c r="D1183" s="199" t="s">
        <v>200</v>
      </c>
      <c r="E1183" s="200" t="s">
        <v>416</v>
      </c>
      <c r="F1183" s="199" t="s">
        <v>1984</v>
      </c>
      <c r="G1183" s="44" t="s">
        <v>2036</v>
      </c>
      <c r="H1183" s="201" t="s">
        <v>2272</v>
      </c>
      <c r="I1183" s="200">
        <v>6</v>
      </c>
      <c r="J1183" s="44" t="s">
        <v>811</v>
      </c>
      <c r="K1183" s="44" t="s">
        <v>1986</v>
      </c>
      <c r="L1183" s="202" t="s">
        <v>469</v>
      </c>
      <c r="M1183" s="202" t="s">
        <v>1987</v>
      </c>
      <c r="N1183" s="202" t="s">
        <v>624</v>
      </c>
      <c r="O1183" s="91">
        <v>41.25</v>
      </c>
      <c r="P1183" s="44" t="s">
        <v>625</v>
      </c>
      <c r="Q1183" s="45" t="s">
        <v>1988</v>
      </c>
      <c r="R1183" s="45" t="s">
        <v>625</v>
      </c>
      <c r="S1183" s="46" t="s">
        <v>627</v>
      </c>
      <c r="T1183" s="208">
        <v>93.265193303925528</v>
      </c>
      <c r="U1183" s="45" t="s">
        <v>632</v>
      </c>
      <c r="V1183" s="45">
        <v>5462</v>
      </c>
      <c r="W1183" s="45">
        <v>5462</v>
      </c>
      <c r="X1183" s="44">
        <v>22</v>
      </c>
      <c r="Y1183" s="78">
        <v>248.27272727272728</v>
      </c>
      <c r="Z1183" s="46" t="s">
        <v>708</v>
      </c>
      <c r="AA1183" s="44" t="s">
        <v>630</v>
      </c>
      <c r="AB1183" s="66" t="s">
        <v>640</v>
      </c>
      <c r="AC1183" s="66" t="s">
        <v>634</v>
      </c>
      <c r="AD1183" s="46" t="s">
        <v>632</v>
      </c>
      <c r="AE1183" s="66" t="s">
        <v>634</v>
      </c>
      <c r="AF1183" s="46" t="s">
        <v>632</v>
      </c>
      <c r="AG1183" s="46" t="s">
        <v>635</v>
      </c>
      <c r="AH1183" s="46"/>
    </row>
    <row r="1184" spans="2:34">
      <c r="B1184" s="45" t="s">
        <v>2273</v>
      </c>
      <c r="C1184" s="199" t="s">
        <v>437</v>
      </c>
      <c r="D1184" s="199" t="s">
        <v>200</v>
      </c>
      <c r="E1184" s="200" t="s">
        <v>416</v>
      </c>
      <c r="F1184" s="199" t="s">
        <v>1984</v>
      </c>
      <c r="G1184" s="44" t="s">
        <v>2036</v>
      </c>
      <c r="H1184" s="201" t="s">
        <v>2274</v>
      </c>
      <c r="I1184" s="200">
        <v>5</v>
      </c>
      <c r="J1184" s="44" t="s">
        <v>811</v>
      </c>
      <c r="K1184" s="44" t="s">
        <v>1986</v>
      </c>
      <c r="L1184" s="202" t="s">
        <v>469</v>
      </c>
      <c r="M1184" s="202" t="s">
        <v>1987</v>
      </c>
      <c r="N1184" s="202" t="s">
        <v>624</v>
      </c>
      <c r="O1184" s="91">
        <v>100.5</v>
      </c>
      <c r="P1184" s="44" t="s">
        <v>625</v>
      </c>
      <c r="Q1184" s="45" t="s">
        <v>1988</v>
      </c>
      <c r="R1184" s="45" t="s">
        <v>625</v>
      </c>
      <c r="S1184" s="46" t="s">
        <v>627</v>
      </c>
      <c r="T1184" s="208">
        <v>121.47722014025696</v>
      </c>
      <c r="U1184" s="45" t="s">
        <v>632</v>
      </c>
      <c r="V1184" s="45">
        <v>5462</v>
      </c>
      <c r="W1184" s="45">
        <v>5462</v>
      </c>
      <c r="X1184" s="44">
        <v>22</v>
      </c>
      <c r="Y1184" s="78">
        <v>248.27272727272728</v>
      </c>
      <c r="Z1184" s="46" t="s">
        <v>708</v>
      </c>
      <c r="AA1184" s="44" t="s">
        <v>630</v>
      </c>
      <c r="AB1184" s="66" t="s">
        <v>634</v>
      </c>
      <c r="AC1184" s="66" t="s">
        <v>634</v>
      </c>
      <c r="AD1184" s="46" t="s">
        <v>632</v>
      </c>
      <c r="AE1184" s="66" t="s">
        <v>634</v>
      </c>
      <c r="AF1184" s="46" t="s">
        <v>632</v>
      </c>
      <c r="AG1184" s="46" t="s">
        <v>635</v>
      </c>
      <c r="AH1184" s="46"/>
    </row>
    <row r="1185" spans="2:34">
      <c r="B1185" s="45" t="s">
        <v>2275</v>
      </c>
      <c r="C1185" s="199" t="s">
        <v>437</v>
      </c>
      <c r="D1185" s="199" t="s">
        <v>200</v>
      </c>
      <c r="E1185" s="200" t="s">
        <v>416</v>
      </c>
      <c r="F1185" s="199" t="s">
        <v>1984</v>
      </c>
      <c r="G1185" s="44" t="s">
        <v>2036</v>
      </c>
      <c r="H1185" s="201" t="s">
        <v>2276</v>
      </c>
      <c r="I1185" s="200">
        <v>4</v>
      </c>
      <c r="J1185" s="44" t="s">
        <v>811</v>
      </c>
      <c r="K1185" s="44" t="s">
        <v>1986</v>
      </c>
      <c r="L1185" s="202" t="s">
        <v>469</v>
      </c>
      <c r="M1185" s="202" t="s">
        <v>1987</v>
      </c>
      <c r="N1185" s="202" t="s">
        <v>624</v>
      </c>
      <c r="O1185" s="91">
        <v>22.5</v>
      </c>
      <c r="P1185" s="44" t="s">
        <v>625</v>
      </c>
      <c r="Q1185" s="45" t="s">
        <v>1988</v>
      </c>
      <c r="R1185" s="45" t="s">
        <v>625</v>
      </c>
      <c r="S1185" s="46" t="s">
        <v>627</v>
      </c>
      <c r="T1185" s="208">
        <v>155.31396543772303</v>
      </c>
      <c r="U1185" s="45" t="s">
        <v>632</v>
      </c>
      <c r="V1185" s="45">
        <v>5462</v>
      </c>
      <c r="W1185" s="45">
        <v>5462</v>
      </c>
      <c r="X1185" s="44">
        <v>22</v>
      </c>
      <c r="Y1185" s="78">
        <v>248.27272727272728</v>
      </c>
      <c r="Z1185" s="46" t="s">
        <v>708</v>
      </c>
      <c r="AA1185" s="44" t="s">
        <v>630</v>
      </c>
      <c r="AB1185" s="66" t="s">
        <v>632</v>
      </c>
      <c r="AC1185" s="66" t="s">
        <v>634</v>
      </c>
      <c r="AD1185" s="46" t="s">
        <v>632</v>
      </c>
      <c r="AE1185" s="66" t="s">
        <v>634</v>
      </c>
      <c r="AF1185" s="46" t="s">
        <v>632</v>
      </c>
      <c r="AG1185" s="46" t="s">
        <v>635</v>
      </c>
      <c r="AH1185" s="46"/>
    </row>
    <row r="1186" spans="2:34">
      <c r="B1186" s="45" t="s">
        <v>2277</v>
      </c>
      <c r="C1186" s="199" t="s">
        <v>437</v>
      </c>
      <c r="D1186" s="199" t="s">
        <v>200</v>
      </c>
      <c r="E1186" s="200" t="s">
        <v>416</v>
      </c>
      <c r="F1186" s="199" t="s">
        <v>1984</v>
      </c>
      <c r="G1186" s="44" t="s">
        <v>2036</v>
      </c>
      <c r="H1186" s="201" t="s">
        <v>2278</v>
      </c>
      <c r="I1186" s="200">
        <v>2</v>
      </c>
      <c r="J1186" s="44" t="s">
        <v>811</v>
      </c>
      <c r="K1186" s="44" t="s">
        <v>1986</v>
      </c>
      <c r="L1186" s="202" t="s">
        <v>469</v>
      </c>
      <c r="M1186" s="202" t="s">
        <v>1987</v>
      </c>
      <c r="N1186" s="202" t="s">
        <v>624</v>
      </c>
      <c r="O1186" s="91">
        <v>90</v>
      </c>
      <c r="P1186" s="44" t="s">
        <v>798</v>
      </c>
      <c r="Q1186" s="45" t="s">
        <v>1988</v>
      </c>
      <c r="R1186" s="45" t="s">
        <v>625</v>
      </c>
      <c r="S1186" s="46" t="s">
        <v>627</v>
      </c>
      <c r="T1186" s="208">
        <v>123.49034365886686</v>
      </c>
      <c r="U1186" s="45" t="s">
        <v>632</v>
      </c>
      <c r="V1186" s="45">
        <v>5462</v>
      </c>
      <c r="W1186" s="45">
        <v>5462</v>
      </c>
      <c r="X1186" s="44">
        <v>22</v>
      </c>
      <c r="Y1186" s="78">
        <v>248.27272727272728</v>
      </c>
      <c r="Z1186" s="46" t="s">
        <v>708</v>
      </c>
      <c r="AA1186" s="44" t="s">
        <v>630</v>
      </c>
      <c r="AB1186" s="66" t="s">
        <v>634</v>
      </c>
      <c r="AC1186" s="66" t="s">
        <v>632</v>
      </c>
      <c r="AD1186" s="46" t="s">
        <v>632</v>
      </c>
      <c r="AE1186" s="66" t="s">
        <v>634</v>
      </c>
      <c r="AF1186" s="46" t="s">
        <v>632</v>
      </c>
      <c r="AG1186" s="46" t="s">
        <v>635</v>
      </c>
      <c r="AH1186" s="46"/>
    </row>
    <row r="1187" spans="2:34">
      <c r="B1187" s="45" t="s">
        <v>2279</v>
      </c>
      <c r="C1187" s="199" t="s">
        <v>437</v>
      </c>
      <c r="D1187" s="199" t="s">
        <v>200</v>
      </c>
      <c r="E1187" s="200" t="s">
        <v>416</v>
      </c>
      <c r="F1187" s="199" t="s">
        <v>1984</v>
      </c>
      <c r="G1187" s="44" t="s">
        <v>2036</v>
      </c>
      <c r="H1187" s="201" t="s">
        <v>2280</v>
      </c>
      <c r="I1187" s="200">
        <v>6</v>
      </c>
      <c r="J1187" s="44" t="s">
        <v>811</v>
      </c>
      <c r="K1187" s="44" t="s">
        <v>1986</v>
      </c>
      <c r="L1187" s="202" t="s">
        <v>469</v>
      </c>
      <c r="M1187" s="202" t="s">
        <v>1987</v>
      </c>
      <c r="N1187" s="202" t="s">
        <v>624</v>
      </c>
      <c r="O1187" s="91">
        <v>28.75</v>
      </c>
      <c r="P1187" s="44" t="s">
        <v>625</v>
      </c>
      <c r="Q1187" s="45" t="s">
        <v>1988</v>
      </c>
      <c r="R1187" s="45" t="s">
        <v>625</v>
      </c>
      <c r="S1187" s="46" t="s">
        <v>627</v>
      </c>
      <c r="T1187" s="208">
        <v>103.77075476745522</v>
      </c>
      <c r="U1187" s="45" t="s">
        <v>632</v>
      </c>
      <c r="V1187" s="45">
        <v>5462</v>
      </c>
      <c r="W1187" s="45">
        <v>5462</v>
      </c>
      <c r="X1187" s="44">
        <v>22</v>
      </c>
      <c r="Y1187" s="78">
        <v>248.27272727272728</v>
      </c>
      <c r="Z1187" s="46" t="s">
        <v>708</v>
      </c>
      <c r="AA1187" s="44" t="s">
        <v>630</v>
      </c>
      <c r="AB1187" s="66" t="s">
        <v>632</v>
      </c>
      <c r="AC1187" s="66" t="s">
        <v>634</v>
      </c>
      <c r="AD1187" s="46" t="s">
        <v>632</v>
      </c>
      <c r="AE1187" s="66" t="s">
        <v>634</v>
      </c>
      <c r="AF1187" s="46" t="s">
        <v>632</v>
      </c>
      <c r="AG1187" s="46" t="s">
        <v>635</v>
      </c>
      <c r="AH1187" s="46"/>
    </row>
    <row r="1188" spans="2:34">
      <c r="B1188" s="45" t="s">
        <v>2281</v>
      </c>
      <c r="C1188" s="199" t="s">
        <v>437</v>
      </c>
      <c r="D1188" s="199" t="s">
        <v>200</v>
      </c>
      <c r="E1188" s="200" t="s">
        <v>416</v>
      </c>
      <c r="F1188" s="199" t="s">
        <v>1984</v>
      </c>
      <c r="G1188" s="44" t="s">
        <v>2036</v>
      </c>
      <c r="H1188" s="201" t="s">
        <v>2282</v>
      </c>
      <c r="I1188" s="200">
        <v>6</v>
      </c>
      <c r="J1188" s="44" t="s">
        <v>811</v>
      </c>
      <c r="K1188" s="44" t="s">
        <v>1986</v>
      </c>
      <c r="L1188" s="202" t="s">
        <v>469</v>
      </c>
      <c r="M1188" s="202" t="s">
        <v>1987</v>
      </c>
      <c r="N1188" s="202" t="s">
        <v>624</v>
      </c>
      <c r="O1188" s="91">
        <v>38.571428571428569</v>
      </c>
      <c r="P1188" s="44" t="s">
        <v>625</v>
      </c>
      <c r="Q1188" s="45" t="s">
        <v>1988</v>
      </c>
      <c r="R1188" s="45" t="s">
        <v>625</v>
      </c>
      <c r="S1188" s="46" t="s">
        <v>627</v>
      </c>
      <c r="T1188" s="208">
        <v>78.740153981272698</v>
      </c>
      <c r="U1188" s="45" t="s">
        <v>632</v>
      </c>
      <c r="V1188" s="45">
        <v>5462</v>
      </c>
      <c r="W1188" s="45">
        <v>5462</v>
      </c>
      <c r="X1188" s="44">
        <v>22</v>
      </c>
      <c r="Y1188" s="78">
        <v>248.27272727272728</v>
      </c>
      <c r="Z1188" s="46" t="s">
        <v>708</v>
      </c>
      <c r="AA1188" s="44" t="s">
        <v>630</v>
      </c>
      <c r="AB1188" s="66" t="s">
        <v>632</v>
      </c>
      <c r="AC1188" s="66" t="s">
        <v>634</v>
      </c>
      <c r="AD1188" s="46" t="s">
        <v>632</v>
      </c>
      <c r="AE1188" s="66" t="s">
        <v>634</v>
      </c>
      <c r="AF1188" s="46" t="s">
        <v>632</v>
      </c>
      <c r="AG1188" s="46" t="s">
        <v>635</v>
      </c>
      <c r="AH1188" s="46"/>
    </row>
    <row r="1189" spans="2:34">
      <c r="B1189" s="45" t="s">
        <v>2283</v>
      </c>
      <c r="C1189" s="199" t="s">
        <v>437</v>
      </c>
      <c r="D1189" s="199" t="s">
        <v>200</v>
      </c>
      <c r="E1189" s="200" t="s">
        <v>416</v>
      </c>
      <c r="F1189" s="199" t="s">
        <v>1984</v>
      </c>
      <c r="G1189" s="44" t="s">
        <v>2036</v>
      </c>
      <c r="H1189" s="201" t="s">
        <v>2284</v>
      </c>
      <c r="I1189" s="200">
        <v>1</v>
      </c>
      <c r="J1189" s="44" t="s">
        <v>811</v>
      </c>
      <c r="K1189" s="44" t="s">
        <v>1986</v>
      </c>
      <c r="L1189" s="202" t="s">
        <v>469</v>
      </c>
      <c r="M1189" s="202" t="s">
        <v>2149</v>
      </c>
      <c r="N1189" s="202" t="s">
        <v>624</v>
      </c>
      <c r="O1189" s="91">
        <v>142.5</v>
      </c>
      <c r="P1189" s="44" t="s">
        <v>625</v>
      </c>
      <c r="Q1189" s="45" t="s">
        <v>1988</v>
      </c>
      <c r="R1189" s="45" t="s">
        <v>625</v>
      </c>
      <c r="S1189" s="46" t="s">
        <v>2021</v>
      </c>
      <c r="T1189" s="208">
        <v>0</v>
      </c>
      <c r="U1189" s="45" t="s">
        <v>634</v>
      </c>
      <c r="V1189" s="45">
        <v>5462</v>
      </c>
      <c r="W1189" s="45">
        <v>5462</v>
      </c>
      <c r="X1189" s="44">
        <v>22</v>
      </c>
      <c r="Y1189" s="78">
        <v>248.27272727272728</v>
      </c>
      <c r="Z1189" s="46" t="s">
        <v>708</v>
      </c>
      <c r="AA1189" s="44" t="s">
        <v>630</v>
      </c>
      <c r="AB1189" s="66" t="s">
        <v>634</v>
      </c>
      <c r="AC1189" s="66" t="s">
        <v>634</v>
      </c>
      <c r="AD1189" s="46" t="s">
        <v>634</v>
      </c>
      <c r="AE1189" s="66" t="s">
        <v>634</v>
      </c>
      <c r="AF1189" s="46" t="s">
        <v>634</v>
      </c>
      <c r="AG1189" s="46" t="s">
        <v>635</v>
      </c>
      <c r="AH1189" s="46"/>
    </row>
    <row r="1190" spans="2:34">
      <c r="B1190" s="45" t="s">
        <v>2285</v>
      </c>
      <c r="C1190" s="199" t="s">
        <v>437</v>
      </c>
      <c r="D1190" s="199" t="s">
        <v>200</v>
      </c>
      <c r="E1190" s="200" t="s">
        <v>416</v>
      </c>
      <c r="F1190" s="199" t="s">
        <v>1984</v>
      </c>
      <c r="G1190" s="44" t="s">
        <v>2036</v>
      </c>
      <c r="H1190" s="201" t="s">
        <v>2286</v>
      </c>
      <c r="I1190" s="200">
        <v>4</v>
      </c>
      <c r="J1190" s="44" t="s">
        <v>811</v>
      </c>
      <c r="K1190" s="44" t="s">
        <v>1986</v>
      </c>
      <c r="L1190" s="202" t="s">
        <v>469</v>
      </c>
      <c r="M1190" s="202" t="s">
        <v>2149</v>
      </c>
      <c r="N1190" s="202" t="s">
        <v>624</v>
      </c>
      <c r="O1190" s="91">
        <v>45</v>
      </c>
      <c r="P1190" s="44" t="s">
        <v>625</v>
      </c>
      <c r="Q1190" s="45" t="s">
        <v>1988</v>
      </c>
      <c r="R1190" s="45" t="s">
        <v>625</v>
      </c>
      <c r="S1190" s="46" t="s">
        <v>2021</v>
      </c>
      <c r="T1190" s="208">
        <v>0</v>
      </c>
      <c r="U1190" s="45" t="s">
        <v>634</v>
      </c>
      <c r="V1190" s="45">
        <v>5462</v>
      </c>
      <c r="W1190" s="45">
        <v>5462</v>
      </c>
      <c r="X1190" s="44">
        <v>22</v>
      </c>
      <c r="Y1190" s="78">
        <v>248.27272727272728</v>
      </c>
      <c r="Z1190" s="46" t="s">
        <v>708</v>
      </c>
      <c r="AA1190" s="44" t="s">
        <v>630</v>
      </c>
      <c r="AB1190" s="66" t="s">
        <v>640</v>
      </c>
      <c r="AC1190" s="66" t="s">
        <v>634</v>
      </c>
      <c r="AD1190" s="46" t="s">
        <v>634</v>
      </c>
      <c r="AE1190" s="66" t="s">
        <v>634</v>
      </c>
      <c r="AF1190" s="46" t="s">
        <v>640</v>
      </c>
      <c r="AG1190" s="46" t="s">
        <v>635</v>
      </c>
      <c r="AH1190" s="46"/>
    </row>
    <row r="1191" spans="2:34">
      <c r="B1191" s="45" t="s">
        <v>2287</v>
      </c>
      <c r="C1191" s="199" t="s">
        <v>437</v>
      </c>
      <c r="D1191" s="199" t="s">
        <v>200</v>
      </c>
      <c r="E1191" s="200" t="s">
        <v>416</v>
      </c>
      <c r="F1191" s="199" t="s">
        <v>1984</v>
      </c>
      <c r="G1191" s="44" t="s">
        <v>2036</v>
      </c>
      <c r="H1191" s="201" t="s">
        <v>2288</v>
      </c>
      <c r="I1191" s="200">
        <v>7</v>
      </c>
      <c r="J1191" s="44" t="s">
        <v>811</v>
      </c>
      <c r="K1191" s="44" t="s">
        <v>1986</v>
      </c>
      <c r="L1191" s="202" t="s">
        <v>469</v>
      </c>
      <c r="M1191" s="202" t="s">
        <v>1987</v>
      </c>
      <c r="N1191" s="202" t="s">
        <v>624</v>
      </c>
      <c r="O1191" s="91">
        <v>30.857142857142858</v>
      </c>
      <c r="P1191" s="44" t="s">
        <v>625</v>
      </c>
      <c r="Q1191" s="45" t="s">
        <v>1988</v>
      </c>
      <c r="R1191" s="45" t="s">
        <v>625</v>
      </c>
      <c r="S1191" s="46" t="s">
        <v>627</v>
      </c>
      <c r="T1191" s="208">
        <v>42.089482059110729</v>
      </c>
      <c r="U1191" s="45" t="s">
        <v>632</v>
      </c>
      <c r="V1191" s="45">
        <v>5462</v>
      </c>
      <c r="W1191" s="45">
        <v>5462</v>
      </c>
      <c r="X1191" s="44">
        <v>22</v>
      </c>
      <c r="Y1191" s="78">
        <v>248.27272727272728</v>
      </c>
      <c r="Z1191" s="46" t="s">
        <v>708</v>
      </c>
      <c r="AA1191" s="44" t="s">
        <v>630</v>
      </c>
      <c r="AB1191" s="66" t="s">
        <v>632</v>
      </c>
      <c r="AC1191" s="66" t="s">
        <v>634</v>
      </c>
      <c r="AD1191" s="46" t="s">
        <v>632</v>
      </c>
      <c r="AE1191" s="66" t="s">
        <v>634</v>
      </c>
      <c r="AF1191" s="46" t="s">
        <v>632</v>
      </c>
      <c r="AG1191" s="46" t="s">
        <v>635</v>
      </c>
      <c r="AH1191" s="46"/>
    </row>
    <row r="1192" spans="2:34">
      <c r="B1192" s="45" t="s">
        <v>2289</v>
      </c>
      <c r="C1192" s="199" t="s">
        <v>437</v>
      </c>
      <c r="D1192" s="199" t="s">
        <v>200</v>
      </c>
      <c r="E1192" s="200" t="s">
        <v>416</v>
      </c>
      <c r="F1192" s="199" t="s">
        <v>1984</v>
      </c>
      <c r="G1192" s="44" t="s">
        <v>2036</v>
      </c>
      <c r="H1192" s="201" t="s">
        <v>2290</v>
      </c>
      <c r="I1192" s="200">
        <v>10</v>
      </c>
      <c r="J1192" s="44" t="s">
        <v>811</v>
      </c>
      <c r="K1192" s="44" t="s">
        <v>1986</v>
      </c>
      <c r="L1192" s="202" t="s">
        <v>469</v>
      </c>
      <c r="M1192" s="202" t="s">
        <v>1987</v>
      </c>
      <c r="N1192" s="202" t="s">
        <v>624</v>
      </c>
      <c r="O1192" s="91">
        <v>27</v>
      </c>
      <c r="P1192" s="44" t="s">
        <v>625</v>
      </c>
      <c r="Q1192" s="45" t="s">
        <v>1988</v>
      </c>
      <c r="R1192" s="45" t="s">
        <v>625</v>
      </c>
      <c r="S1192" s="46" t="s">
        <v>627</v>
      </c>
      <c r="T1192" s="208">
        <v>42.089482059110729</v>
      </c>
      <c r="U1192" s="45" t="s">
        <v>632</v>
      </c>
      <c r="V1192" s="45">
        <v>5462</v>
      </c>
      <c r="W1192" s="45">
        <v>5462</v>
      </c>
      <c r="X1192" s="44">
        <v>22</v>
      </c>
      <c r="Y1192" s="78">
        <v>248.27272727272728</v>
      </c>
      <c r="Z1192" s="46" t="s">
        <v>708</v>
      </c>
      <c r="AA1192" s="44" t="s">
        <v>630</v>
      </c>
      <c r="AB1192" s="66" t="s">
        <v>632</v>
      </c>
      <c r="AC1192" s="66" t="s">
        <v>634</v>
      </c>
      <c r="AD1192" s="46" t="s">
        <v>632</v>
      </c>
      <c r="AE1192" s="66" t="s">
        <v>634</v>
      </c>
      <c r="AF1192" s="46" t="s">
        <v>632</v>
      </c>
      <c r="AG1192" s="46" t="s">
        <v>635</v>
      </c>
      <c r="AH1192" s="46"/>
    </row>
    <row r="1193" spans="2:34">
      <c r="B1193" s="45" t="s">
        <v>2291</v>
      </c>
      <c r="C1193" s="199" t="s">
        <v>437</v>
      </c>
      <c r="D1193" s="199" t="s">
        <v>200</v>
      </c>
      <c r="E1193" s="200" t="s">
        <v>416</v>
      </c>
      <c r="F1193" s="199" t="s">
        <v>1984</v>
      </c>
      <c r="G1193" s="44" t="s">
        <v>2036</v>
      </c>
      <c r="H1193" s="201" t="s">
        <v>2292</v>
      </c>
      <c r="I1193" s="200">
        <v>5</v>
      </c>
      <c r="J1193" s="44" t="s">
        <v>811</v>
      </c>
      <c r="K1193" s="44" t="s">
        <v>1986</v>
      </c>
      <c r="L1193" s="202" t="s">
        <v>469</v>
      </c>
      <c r="M1193" s="202" t="s">
        <v>1987</v>
      </c>
      <c r="N1193" s="202" t="s">
        <v>624</v>
      </c>
      <c r="O1193" s="91">
        <v>72</v>
      </c>
      <c r="P1193" s="44" t="s">
        <v>625</v>
      </c>
      <c r="Q1193" s="45" t="s">
        <v>1988</v>
      </c>
      <c r="R1193" s="45" t="s">
        <v>625</v>
      </c>
      <c r="S1193" s="46" t="s">
        <v>627</v>
      </c>
      <c r="T1193" s="208">
        <v>103.30216679721097</v>
      </c>
      <c r="U1193" s="45" t="s">
        <v>632</v>
      </c>
      <c r="V1193" s="45">
        <v>5462</v>
      </c>
      <c r="W1193" s="45">
        <v>5462</v>
      </c>
      <c r="X1193" s="44">
        <v>22</v>
      </c>
      <c r="Y1193" s="78">
        <v>248.27272727272728</v>
      </c>
      <c r="Z1193" s="46" t="s">
        <v>708</v>
      </c>
      <c r="AA1193" s="44" t="s">
        <v>630</v>
      </c>
      <c r="AB1193" s="66" t="s">
        <v>634</v>
      </c>
      <c r="AC1193" s="66" t="s">
        <v>634</v>
      </c>
      <c r="AD1193" s="46" t="s">
        <v>632</v>
      </c>
      <c r="AE1193" s="66" t="s">
        <v>634</v>
      </c>
      <c r="AF1193" s="46" t="s">
        <v>632</v>
      </c>
      <c r="AG1193" s="46" t="s">
        <v>635</v>
      </c>
      <c r="AH1193" s="46"/>
    </row>
    <row r="1194" spans="2:34">
      <c r="B1194" s="45" t="s">
        <v>2293</v>
      </c>
      <c r="C1194" s="199" t="s">
        <v>437</v>
      </c>
      <c r="D1194" s="199" t="s">
        <v>200</v>
      </c>
      <c r="E1194" s="200" t="s">
        <v>416</v>
      </c>
      <c r="F1194" s="199" t="s">
        <v>1984</v>
      </c>
      <c r="G1194" s="44" t="s">
        <v>2036</v>
      </c>
      <c r="H1194" s="201" t="s">
        <v>2294</v>
      </c>
      <c r="I1194" s="200">
        <v>4</v>
      </c>
      <c r="J1194" s="44" t="s">
        <v>811</v>
      </c>
      <c r="K1194" s="44" t="s">
        <v>1986</v>
      </c>
      <c r="L1194" s="202" t="s">
        <v>469</v>
      </c>
      <c r="M1194" s="202" t="s">
        <v>1987</v>
      </c>
      <c r="N1194" s="202" t="s">
        <v>624</v>
      </c>
      <c r="O1194" s="91">
        <v>22.5</v>
      </c>
      <c r="P1194" s="44" t="s">
        <v>625</v>
      </c>
      <c r="Q1194" s="45" t="s">
        <v>1988</v>
      </c>
      <c r="R1194" s="45" t="s">
        <v>625</v>
      </c>
      <c r="S1194" s="46" t="s">
        <v>627</v>
      </c>
      <c r="T1194" s="208">
        <v>28.788964639181547</v>
      </c>
      <c r="U1194" s="45" t="s">
        <v>632</v>
      </c>
      <c r="V1194" s="45">
        <v>5462</v>
      </c>
      <c r="W1194" s="45">
        <v>5462</v>
      </c>
      <c r="X1194" s="44">
        <v>22</v>
      </c>
      <c r="Y1194" s="78">
        <v>248.27272727272728</v>
      </c>
      <c r="Z1194" s="46" t="s">
        <v>708</v>
      </c>
      <c r="AA1194" s="44" t="s">
        <v>630</v>
      </c>
      <c r="AB1194" s="66" t="s">
        <v>632</v>
      </c>
      <c r="AC1194" s="66" t="s">
        <v>634</v>
      </c>
      <c r="AD1194" s="46" t="s">
        <v>632</v>
      </c>
      <c r="AE1194" s="66" t="s">
        <v>634</v>
      </c>
      <c r="AF1194" s="46" t="s">
        <v>632</v>
      </c>
      <c r="AG1194" s="46" t="s">
        <v>635</v>
      </c>
      <c r="AH1194" s="46"/>
    </row>
    <row r="1195" spans="2:34">
      <c r="B1195" s="45" t="s">
        <v>2295</v>
      </c>
      <c r="C1195" s="199" t="s">
        <v>437</v>
      </c>
      <c r="D1195" s="199" t="s">
        <v>200</v>
      </c>
      <c r="E1195" s="200" t="s">
        <v>416</v>
      </c>
      <c r="F1195" s="199" t="s">
        <v>1984</v>
      </c>
      <c r="G1195" s="44" t="s">
        <v>2036</v>
      </c>
      <c r="H1195" s="201" t="s">
        <v>2296</v>
      </c>
      <c r="I1195" s="200">
        <v>1</v>
      </c>
      <c r="J1195" s="44" t="s">
        <v>816</v>
      </c>
      <c r="K1195" s="44" t="s">
        <v>1986</v>
      </c>
      <c r="L1195" s="202" t="s">
        <v>469</v>
      </c>
      <c r="M1195" s="202" t="s">
        <v>1987</v>
      </c>
      <c r="N1195" s="202" t="s">
        <v>624</v>
      </c>
      <c r="O1195" s="91">
        <v>90</v>
      </c>
      <c r="P1195" s="44" t="s">
        <v>625</v>
      </c>
      <c r="Q1195" s="45" t="s">
        <v>1988</v>
      </c>
      <c r="R1195" s="45" t="s">
        <v>625</v>
      </c>
      <c r="S1195" s="46" t="s">
        <v>627</v>
      </c>
      <c r="T1195" s="208">
        <v>126.42056025824476</v>
      </c>
      <c r="U1195" s="45" t="s">
        <v>632</v>
      </c>
      <c r="V1195" s="45">
        <v>5462</v>
      </c>
      <c r="W1195" s="45">
        <v>5462</v>
      </c>
      <c r="X1195" s="44">
        <v>22</v>
      </c>
      <c r="Y1195" s="78">
        <v>248.27272727272728</v>
      </c>
      <c r="Z1195" s="46" t="s">
        <v>708</v>
      </c>
      <c r="AA1195" s="44" t="s">
        <v>630</v>
      </c>
      <c r="AB1195" s="66" t="s">
        <v>634</v>
      </c>
      <c r="AC1195" s="66" t="s">
        <v>634</v>
      </c>
      <c r="AD1195" s="46" t="s">
        <v>632</v>
      </c>
      <c r="AE1195" s="66" t="s">
        <v>634</v>
      </c>
      <c r="AF1195" s="46" t="s">
        <v>632</v>
      </c>
      <c r="AG1195" s="46" t="s">
        <v>635</v>
      </c>
      <c r="AH1195" s="46"/>
    </row>
    <row r="1196" spans="2:34">
      <c r="B1196" s="45" t="s">
        <v>2297</v>
      </c>
      <c r="C1196" s="199" t="s">
        <v>437</v>
      </c>
      <c r="D1196" s="199" t="s">
        <v>200</v>
      </c>
      <c r="E1196" s="200" t="s">
        <v>416</v>
      </c>
      <c r="F1196" s="199" t="s">
        <v>1984</v>
      </c>
      <c r="G1196" s="44" t="s">
        <v>2036</v>
      </c>
      <c r="H1196" s="201" t="s">
        <v>2298</v>
      </c>
      <c r="I1196" s="200">
        <v>4</v>
      </c>
      <c r="J1196" s="44" t="s">
        <v>811</v>
      </c>
      <c r="K1196" s="44" t="s">
        <v>1986</v>
      </c>
      <c r="L1196" s="202" t="s">
        <v>469</v>
      </c>
      <c r="M1196" s="202" t="s">
        <v>1987</v>
      </c>
      <c r="N1196" s="202" t="s">
        <v>624</v>
      </c>
      <c r="O1196" s="91">
        <v>67.5</v>
      </c>
      <c r="P1196" s="44" t="s">
        <v>625</v>
      </c>
      <c r="Q1196" s="45" t="s">
        <v>1988</v>
      </c>
      <c r="R1196" s="45" t="s">
        <v>625</v>
      </c>
      <c r="S1196" s="46" t="s">
        <v>627</v>
      </c>
      <c r="T1196" s="208">
        <v>126.42056025824476</v>
      </c>
      <c r="U1196" s="45" t="s">
        <v>632</v>
      </c>
      <c r="V1196" s="45">
        <v>5462</v>
      </c>
      <c r="W1196" s="45">
        <v>5462</v>
      </c>
      <c r="X1196" s="44">
        <v>22</v>
      </c>
      <c r="Y1196" s="78">
        <v>248.27272727272728</v>
      </c>
      <c r="Z1196" s="46" t="s">
        <v>708</v>
      </c>
      <c r="AA1196" s="44" t="s">
        <v>630</v>
      </c>
      <c r="AB1196" s="66" t="s">
        <v>634</v>
      </c>
      <c r="AC1196" s="66" t="s">
        <v>634</v>
      </c>
      <c r="AD1196" s="46" t="s">
        <v>632</v>
      </c>
      <c r="AE1196" s="66" t="s">
        <v>634</v>
      </c>
      <c r="AF1196" s="46" t="s">
        <v>632</v>
      </c>
      <c r="AG1196" s="46" t="s">
        <v>635</v>
      </c>
      <c r="AH1196" s="46"/>
    </row>
    <row r="1197" spans="2:34">
      <c r="B1197" s="45" t="s">
        <v>2299</v>
      </c>
      <c r="C1197" s="199" t="s">
        <v>437</v>
      </c>
      <c r="D1197" s="199" t="s">
        <v>200</v>
      </c>
      <c r="E1197" s="200" t="s">
        <v>416</v>
      </c>
      <c r="F1197" s="199" t="s">
        <v>1984</v>
      </c>
      <c r="G1197" s="44" t="s">
        <v>2036</v>
      </c>
      <c r="H1197" s="201" t="s">
        <v>2300</v>
      </c>
      <c r="I1197" s="200">
        <v>2</v>
      </c>
      <c r="J1197" s="44" t="s">
        <v>811</v>
      </c>
      <c r="K1197" s="44" t="s">
        <v>1986</v>
      </c>
      <c r="L1197" s="202" t="s">
        <v>469</v>
      </c>
      <c r="M1197" s="202" t="s">
        <v>1987</v>
      </c>
      <c r="N1197" s="202" t="s">
        <v>624</v>
      </c>
      <c r="O1197" s="91">
        <v>45</v>
      </c>
      <c r="P1197" s="44" t="s">
        <v>625</v>
      </c>
      <c r="Q1197" s="45" t="s">
        <v>1988</v>
      </c>
      <c r="R1197" s="45" t="s">
        <v>625</v>
      </c>
      <c r="S1197" s="46" t="s">
        <v>627</v>
      </c>
      <c r="T1197" s="208">
        <v>63.646358261937806</v>
      </c>
      <c r="U1197" s="45" t="s">
        <v>632</v>
      </c>
      <c r="V1197" s="45">
        <v>5462</v>
      </c>
      <c r="W1197" s="45">
        <v>5462</v>
      </c>
      <c r="X1197" s="44">
        <v>22</v>
      </c>
      <c r="Y1197" s="78">
        <v>248.27272727272728</v>
      </c>
      <c r="Z1197" s="46" t="s">
        <v>708</v>
      </c>
      <c r="AA1197" s="44" t="s">
        <v>630</v>
      </c>
      <c r="AB1197" s="66" t="s">
        <v>640</v>
      </c>
      <c r="AC1197" s="66" t="s">
        <v>634</v>
      </c>
      <c r="AD1197" s="46" t="s">
        <v>632</v>
      </c>
      <c r="AE1197" s="66" t="s">
        <v>634</v>
      </c>
      <c r="AF1197" s="46" t="s">
        <v>632</v>
      </c>
      <c r="AG1197" s="46" t="s">
        <v>635</v>
      </c>
      <c r="AH1197" s="46"/>
    </row>
    <row r="1198" spans="2:34">
      <c r="B1198" s="45" t="s">
        <v>2301</v>
      </c>
      <c r="C1198" s="199" t="s">
        <v>437</v>
      </c>
      <c r="D1198" s="199" t="s">
        <v>200</v>
      </c>
      <c r="E1198" s="200" t="s">
        <v>416</v>
      </c>
      <c r="F1198" s="199" t="s">
        <v>1984</v>
      </c>
      <c r="G1198" s="44" t="s">
        <v>2036</v>
      </c>
      <c r="H1198" s="201" t="s">
        <v>2302</v>
      </c>
      <c r="I1198" s="200">
        <v>12</v>
      </c>
      <c r="J1198" s="44" t="s">
        <v>811</v>
      </c>
      <c r="K1198" s="44" t="s">
        <v>1986</v>
      </c>
      <c r="L1198" s="202" t="s">
        <v>469</v>
      </c>
      <c r="M1198" s="202" t="s">
        <v>1987</v>
      </c>
      <c r="N1198" s="202" t="s">
        <v>624</v>
      </c>
      <c r="O1198" s="91">
        <v>27.916666666666668</v>
      </c>
      <c r="P1198" s="44" t="s">
        <v>798</v>
      </c>
      <c r="Q1198" s="45" t="s">
        <v>1988</v>
      </c>
      <c r="R1198" s="45" t="s">
        <v>625</v>
      </c>
      <c r="S1198" s="46" t="s">
        <v>627</v>
      </c>
      <c r="T1198" s="208">
        <v>141.23013621746537</v>
      </c>
      <c r="U1198" s="45" t="s">
        <v>632</v>
      </c>
      <c r="V1198" s="45">
        <v>5462</v>
      </c>
      <c r="W1198" s="45">
        <v>5462</v>
      </c>
      <c r="X1198" s="44">
        <v>22</v>
      </c>
      <c r="Y1198" s="78">
        <v>248.27272727272728</v>
      </c>
      <c r="Z1198" s="46" t="s">
        <v>708</v>
      </c>
      <c r="AA1198" s="44" t="s">
        <v>630</v>
      </c>
      <c r="AB1198" s="66" t="s">
        <v>632</v>
      </c>
      <c r="AC1198" s="66" t="s">
        <v>632</v>
      </c>
      <c r="AD1198" s="46" t="s">
        <v>632</v>
      </c>
      <c r="AE1198" s="66" t="s">
        <v>634</v>
      </c>
      <c r="AF1198" s="46" t="s">
        <v>632</v>
      </c>
      <c r="AG1198" s="46" t="s">
        <v>635</v>
      </c>
      <c r="AH1198" s="46"/>
    </row>
    <row r="1199" spans="2:34">
      <c r="B1199" s="45" t="s">
        <v>2303</v>
      </c>
      <c r="C1199" s="199" t="s">
        <v>1544</v>
      </c>
      <c r="D1199" s="199" t="s">
        <v>2304</v>
      </c>
      <c r="E1199" s="200" t="s">
        <v>621</v>
      </c>
      <c r="F1199" s="199" t="s">
        <v>1984</v>
      </c>
      <c r="G1199" s="44" t="s">
        <v>2305</v>
      </c>
      <c r="H1199" s="201" t="s">
        <v>2306</v>
      </c>
      <c r="I1199" s="200">
        <v>4</v>
      </c>
      <c r="J1199" s="44" t="s">
        <v>816</v>
      </c>
      <c r="K1199" s="44" t="s">
        <v>1986</v>
      </c>
      <c r="L1199" s="202" t="s">
        <v>469</v>
      </c>
      <c r="M1199" s="202" t="s">
        <v>1987</v>
      </c>
      <c r="N1199" s="202" t="s">
        <v>624</v>
      </c>
      <c r="O1199" s="91">
        <v>22.5</v>
      </c>
      <c r="P1199" s="44" t="s">
        <v>798</v>
      </c>
      <c r="Q1199" s="45" t="s">
        <v>1988</v>
      </c>
      <c r="R1199" s="45" t="s">
        <v>625</v>
      </c>
      <c r="S1199" s="46" t="s">
        <v>627</v>
      </c>
      <c r="T1199" s="209">
        <v>49.212086421933499</v>
      </c>
      <c r="U1199" s="45" t="s">
        <v>632</v>
      </c>
      <c r="V1199" s="45">
        <v>679</v>
      </c>
      <c r="W1199" s="45">
        <v>679</v>
      </c>
      <c r="X1199" s="44">
        <v>2</v>
      </c>
      <c r="Y1199" s="78">
        <v>339.5</v>
      </c>
      <c r="Z1199" s="46" t="s">
        <v>629</v>
      </c>
      <c r="AA1199" s="44" t="s">
        <v>630</v>
      </c>
      <c r="AB1199" s="66" t="s">
        <v>632</v>
      </c>
      <c r="AC1199" s="66" t="s">
        <v>632</v>
      </c>
      <c r="AD1199" s="46" t="s">
        <v>656</v>
      </c>
      <c r="AE1199" s="66" t="s">
        <v>634</v>
      </c>
      <c r="AF1199" s="46" t="s">
        <v>631</v>
      </c>
      <c r="AG1199" s="46" t="s">
        <v>635</v>
      </c>
      <c r="AH1199" s="46"/>
    </row>
    <row r="1200" spans="2:34">
      <c r="B1200" s="45" t="s">
        <v>2307</v>
      </c>
      <c r="C1200" s="199" t="s">
        <v>1544</v>
      </c>
      <c r="D1200" s="199" t="s">
        <v>2304</v>
      </c>
      <c r="E1200" s="200" t="s">
        <v>621</v>
      </c>
      <c r="F1200" s="199" t="s">
        <v>1984</v>
      </c>
      <c r="G1200" s="44" t="s">
        <v>2305</v>
      </c>
      <c r="H1200" s="201" t="s">
        <v>2039</v>
      </c>
      <c r="I1200" s="200">
        <v>2</v>
      </c>
      <c r="J1200" s="44" t="s">
        <v>816</v>
      </c>
      <c r="K1200" s="44" t="s">
        <v>1986</v>
      </c>
      <c r="L1200" s="202" t="s">
        <v>469</v>
      </c>
      <c r="M1200" s="202" t="s">
        <v>1987</v>
      </c>
      <c r="N1200" s="202" t="s">
        <v>624</v>
      </c>
      <c r="O1200" s="91">
        <v>12</v>
      </c>
      <c r="P1200" s="44" t="s">
        <v>798</v>
      </c>
      <c r="Q1200" s="45" t="s">
        <v>1988</v>
      </c>
      <c r="R1200" s="45" t="s">
        <v>625</v>
      </c>
      <c r="S1200" s="46" t="s">
        <v>627</v>
      </c>
      <c r="T1200" s="209">
        <v>79.835809340129813</v>
      </c>
      <c r="U1200" s="45" t="s">
        <v>632</v>
      </c>
      <c r="V1200" s="45">
        <v>679</v>
      </c>
      <c r="W1200" s="45">
        <v>679</v>
      </c>
      <c r="X1200" s="44">
        <v>2</v>
      </c>
      <c r="Y1200" s="78">
        <v>339.5</v>
      </c>
      <c r="Z1200" s="46" t="s">
        <v>629</v>
      </c>
      <c r="AA1200" s="44" t="s">
        <v>630</v>
      </c>
      <c r="AB1200" s="66" t="s">
        <v>631</v>
      </c>
      <c r="AC1200" s="66" t="s">
        <v>632</v>
      </c>
      <c r="AD1200" s="46" t="s">
        <v>656</v>
      </c>
      <c r="AE1200" s="66" t="s">
        <v>634</v>
      </c>
      <c r="AF1200" s="46" t="s">
        <v>631</v>
      </c>
      <c r="AG1200" s="46" t="s">
        <v>635</v>
      </c>
      <c r="AH1200" s="46"/>
    </row>
    <row r="1201" spans="2:34">
      <c r="B1201" s="45" t="s">
        <v>2308</v>
      </c>
      <c r="C1201" s="199" t="s">
        <v>1544</v>
      </c>
      <c r="D1201" s="199" t="s">
        <v>2304</v>
      </c>
      <c r="E1201" s="200" t="s">
        <v>621</v>
      </c>
      <c r="F1201" s="199" t="s">
        <v>1984</v>
      </c>
      <c r="G1201" s="44" t="s">
        <v>2305</v>
      </c>
      <c r="H1201" s="201" t="s">
        <v>2309</v>
      </c>
      <c r="I1201" s="200">
        <v>5</v>
      </c>
      <c r="J1201" s="44" t="s">
        <v>816</v>
      </c>
      <c r="K1201" s="44" t="s">
        <v>1986</v>
      </c>
      <c r="L1201" s="202" t="s">
        <v>469</v>
      </c>
      <c r="M1201" s="202" t="s">
        <v>1987</v>
      </c>
      <c r="N1201" s="202" t="s">
        <v>624</v>
      </c>
      <c r="O1201" s="91">
        <v>39.6</v>
      </c>
      <c r="P1201" s="44" t="s">
        <v>798</v>
      </c>
      <c r="Q1201" s="45" t="s">
        <v>1988</v>
      </c>
      <c r="R1201" s="45" t="s">
        <v>625</v>
      </c>
      <c r="S1201" s="46" t="s">
        <v>627</v>
      </c>
      <c r="T1201" s="209">
        <v>60.057723508328358</v>
      </c>
      <c r="U1201" s="45" t="s">
        <v>632</v>
      </c>
      <c r="V1201" s="45">
        <v>679</v>
      </c>
      <c r="W1201" s="45">
        <v>679</v>
      </c>
      <c r="X1201" s="44">
        <v>2</v>
      </c>
      <c r="Y1201" s="78">
        <v>339.5</v>
      </c>
      <c r="Z1201" s="46" t="s">
        <v>629</v>
      </c>
      <c r="AA1201" s="44" t="s">
        <v>630</v>
      </c>
      <c r="AB1201" s="66" t="s">
        <v>632</v>
      </c>
      <c r="AC1201" s="66" t="s">
        <v>632</v>
      </c>
      <c r="AD1201" s="46" t="s">
        <v>656</v>
      </c>
      <c r="AE1201" s="66" t="s">
        <v>634</v>
      </c>
      <c r="AF1201" s="46" t="s">
        <v>631</v>
      </c>
      <c r="AG1201" s="46" t="s">
        <v>635</v>
      </c>
      <c r="AH1201" s="46"/>
    </row>
    <row r="1202" spans="2:34">
      <c r="B1202" s="45" t="s">
        <v>2310</v>
      </c>
      <c r="C1202" s="199" t="s">
        <v>1544</v>
      </c>
      <c r="D1202" s="199" t="s">
        <v>2304</v>
      </c>
      <c r="E1202" s="200" t="s">
        <v>621</v>
      </c>
      <c r="F1202" s="199" t="s">
        <v>1984</v>
      </c>
      <c r="G1202" s="44" t="s">
        <v>2305</v>
      </c>
      <c r="H1202" s="201" t="s">
        <v>2240</v>
      </c>
      <c r="I1202" s="200">
        <v>3</v>
      </c>
      <c r="J1202" s="44" t="s">
        <v>811</v>
      </c>
      <c r="K1202" s="44" t="s">
        <v>1986</v>
      </c>
      <c r="L1202" s="202" t="s">
        <v>469</v>
      </c>
      <c r="M1202" s="202" t="s">
        <v>1987</v>
      </c>
      <c r="N1202" s="202" t="s">
        <v>624</v>
      </c>
      <c r="O1202" s="91">
        <v>36</v>
      </c>
      <c r="P1202" s="44" t="s">
        <v>625</v>
      </c>
      <c r="Q1202" s="45" t="s">
        <v>1988</v>
      </c>
      <c r="R1202" s="45" t="s">
        <v>625</v>
      </c>
      <c r="S1202" s="46" t="s">
        <v>627</v>
      </c>
      <c r="T1202" s="209">
        <v>30.291007064827326</v>
      </c>
      <c r="U1202" s="45" t="s">
        <v>632</v>
      </c>
      <c r="V1202" s="45">
        <v>679</v>
      </c>
      <c r="W1202" s="45">
        <v>679</v>
      </c>
      <c r="X1202" s="44">
        <v>2</v>
      </c>
      <c r="Y1202" s="78">
        <v>339.5</v>
      </c>
      <c r="Z1202" s="46" t="s">
        <v>629</v>
      </c>
      <c r="AA1202" s="44" t="s">
        <v>630</v>
      </c>
      <c r="AB1202" s="66" t="s">
        <v>632</v>
      </c>
      <c r="AC1202" s="66" t="s">
        <v>634</v>
      </c>
      <c r="AD1202" s="46" t="s">
        <v>656</v>
      </c>
      <c r="AE1202" s="66" t="s">
        <v>634</v>
      </c>
      <c r="AF1202" s="46" t="s">
        <v>631</v>
      </c>
      <c r="AG1202" s="46" t="s">
        <v>635</v>
      </c>
      <c r="AH1202" s="46"/>
    </row>
    <row r="1203" spans="2:34">
      <c r="B1203" s="45" t="s">
        <v>2311</v>
      </c>
      <c r="C1203" s="199" t="s">
        <v>1544</v>
      </c>
      <c r="D1203" s="199" t="s">
        <v>2304</v>
      </c>
      <c r="E1203" s="200" t="s">
        <v>621</v>
      </c>
      <c r="F1203" s="199" t="s">
        <v>1984</v>
      </c>
      <c r="G1203" s="44" t="s">
        <v>2305</v>
      </c>
      <c r="H1203" s="201" t="s">
        <v>2157</v>
      </c>
      <c r="I1203" s="200">
        <v>8</v>
      </c>
      <c r="J1203" s="44" t="s">
        <v>816</v>
      </c>
      <c r="K1203" s="44" t="s">
        <v>1986</v>
      </c>
      <c r="L1203" s="202" t="s">
        <v>1031</v>
      </c>
      <c r="M1203" s="202" t="s">
        <v>1859</v>
      </c>
      <c r="N1203" s="202" t="s">
        <v>1032</v>
      </c>
      <c r="O1203" s="91" t="s">
        <v>1859</v>
      </c>
      <c r="P1203" s="44" t="s">
        <v>621</v>
      </c>
      <c r="Q1203" s="45" t="s">
        <v>621</v>
      </c>
      <c r="R1203" s="45" t="s">
        <v>621</v>
      </c>
      <c r="S1203" s="46" t="s">
        <v>627</v>
      </c>
      <c r="T1203" s="209">
        <v>21.552257074296676</v>
      </c>
      <c r="U1203" s="45" t="s">
        <v>632</v>
      </c>
      <c r="V1203" s="45">
        <v>679</v>
      </c>
      <c r="W1203" s="45">
        <v>679</v>
      </c>
      <c r="X1203" s="44">
        <v>2</v>
      </c>
      <c r="Y1203" s="78">
        <v>339.5</v>
      </c>
      <c r="Z1203" s="46" t="s">
        <v>629</v>
      </c>
      <c r="AA1203" s="44" t="s">
        <v>630</v>
      </c>
      <c r="AB1203" s="66" t="s">
        <v>621</v>
      </c>
      <c r="AC1203" s="66" t="s">
        <v>621</v>
      </c>
      <c r="AD1203" s="46" t="s">
        <v>656</v>
      </c>
      <c r="AE1203" s="66" t="s">
        <v>634</v>
      </c>
      <c r="AF1203" s="46" t="s">
        <v>631</v>
      </c>
      <c r="AG1203" s="46" t="s">
        <v>725</v>
      </c>
      <c r="AH1203" s="46"/>
    </row>
    <row r="1204" spans="2:34">
      <c r="B1204" s="45" t="s">
        <v>2312</v>
      </c>
      <c r="C1204" s="199" t="s">
        <v>1544</v>
      </c>
      <c r="D1204" s="199" t="s">
        <v>2304</v>
      </c>
      <c r="E1204" s="200" t="s">
        <v>621</v>
      </c>
      <c r="F1204" s="199" t="s">
        <v>1984</v>
      </c>
      <c r="G1204" s="44" t="s">
        <v>2305</v>
      </c>
      <c r="H1204" s="201" t="s">
        <v>2313</v>
      </c>
      <c r="I1204" s="200">
        <v>4</v>
      </c>
      <c r="J1204" s="44" t="s">
        <v>816</v>
      </c>
      <c r="K1204" s="44" t="s">
        <v>1986</v>
      </c>
      <c r="L1204" s="202" t="s">
        <v>469</v>
      </c>
      <c r="M1204" s="202" t="s">
        <v>1987</v>
      </c>
      <c r="N1204" s="202" t="s">
        <v>624</v>
      </c>
      <c r="O1204" s="91">
        <v>10.5</v>
      </c>
      <c r="P1204" s="44" t="s">
        <v>798</v>
      </c>
      <c r="Q1204" s="45" t="s">
        <v>1988</v>
      </c>
      <c r="R1204" s="45" t="s">
        <v>625</v>
      </c>
      <c r="S1204" s="46" t="s">
        <v>627</v>
      </c>
      <c r="T1204" s="209">
        <v>47.794601002584962</v>
      </c>
      <c r="U1204" s="45" t="s">
        <v>632</v>
      </c>
      <c r="V1204" s="45">
        <v>679</v>
      </c>
      <c r="W1204" s="45">
        <v>679</v>
      </c>
      <c r="X1204" s="44">
        <v>2</v>
      </c>
      <c r="Y1204" s="78">
        <v>339.5</v>
      </c>
      <c r="Z1204" s="46" t="s">
        <v>629</v>
      </c>
      <c r="AA1204" s="44" t="s">
        <v>630</v>
      </c>
      <c r="AB1204" s="66" t="s">
        <v>631</v>
      </c>
      <c r="AC1204" s="66" t="s">
        <v>632</v>
      </c>
      <c r="AD1204" s="46" t="s">
        <v>656</v>
      </c>
      <c r="AE1204" s="66" t="s">
        <v>634</v>
      </c>
      <c r="AF1204" s="46" t="s">
        <v>631</v>
      </c>
      <c r="AG1204" s="46" t="s">
        <v>635</v>
      </c>
      <c r="AH1204" s="46"/>
    </row>
    <row r="1205" spans="2:34">
      <c r="B1205" s="45" t="s">
        <v>2314</v>
      </c>
      <c r="C1205" s="199" t="s">
        <v>1544</v>
      </c>
      <c r="D1205" s="199" t="s">
        <v>2304</v>
      </c>
      <c r="E1205" s="200" t="s">
        <v>621</v>
      </c>
      <c r="F1205" s="199" t="s">
        <v>1984</v>
      </c>
      <c r="G1205" s="44" t="s">
        <v>2305</v>
      </c>
      <c r="H1205" s="201" t="s">
        <v>2315</v>
      </c>
      <c r="I1205" s="200">
        <v>3</v>
      </c>
      <c r="J1205" s="44" t="s">
        <v>816</v>
      </c>
      <c r="K1205" s="44" t="s">
        <v>1986</v>
      </c>
      <c r="L1205" s="202" t="s">
        <v>469</v>
      </c>
      <c r="M1205" s="202" t="s">
        <v>1987</v>
      </c>
      <c r="N1205" s="202" t="s">
        <v>624</v>
      </c>
      <c r="O1205" s="91">
        <v>2.0027777777777778</v>
      </c>
      <c r="P1205" s="44" t="s">
        <v>798</v>
      </c>
      <c r="Q1205" s="45" t="s">
        <v>1988</v>
      </c>
      <c r="R1205" s="45" t="s">
        <v>625</v>
      </c>
      <c r="S1205" s="46" t="s">
        <v>627</v>
      </c>
      <c r="T1205" s="209">
        <v>74.934607278541719</v>
      </c>
      <c r="U1205" s="45" t="s">
        <v>632</v>
      </c>
      <c r="V1205" s="45">
        <v>679</v>
      </c>
      <c r="W1205" s="45">
        <v>679</v>
      </c>
      <c r="X1205" s="44">
        <v>2</v>
      </c>
      <c r="Y1205" s="78">
        <v>339.5</v>
      </c>
      <c r="Z1205" s="46" t="s">
        <v>629</v>
      </c>
      <c r="AA1205" s="44" t="s">
        <v>630</v>
      </c>
      <c r="AB1205" s="66" t="s">
        <v>628</v>
      </c>
      <c r="AC1205" s="66" t="s">
        <v>632</v>
      </c>
      <c r="AD1205" s="46" t="s">
        <v>656</v>
      </c>
      <c r="AE1205" s="66" t="s">
        <v>634</v>
      </c>
      <c r="AF1205" s="46" t="s">
        <v>633</v>
      </c>
      <c r="AG1205" s="46" t="s">
        <v>635</v>
      </c>
      <c r="AH1205" s="46"/>
    </row>
    <row r="1206" spans="2:34">
      <c r="B1206" s="45" t="s">
        <v>2316</v>
      </c>
      <c r="C1206" s="199" t="s">
        <v>1544</v>
      </c>
      <c r="D1206" s="199" t="s">
        <v>2304</v>
      </c>
      <c r="E1206" s="200" t="s">
        <v>621</v>
      </c>
      <c r="F1206" s="199" t="s">
        <v>1984</v>
      </c>
      <c r="G1206" s="44" t="s">
        <v>2305</v>
      </c>
      <c r="H1206" s="201" t="s">
        <v>2317</v>
      </c>
      <c r="I1206" s="200">
        <v>5</v>
      </c>
      <c r="J1206" s="44" t="s">
        <v>811</v>
      </c>
      <c r="K1206" s="44" t="s">
        <v>1986</v>
      </c>
      <c r="L1206" s="202" t="s">
        <v>469</v>
      </c>
      <c r="M1206" s="202" t="s">
        <v>1987</v>
      </c>
      <c r="N1206" s="202" t="s">
        <v>624</v>
      </c>
      <c r="O1206" s="91">
        <v>22.8</v>
      </c>
      <c r="P1206" s="44" t="s">
        <v>625</v>
      </c>
      <c r="Q1206" s="45" t="s">
        <v>1988</v>
      </c>
      <c r="R1206" s="45" t="s">
        <v>625</v>
      </c>
      <c r="S1206" s="46" t="s">
        <v>627</v>
      </c>
      <c r="T1206" s="209">
        <v>205.42521699629006</v>
      </c>
      <c r="U1206" s="45" t="s">
        <v>632</v>
      </c>
      <c r="V1206" s="45">
        <v>679</v>
      </c>
      <c r="W1206" s="45">
        <v>679</v>
      </c>
      <c r="X1206" s="44">
        <v>2</v>
      </c>
      <c r="Y1206" s="78">
        <v>339.5</v>
      </c>
      <c r="Z1206" s="46" t="s">
        <v>629</v>
      </c>
      <c r="AA1206" s="44" t="s">
        <v>630</v>
      </c>
      <c r="AB1206" s="66" t="s">
        <v>632</v>
      </c>
      <c r="AC1206" s="66" t="s">
        <v>634</v>
      </c>
      <c r="AD1206" s="46" t="s">
        <v>656</v>
      </c>
      <c r="AE1206" s="66" t="s">
        <v>634</v>
      </c>
      <c r="AF1206" s="46" t="s">
        <v>631</v>
      </c>
      <c r="AG1206" s="46" t="s">
        <v>635</v>
      </c>
      <c r="AH1206" s="46"/>
    </row>
    <row r="1207" spans="2:34">
      <c r="B1207" s="45" t="s">
        <v>2318</v>
      </c>
      <c r="C1207" s="199" t="s">
        <v>1544</v>
      </c>
      <c r="D1207" s="199" t="s">
        <v>2304</v>
      </c>
      <c r="E1207" s="200" t="s">
        <v>621</v>
      </c>
      <c r="F1207" s="199" t="s">
        <v>1984</v>
      </c>
      <c r="G1207" s="44" t="s">
        <v>2305</v>
      </c>
      <c r="H1207" s="201" t="s">
        <v>2319</v>
      </c>
      <c r="I1207" s="200">
        <v>4</v>
      </c>
      <c r="J1207" s="44" t="s">
        <v>816</v>
      </c>
      <c r="K1207" s="44" t="s">
        <v>1986</v>
      </c>
      <c r="L1207" s="202" t="s">
        <v>469</v>
      </c>
      <c r="M1207" s="202" t="s">
        <v>1987</v>
      </c>
      <c r="N1207" s="202" t="s">
        <v>624</v>
      </c>
      <c r="O1207" s="91">
        <v>28.5</v>
      </c>
      <c r="P1207" s="44" t="s">
        <v>625</v>
      </c>
      <c r="Q1207" s="45" t="s">
        <v>1988</v>
      </c>
      <c r="R1207" s="45" t="s">
        <v>625</v>
      </c>
      <c r="S1207" s="46" t="s">
        <v>627</v>
      </c>
      <c r="T1207" s="209">
        <v>197.75306793323423</v>
      </c>
      <c r="U1207" s="45" t="s">
        <v>632</v>
      </c>
      <c r="V1207" s="45">
        <v>679</v>
      </c>
      <c r="W1207" s="45">
        <v>679</v>
      </c>
      <c r="X1207" s="44">
        <v>2</v>
      </c>
      <c r="Y1207" s="78">
        <v>339.5</v>
      </c>
      <c r="Z1207" s="46" t="s">
        <v>629</v>
      </c>
      <c r="AA1207" s="44" t="s">
        <v>630</v>
      </c>
      <c r="AB1207" s="66" t="s">
        <v>632</v>
      </c>
      <c r="AC1207" s="66" t="s">
        <v>634</v>
      </c>
      <c r="AD1207" s="46" t="s">
        <v>656</v>
      </c>
      <c r="AE1207" s="66" t="s">
        <v>634</v>
      </c>
      <c r="AF1207" s="46" t="s">
        <v>631</v>
      </c>
      <c r="AG1207" s="46" t="s">
        <v>635</v>
      </c>
      <c r="AH1207" s="46"/>
    </row>
    <row r="1208" spans="2:34">
      <c r="B1208" s="45" t="s">
        <v>2320</v>
      </c>
      <c r="C1208" s="199" t="s">
        <v>1544</v>
      </c>
      <c r="D1208" s="199" t="s">
        <v>2304</v>
      </c>
      <c r="E1208" s="200" t="s">
        <v>621</v>
      </c>
      <c r="F1208" s="199" t="s">
        <v>1984</v>
      </c>
      <c r="G1208" s="44" t="s">
        <v>2305</v>
      </c>
      <c r="H1208" s="201" t="s">
        <v>2321</v>
      </c>
      <c r="I1208" s="200">
        <v>6</v>
      </c>
      <c r="J1208" s="44" t="s">
        <v>811</v>
      </c>
      <c r="K1208" s="44" t="s">
        <v>1986</v>
      </c>
      <c r="L1208" s="202" t="s">
        <v>469</v>
      </c>
      <c r="M1208" s="202" t="s">
        <v>1987</v>
      </c>
      <c r="N1208" s="202" t="s">
        <v>624</v>
      </c>
      <c r="O1208" s="91">
        <v>0.49972222222222218</v>
      </c>
      <c r="P1208" s="44" t="s">
        <v>798</v>
      </c>
      <c r="Q1208" s="45" t="s">
        <v>1988</v>
      </c>
      <c r="R1208" s="45" t="s">
        <v>625</v>
      </c>
      <c r="S1208" s="46" t="s">
        <v>627</v>
      </c>
      <c r="T1208" s="209">
        <v>130.59265137824255</v>
      </c>
      <c r="U1208" s="45" t="s">
        <v>632</v>
      </c>
      <c r="V1208" s="45">
        <v>679</v>
      </c>
      <c r="W1208" s="45">
        <v>679</v>
      </c>
      <c r="X1208" s="44">
        <v>2</v>
      </c>
      <c r="Y1208" s="78">
        <v>339.5</v>
      </c>
      <c r="Z1208" s="46" t="s">
        <v>629</v>
      </c>
      <c r="AA1208" s="44" t="s">
        <v>630</v>
      </c>
      <c r="AB1208" s="66" t="s">
        <v>628</v>
      </c>
      <c r="AC1208" s="66" t="s">
        <v>632</v>
      </c>
      <c r="AD1208" s="46" t="s">
        <v>656</v>
      </c>
      <c r="AE1208" s="66" t="s">
        <v>634</v>
      </c>
      <c r="AF1208" s="46" t="s">
        <v>633</v>
      </c>
      <c r="AG1208" s="46" t="s">
        <v>635</v>
      </c>
      <c r="AH1208" s="46"/>
    </row>
    <row r="1209" spans="2:34">
      <c r="B1209" s="45" t="s">
        <v>2322</v>
      </c>
      <c r="C1209" s="199" t="s">
        <v>1544</v>
      </c>
      <c r="D1209" s="199" t="s">
        <v>2304</v>
      </c>
      <c r="E1209" s="200" t="s">
        <v>621</v>
      </c>
      <c r="F1209" s="199" t="s">
        <v>1984</v>
      </c>
      <c r="G1209" s="44" t="s">
        <v>2305</v>
      </c>
      <c r="H1209" s="201" t="s">
        <v>2323</v>
      </c>
      <c r="I1209" s="200">
        <v>9</v>
      </c>
      <c r="J1209" s="44" t="s">
        <v>816</v>
      </c>
      <c r="K1209" s="44" t="s">
        <v>1986</v>
      </c>
      <c r="L1209" s="202" t="s">
        <v>469</v>
      </c>
      <c r="M1209" s="202" t="s">
        <v>1987</v>
      </c>
      <c r="N1209" s="202" t="s">
        <v>624</v>
      </c>
      <c r="O1209" s="91">
        <v>0.77777777777777768</v>
      </c>
      <c r="P1209" s="44" t="s">
        <v>798</v>
      </c>
      <c r="Q1209" s="45" t="s">
        <v>1988</v>
      </c>
      <c r="R1209" s="45" t="s">
        <v>625</v>
      </c>
      <c r="S1209" s="46" t="s">
        <v>627</v>
      </c>
      <c r="T1209" s="209">
        <v>92.532727226645079</v>
      </c>
      <c r="U1209" s="45" t="s">
        <v>632</v>
      </c>
      <c r="V1209" s="45">
        <v>679</v>
      </c>
      <c r="W1209" s="45">
        <v>679</v>
      </c>
      <c r="X1209" s="44">
        <v>2</v>
      </c>
      <c r="Y1209" s="78">
        <v>339.5</v>
      </c>
      <c r="Z1209" s="46" t="s">
        <v>629</v>
      </c>
      <c r="AA1209" s="44" t="s">
        <v>630</v>
      </c>
      <c r="AB1209" s="66" t="s">
        <v>628</v>
      </c>
      <c r="AC1209" s="66" t="s">
        <v>632</v>
      </c>
      <c r="AD1209" s="46" t="s">
        <v>656</v>
      </c>
      <c r="AE1209" s="66" t="s">
        <v>634</v>
      </c>
      <c r="AF1209" s="46" t="s">
        <v>633</v>
      </c>
      <c r="AG1209" s="46" t="s">
        <v>635</v>
      </c>
      <c r="AH1209" s="46"/>
    </row>
    <row r="1210" spans="2:34">
      <c r="B1210" s="45" t="s">
        <v>2324</v>
      </c>
      <c r="C1210" s="199" t="s">
        <v>1544</v>
      </c>
      <c r="D1210" s="199" t="s">
        <v>2304</v>
      </c>
      <c r="E1210" s="200" t="s">
        <v>621</v>
      </c>
      <c r="F1210" s="199" t="s">
        <v>1984</v>
      </c>
      <c r="G1210" s="44" t="s">
        <v>2305</v>
      </c>
      <c r="H1210" s="201" t="s">
        <v>2325</v>
      </c>
      <c r="I1210" s="200">
        <v>3</v>
      </c>
      <c r="J1210" s="44" t="s">
        <v>811</v>
      </c>
      <c r="K1210" s="44" t="s">
        <v>1986</v>
      </c>
      <c r="L1210" s="202" t="s">
        <v>469</v>
      </c>
      <c r="M1210" s="202" t="s">
        <v>1987</v>
      </c>
      <c r="N1210" s="202" t="s">
        <v>624</v>
      </c>
      <c r="O1210" s="91">
        <v>5.333333333333333</v>
      </c>
      <c r="P1210" s="44" t="s">
        <v>798</v>
      </c>
      <c r="Q1210" s="45" t="s">
        <v>1988</v>
      </c>
      <c r="R1210" s="45" t="s">
        <v>625</v>
      </c>
      <c r="S1210" s="46" t="s">
        <v>627</v>
      </c>
      <c r="T1210" s="209">
        <v>186.51070915099857</v>
      </c>
      <c r="U1210" s="45" t="s">
        <v>632</v>
      </c>
      <c r="V1210" s="45">
        <v>679</v>
      </c>
      <c r="W1210" s="45">
        <v>679</v>
      </c>
      <c r="X1210" s="44">
        <v>2</v>
      </c>
      <c r="Y1210" s="78">
        <v>339.5</v>
      </c>
      <c r="Z1210" s="46" t="s">
        <v>629</v>
      </c>
      <c r="AA1210" s="44" t="s">
        <v>630</v>
      </c>
      <c r="AB1210" s="66" t="s">
        <v>631</v>
      </c>
      <c r="AC1210" s="66" t="s">
        <v>632</v>
      </c>
      <c r="AD1210" s="46" t="s">
        <v>656</v>
      </c>
      <c r="AE1210" s="66" t="s">
        <v>634</v>
      </c>
      <c r="AF1210" s="46" t="s">
        <v>631</v>
      </c>
      <c r="AG1210" s="46" t="s">
        <v>635</v>
      </c>
      <c r="AH1210" s="46"/>
    </row>
    <row r="1211" spans="2:34">
      <c r="B1211" s="45" t="s">
        <v>2326</v>
      </c>
      <c r="C1211" s="199" t="s">
        <v>1544</v>
      </c>
      <c r="D1211" s="199" t="s">
        <v>2304</v>
      </c>
      <c r="E1211" s="200" t="s">
        <v>621</v>
      </c>
      <c r="F1211" s="199" t="s">
        <v>1984</v>
      </c>
      <c r="G1211" s="44" t="s">
        <v>2305</v>
      </c>
      <c r="H1211" s="201" t="s">
        <v>2327</v>
      </c>
      <c r="I1211" s="200">
        <v>5</v>
      </c>
      <c r="J1211" s="44" t="s">
        <v>811</v>
      </c>
      <c r="K1211" s="44" t="s">
        <v>1986</v>
      </c>
      <c r="L1211" s="202" t="s">
        <v>469</v>
      </c>
      <c r="M1211" s="202" t="s">
        <v>1987</v>
      </c>
      <c r="N1211" s="202" t="s">
        <v>624</v>
      </c>
      <c r="O1211" s="91">
        <v>16.8</v>
      </c>
      <c r="P1211" s="44" t="s">
        <v>798</v>
      </c>
      <c r="Q1211" s="45" t="s">
        <v>1988</v>
      </c>
      <c r="R1211" s="45" t="s">
        <v>625</v>
      </c>
      <c r="S1211" s="46" t="s">
        <v>627</v>
      </c>
      <c r="T1211" s="209">
        <v>171.14886232170363</v>
      </c>
      <c r="U1211" s="45" t="s">
        <v>632</v>
      </c>
      <c r="V1211" s="45">
        <v>679</v>
      </c>
      <c r="W1211" s="45">
        <v>679</v>
      </c>
      <c r="X1211" s="44">
        <v>2</v>
      </c>
      <c r="Y1211" s="78">
        <v>339.5</v>
      </c>
      <c r="Z1211" s="46" t="s">
        <v>629</v>
      </c>
      <c r="AA1211" s="44" t="s">
        <v>630</v>
      </c>
      <c r="AB1211" s="66" t="s">
        <v>631</v>
      </c>
      <c r="AC1211" s="66" t="s">
        <v>632</v>
      </c>
      <c r="AD1211" s="46" t="s">
        <v>656</v>
      </c>
      <c r="AE1211" s="66" t="s">
        <v>634</v>
      </c>
      <c r="AF1211" s="46" t="s">
        <v>631</v>
      </c>
      <c r="AG1211" s="46" t="s">
        <v>635</v>
      </c>
      <c r="AH1211" s="46"/>
    </row>
    <row r="1212" spans="2:34">
      <c r="B1212" s="45" t="s">
        <v>2328</v>
      </c>
      <c r="C1212" s="199" t="s">
        <v>1544</v>
      </c>
      <c r="D1212" s="199" t="s">
        <v>2304</v>
      </c>
      <c r="E1212" s="200" t="s">
        <v>621</v>
      </c>
      <c r="F1212" s="199" t="s">
        <v>1984</v>
      </c>
      <c r="G1212" s="44" t="s">
        <v>2305</v>
      </c>
      <c r="H1212" s="201" t="s">
        <v>2329</v>
      </c>
      <c r="I1212" s="200">
        <v>4</v>
      </c>
      <c r="J1212" s="44" t="s">
        <v>816</v>
      </c>
      <c r="K1212" s="44" t="s">
        <v>1986</v>
      </c>
      <c r="L1212" s="202" t="s">
        <v>469</v>
      </c>
      <c r="M1212" s="202" t="s">
        <v>1987</v>
      </c>
      <c r="N1212" s="202" t="s">
        <v>624</v>
      </c>
      <c r="O1212" s="91">
        <v>24</v>
      </c>
      <c r="P1212" s="44" t="s">
        <v>798</v>
      </c>
      <c r="Q1212" s="45" t="s">
        <v>1988</v>
      </c>
      <c r="R1212" s="45" t="s">
        <v>625</v>
      </c>
      <c r="S1212" s="46" t="s">
        <v>627</v>
      </c>
      <c r="T1212" s="209">
        <v>273.23660416020078</v>
      </c>
      <c r="U1212" s="45" t="s">
        <v>632</v>
      </c>
      <c r="V1212" s="45">
        <v>679</v>
      </c>
      <c r="W1212" s="45">
        <v>679</v>
      </c>
      <c r="X1212" s="44">
        <v>2</v>
      </c>
      <c r="Y1212" s="78">
        <v>339.5</v>
      </c>
      <c r="Z1212" s="46" t="s">
        <v>629</v>
      </c>
      <c r="AA1212" s="44" t="s">
        <v>630</v>
      </c>
      <c r="AB1212" s="66" t="s">
        <v>632</v>
      </c>
      <c r="AC1212" s="66" t="s">
        <v>632</v>
      </c>
      <c r="AD1212" s="46" t="s">
        <v>656</v>
      </c>
      <c r="AE1212" s="66" t="s">
        <v>634</v>
      </c>
      <c r="AF1212" s="46" t="s">
        <v>631</v>
      </c>
      <c r="AG1212" s="46" t="s">
        <v>635</v>
      </c>
      <c r="AH1212" s="46"/>
    </row>
    <row r="1213" spans="2:34">
      <c r="B1213" s="45" t="s">
        <v>2330</v>
      </c>
      <c r="C1213" s="199" t="s">
        <v>1544</v>
      </c>
      <c r="D1213" s="199" t="s">
        <v>2304</v>
      </c>
      <c r="E1213" s="200" t="s">
        <v>621</v>
      </c>
      <c r="F1213" s="199" t="s">
        <v>1984</v>
      </c>
      <c r="G1213" s="44" t="s">
        <v>2305</v>
      </c>
      <c r="H1213" s="201" t="s">
        <v>2116</v>
      </c>
      <c r="I1213" s="200">
        <v>7</v>
      </c>
      <c r="J1213" s="44" t="s">
        <v>811</v>
      </c>
      <c r="K1213" s="44" t="s">
        <v>1986</v>
      </c>
      <c r="L1213" s="202" t="s">
        <v>469</v>
      </c>
      <c r="M1213" s="202" t="s">
        <v>1987</v>
      </c>
      <c r="N1213" s="202" t="s">
        <v>624</v>
      </c>
      <c r="O1213" s="91">
        <v>1</v>
      </c>
      <c r="P1213" s="44" t="s">
        <v>625</v>
      </c>
      <c r="Q1213" s="45" t="s">
        <v>1988</v>
      </c>
      <c r="R1213" s="45" t="s">
        <v>625</v>
      </c>
      <c r="S1213" s="46" t="s">
        <v>627</v>
      </c>
      <c r="T1213" s="209">
        <v>312.5174489240087</v>
      </c>
      <c r="U1213" s="45" t="s">
        <v>632</v>
      </c>
      <c r="V1213" s="45">
        <v>679</v>
      </c>
      <c r="W1213" s="45">
        <v>679</v>
      </c>
      <c r="X1213" s="44">
        <v>2</v>
      </c>
      <c r="Y1213" s="78">
        <v>339.5</v>
      </c>
      <c r="Z1213" s="46" t="s">
        <v>629</v>
      </c>
      <c r="AA1213" s="44" t="s">
        <v>630</v>
      </c>
      <c r="AB1213" s="66" t="s">
        <v>628</v>
      </c>
      <c r="AC1213" s="66" t="s">
        <v>634</v>
      </c>
      <c r="AD1213" s="46" t="s">
        <v>656</v>
      </c>
      <c r="AE1213" s="66" t="s">
        <v>634</v>
      </c>
      <c r="AF1213" s="46" t="s">
        <v>633</v>
      </c>
      <c r="AG1213" s="46" t="s">
        <v>635</v>
      </c>
      <c r="AH1213" s="46"/>
    </row>
    <row r="1214" spans="2:34">
      <c r="B1214" s="45" t="s">
        <v>2331</v>
      </c>
      <c r="C1214" s="199" t="s">
        <v>1544</v>
      </c>
      <c r="D1214" s="199" t="s">
        <v>2304</v>
      </c>
      <c r="E1214" s="200" t="s">
        <v>621</v>
      </c>
      <c r="F1214" s="199" t="s">
        <v>1984</v>
      </c>
      <c r="G1214" s="44" t="s">
        <v>2305</v>
      </c>
      <c r="H1214" s="201" t="s">
        <v>2332</v>
      </c>
      <c r="I1214" s="200">
        <v>3</v>
      </c>
      <c r="J1214" s="44" t="s">
        <v>811</v>
      </c>
      <c r="K1214" s="44" t="s">
        <v>1986</v>
      </c>
      <c r="L1214" s="202" t="s">
        <v>469</v>
      </c>
      <c r="M1214" s="202" t="s">
        <v>1987</v>
      </c>
      <c r="N1214" s="202" t="s">
        <v>624</v>
      </c>
      <c r="O1214" s="91">
        <v>2.3333333333333335</v>
      </c>
      <c r="P1214" s="44" t="s">
        <v>625</v>
      </c>
      <c r="Q1214" s="45" t="s">
        <v>1988</v>
      </c>
      <c r="R1214" s="45" t="s">
        <v>625</v>
      </c>
      <c r="S1214" s="46" t="s">
        <v>627</v>
      </c>
      <c r="T1214" s="209">
        <v>352.12073894192054</v>
      </c>
      <c r="U1214" s="45" t="s">
        <v>632</v>
      </c>
      <c r="V1214" s="45">
        <v>679</v>
      </c>
      <c r="W1214" s="45">
        <v>679</v>
      </c>
      <c r="X1214" s="44">
        <v>2</v>
      </c>
      <c r="Y1214" s="78">
        <v>339.5</v>
      </c>
      <c r="Z1214" s="46" t="s">
        <v>629</v>
      </c>
      <c r="AA1214" s="44" t="s">
        <v>630</v>
      </c>
      <c r="AB1214" s="66" t="s">
        <v>628</v>
      </c>
      <c r="AC1214" s="66" t="s">
        <v>634</v>
      </c>
      <c r="AD1214" s="46" t="s">
        <v>656</v>
      </c>
      <c r="AE1214" s="66" t="s">
        <v>634</v>
      </c>
      <c r="AF1214" s="46" t="s">
        <v>633</v>
      </c>
      <c r="AG1214" s="46" t="s">
        <v>635</v>
      </c>
      <c r="AH1214" s="46"/>
    </row>
    <row r="1215" spans="2:34">
      <c r="B1215" s="45" t="s">
        <v>2333</v>
      </c>
      <c r="C1215" s="199" t="s">
        <v>1544</v>
      </c>
      <c r="D1215" s="199" t="s">
        <v>2304</v>
      </c>
      <c r="E1215" s="200" t="s">
        <v>621</v>
      </c>
      <c r="F1215" s="199" t="s">
        <v>1984</v>
      </c>
      <c r="G1215" s="44" t="s">
        <v>2305</v>
      </c>
      <c r="H1215" s="201" t="s">
        <v>2334</v>
      </c>
      <c r="I1215" s="200">
        <v>3</v>
      </c>
      <c r="J1215" s="44" t="s">
        <v>816</v>
      </c>
      <c r="K1215" s="44" t="s">
        <v>1986</v>
      </c>
      <c r="L1215" s="202" t="s">
        <v>469</v>
      </c>
      <c r="M1215" s="202" t="s">
        <v>1987</v>
      </c>
      <c r="N1215" s="202" t="s">
        <v>624</v>
      </c>
      <c r="O1215" s="91">
        <v>2.3333333333333335</v>
      </c>
      <c r="P1215" s="44" t="s">
        <v>625</v>
      </c>
      <c r="Q1215" s="45" t="s">
        <v>1988</v>
      </c>
      <c r="R1215" s="45" t="s">
        <v>625</v>
      </c>
      <c r="S1215" s="46" t="s">
        <v>627</v>
      </c>
      <c r="T1215" s="209">
        <v>334.83092895515881</v>
      </c>
      <c r="U1215" s="45" t="s">
        <v>632</v>
      </c>
      <c r="V1215" s="45">
        <v>679</v>
      </c>
      <c r="W1215" s="45">
        <v>679</v>
      </c>
      <c r="X1215" s="44">
        <v>2</v>
      </c>
      <c r="Y1215" s="78">
        <v>339.5</v>
      </c>
      <c r="Z1215" s="46" t="s">
        <v>629</v>
      </c>
      <c r="AA1215" s="44" t="s">
        <v>630</v>
      </c>
      <c r="AB1215" s="66" t="s">
        <v>628</v>
      </c>
      <c r="AC1215" s="66" t="s">
        <v>634</v>
      </c>
      <c r="AD1215" s="46" t="s">
        <v>656</v>
      </c>
      <c r="AE1215" s="66" t="s">
        <v>634</v>
      </c>
      <c r="AF1215" s="46" t="s">
        <v>633</v>
      </c>
      <c r="AG1215" s="46" t="s">
        <v>635</v>
      </c>
      <c r="AH1215" s="46"/>
    </row>
    <row r="1216" spans="2:34">
      <c r="B1216" s="45" t="s">
        <v>2335</v>
      </c>
      <c r="C1216" s="199" t="s">
        <v>1544</v>
      </c>
      <c r="D1216" s="199" t="s">
        <v>2304</v>
      </c>
      <c r="E1216" s="200" t="s">
        <v>621</v>
      </c>
      <c r="F1216" s="199" t="s">
        <v>1984</v>
      </c>
      <c r="G1216" s="44" t="s">
        <v>2305</v>
      </c>
      <c r="H1216" s="201" t="s">
        <v>2165</v>
      </c>
      <c r="I1216" s="200">
        <v>6</v>
      </c>
      <c r="J1216" s="44" t="s">
        <v>811</v>
      </c>
      <c r="K1216" s="44" t="s">
        <v>1986</v>
      </c>
      <c r="L1216" s="202" t="s">
        <v>469</v>
      </c>
      <c r="M1216" s="202" t="s">
        <v>1987</v>
      </c>
      <c r="N1216" s="202" t="s">
        <v>624</v>
      </c>
      <c r="O1216" s="91">
        <v>19.333333333333332</v>
      </c>
      <c r="P1216" s="44" t="s">
        <v>625</v>
      </c>
      <c r="Q1216" s="45" t="s">
        <v>1988</v>
      </c>
      <c r="R1216" s="45" t="s">
        <v>625</v>
      </c>
      <c r="S1216" s="46" t="s">
        <v>627</v>
      </c>
      <c r="T1216" s="210">
        <v>281.99303346007576</v>
      </c>
      <c r="U1216" s="45" t="s">
        <v>632</v>
      </c>
      <c r="V1216" s="45">
        <v>679</v>
      </c>
      <c r="W1216" s="45">
        <v>679</v>
      </c>
      <c r="X1216" s="44">
        <v>2</v>
      </c>
      <c r="Y1216" s="78">
        <v>339.5</v>
      </c>
      <c r="Z1216" s="46" t="s">
        <v>629</v>
      </c>
      <c r="AA1216" s="44" t="s">
        <v>630</v>
      </c>
      <c r="AB1216" s="66" t="s">
        <v>631</v>
      </c>
      <c r="AC1216" s="66" t="s">
        <v>634</v>
      </c>
      <c r="AD1216" s="46" t="s">
        <v>656</v>
      </c>
      <c r="AE1216" s="66" t="s">
        <v>634</v>
      </c>
      <c r="AF1216" s="46" t="s">
        <v>631</v>
      </c>
      <c r="AG1216" s="46" t="s">
        <v>635</v>
      </c>
      <c r="AH1216" s="46"/>
    </row>
    <row r="1217" spans="2:34">
      <c r="B1217" s="45" t="s">
        <v>2336</v>
      </c>
      <c r="C1217" s="199" t="s">
        <v>1544</v>
      </c>
      <c r="D1217" s="199" t="s">
        <v>2304</v>
      </c>
      <c r="E1217" s="200" t="s">
        <v>621</v>
      </c>
      <c r="F1217" s="199" t="s">
        <v>1984</v>
      </c>
      <c r="G1217" s="44" t="s">
        <v>2305</v>
      </c>
      <c r="H1217" s="201" t="s">
        <v>2110</v>
      </c>
      <c r="I1217" s="200">
        <v>2</v>
      </c>
      <c r="J1217" s="44" t="s">
        <v>811</v>
      </c>
      <c r="K1217" s="44" t="s">
        <v>1986</v>
      </c>
      <c r="L1217" s="202" t="s">
        <v>469</v>
      </c>
      <c r="M1217" s="202" t="s">
        <v>1987</v>
      </c>
      <c r="N1217" s="202" t="s">
        <v>624</v>
      </c>
      <c r="O1217" s="91">
        <v>33</v>
      </c>
      <c r="P1217" s="44" t="s">
        <v>625</v>
      </c>
      <c r="Q1217" s="45" t="s">
        <v>1988</v>
      </c>
      <c r="R1217" s="45" t="s">
        <v>625</v>
      </c>
      <c r="S1217" s="46" t="s">
        <v>627</v>
      </c>
      <c r="T1217" s="210">
        <v>281.99303346007576</v>
      </c>
      <c r="U1217" s="45" t="s">
        <v>632</v>
      </c>
      <c r="V1217" s="45">
        <v>679</v>
      </c>
      <c r="W1217" s="45">
        <v>679</v>
      </c>
      <c r="X1217" s="44">
        <v>2</v>
      </c>
      <c r="Y1217" s="78">
        <v>339.5</v>
      </c>
      <c r="Z1217" s="46" t="s">
        <v>629</v>
      </c>
      <c r="AA1217" s="44" t="s">
        <v>630</v>
      </c>
      <c r="AB1217" s="66" t="s">
        <v>632</v>
      </c>
      <c r="AC1217" s="66" t="s">
        <v>634</v>
      </c>
      <c r="AD1217" s="46" t="s">
        <v>656</v>
      </c>
      <c r="AE1217" s="66" t="s">
        <v>634</v>
      </c>
      <c r="AF1217" s="46" t="s">
        <v>631</v>
      </c>
      <c r="AG1217" s="46" t="s">
        <v>635</v>
      </c>
      <c r="AH1217" s="46"/>
    </row>
    <row r="1218" spans="2:34">
      <c r="B1218" s="45" t="s">
        <v>2337</v>
      </c>
      <c r="C1218" s="199" t="s">
        <v>1544</v>
      </c>
      <c r="D1218" s="199" t="s">
        <v>2304</v>
      </c>
      <c r="E1218" s="200" t="s">
        <v>621</v>
      </c>
      <c r="F1218" s="199" t="s">
        <v>1984</v>
      </c>
      <c r="G1218" s="44" t="s">
        <v>2305</v>
      </c>
      <c r="H1218" s="201" t="s">
        <v>2338</v>
      </c>
      <c r="I1218" s="200">
        <v>6</v>
      </c>
      <c r="J1218" s="44" t="s">
        <v>811</v>
      </c>
      <c r="K1218" s="44" t="s">
        <v>1986</v>
      </c>
      <c r="L1218" s="202" t="s">
        <v>469</v>
      </c>
      <c r="M1218" s="202" t="s">
        <v>1987</v>
      </c>
      <c r="N1218" s="202" t="s">
        <v>624</v>
      </c>
      <c r="O1218" s="91">
        <v>24</v>
      </c>
      <c r="P1218" s="44" t="s">
        <v>798</v>
      </c>
      <c r="Q1218" s="45" t="s">
        <v>1988</v>
      </c>
      <c r="R1218" s="45" t="s">
        <v>625</v>
      </c>
      <c r="S1218" s="46" t="s">
        <v>627</v>
      </c>
      <c r="T1218" s="210">
        <v>281.99303346007576</v>
      </c>
      <c r="U1218" s="45" t="s">
        <v>632</v>
      </c>
      <c r="V1218" s="45">
        <v>679</v>
      </c>
      <c r="W1218" s="45">
        <v>679</v>
      </c>
      <c r="X1218" s="44">
        <v>2</v>
      </c>
      <c r="Y1218" s="78">
        <v>339.5</v>
      </c>
      <c r="Z1218" s="46" t="s">
        <v>629</v>
      </c>
      <c r="AA1218" s="44" t="s">
        <v>630</v>
      </c>
      <c r="AB1218" s="66" t="s">
        <v>632</v>
      </c>
      <c r="AC1218" s="66" t="s">
        <v>632</v>
      </c>
      <c r="AD1218" s="46" t="s">
        <v>656</v>
      </c>
      <c r="AE1218" s="66" t="s">
        <v>634</v>
      </c>
      <c r="AF1218" s="46" t="s">
        <v>631</v>
      </c>
      <c r="AG1218" s="46" t="s">
        <v>635</v>
      </c>
      <c r="AH1218" s="46"/>
    </row>
    <row r="1219" spans="2:34">
      <c r="B1219" s="45" t="s">
        <v>2339</v>
      </c>
      <c r="C1219" s="199" t="s">
        <v>1544</v>
      </c>
      <c r="D1219" s="199" t="s">
        <v>2304</v>
      </c>
      <c r="E1219" s="200" t="s">
        <v>621</v>
      </c>
      <c r="F1219" s="199" t="s">
        <v>1984</v>
      </c>
      <c r="G1219" s="44" t="s">
        <v>2305</v>
      </c>
      <c r="H1219" s="201" t="s">
        <v>2238</v>
      </c>
      <c r="I1219" s="200">
        <v>5</v>
      </c>
      <c r="J1219" s="44" t="s">
        <v>816</v>
      </c>
      <c r="K1219" s="44" t="s">
        <v>1986</v>
      </c>
      <c r="L1219" s="202" t="s">
        <v>469</v>
      </c>
      <c r="M1219" s="202" t="s">
        <v>1987</v>
      </c>
      <c r="N1219" s="202" t="s">
        <v>624</v>
      </c>
      <c r="O1219" s="91">
        <v>36</v>
      </c>
      <c r="P1219" s="44" t="s">
        <v>798</v>
      </c>
      <c r="Q1219" s="45" t="s">
        <v>1988</v>
      </c>
      <c r="R1219" s="45" t="s">
        <v>625</v>
      </c>
      <c r="S1219" s="46" t="s">
        <v>627</v>
      </c>
      <c r="T1219" s="210">
        <v>281.99303346007576</v>
      </c>
      <c r="U1219" s="45" t="s">
        <v>632</v>
      </c>
      <c r="V1219" s="45">
        <v>679</v>
      </c>
      <c r="W1219" s="45">
        <v>679</v>
      </c>
      <c r="X1219" s="44">
        <v>2</v>
      </c>
      <c r="Y1219" s="78">
        <v>339.5</v>
      </c>
      <c r="Z1219" s="46" t="s">
        <v>629</v>
      </c>
      <c r="AA1219" s="44" t="s">
        <v>630</v>
      </c>
      <c r="AB1219" s="66" t="s">
        <v>632</v>
      </c>
      <c r="AC1219" s="66" t="s">
        <v>632</v>
      </c>
      <c r="AD1219" s="46" t="s">
        <v>656</v>
      </c>
      <c r="AE1219" s="66" t="s">
        <v>634</v>
      </c>
      <c r="AF1219" s="46" t="s">
        <v>631</v>
      </c>
      <c r="AG1219" s="46" t="s">
        <v>635</v>
      </c>
      <c r="AH1219" s="46"/>
    </row>
    <row r="1220" spans="2:34">
      <c r="B1220" s="45" t="s">
        <v>2340</v>
      </c>
      <c r="C1220" s="199" t="s">
        <v>1544</v>
      </c>
      <c r="D1220" s="199" t="s">
        <v>2304</v>
      </c>
      <c r="E1220" s="200" t="s">
        <v>621</v>
      </c>
      <c r="F1220" s="199" t="s">
        <v>1984</v>
      </c>
      <c r="G1220" s="44" t="s">
        <v>2305</v>
      </c>
      <c r="H1220" s="201" t="s">
        <v>2294</v>
      </c>
      <c r="I1220" s="200">
        <v>5</v>
      </c>
      <c r="J1220" s="44" t="s">
        <v>811</v>
      </c>
      <c r="K1220" s="44" t="s">
        <v>1986</v>
      </c>
      <c r="L1220" s="202" t="s">
        <v>469</v>
      </c>
      <c r="M1220" s="202" t="s">
        <v>1987</v>
      </c>
      <c r="N1220" s="202" t="s">
        <v>624</v>
      </c>
      <c r="O1220" s="91">
        <v>54</v>
      </c>
      <c r="P1220" s="44" t="s">
        <v>625</v>
      </c>
      <c r="Q1220" s="45" t="s">
        <v>1988</v>
      </c>
      <c r="R1220" s="45" t="s">
        <v>625</v>
      </c>
      <c r="S1220" s="46" t="s">
        <v>627</v>
      </c>
      <c r="T1220" s="210">
        <v>253.81917167936567</v>
      </c>
      <c r="U1220" s="45" t="s">
        <v>632</v>
      </c>
      <c r="V1220" s="45">
        <v>679</v>
      </c>
      <c r="W1220" s="45">
        <v>679</v>
      </c>
      <c r="X1220" s="44">
        <v>2</v>
      </c>
      <c r="Y1220" s="78">
        <v>339.5</v>
      </c>
      <c r="Z1220" s="46" t="s">
        <v>629</v>
      </c>
      <c r="AA1220" s="44" t="s">
        <v>630</v>
      </c>
      <c r="AB1220" s="66" t="s">
        <v>640</v>
      </c>
      <c r="AC1220" s="66" t="s">
        <v>634</v>
      </c>
      <c r="AD1220" s="46" t="s">
        <v>656</v>
      </c>
      <c r="AE1220" s="66" t="s">
        <v>634</v>
      </c>
      <c r="AF1220" s="46" t="s">
        <v>631</v>
      </c>
      <c r="AG1220" s="46" t="s">
        <v>635</v>
      </c>
      <c r="AH1220" s="46"/>
    </row>
    <row r="1221" spans="2:34">
      <c r="B1221" s="45" t="s">
        <v>2341</v>
      </c>
      <c r="C1221" s="199" t="s">
        <v>1544</v>
      </c>
      <c r="D1221" s="199" t="s">
        <v>2304</v>
      </c>
      <c r="E1221" s="200" t="s">
        <v>621</v>
      </c>
      <c r="F1221" s="199" t="s">
        <v>1984</v>
      </c>
      <c r="G1221" s="44" t="s">
        <v>2305</v>
      </c>
      <c r="H1221" s="201" t="s">
        <v>2181</v>
      </c>
      <c r="I1221" s="200">
        <v>4</v>
      </c>
      <c r="J1221" s="44" t="s">
        <v>816</v>
      </c>
      <c r="K1221" s="44" t="s">
        <v>1986</v>
      </c>
      <c r="L1221" s="202" t="s">
        <v>469</v>
      </c>
      <c r="M1221" s="202" t="s">
        <v>1987</v>
      </c>
      <c r="N1221" s="202" t="s">
        <v>624</v>
      </c>
      <c r="O1221" s="91">
        <v>22.5</v>
      </c>
      <c r="P1221" s="44" t="s">
        <v>798</v>
      </c>
      <c r="Q1221" s="45" t="s">
        <v>1988</v>
      </c>
      <c r="R1221" s="45" t="s">
        <v>625</v>
      </c>
      <c r="S1221" s="46" t="s">
        <v>627</v>
      </c>
      <c r="T1221" s="209">
        <v>171.55807670298458</v>
      </c>
      <c r="U1221" s="45" t="s">
        <v>632</v>
      </c>
      <c r="V1221" s="45">
        <v>679</v>
      </c>
      <c r="W1221" s="45">
        <v>679</v>
      </c>
      <c r="X1221" s="44">
        <v>2</v>
      </c>
      <c r="Y1221" s="78">
        <v>339.5</v>
      </c>
      <c r="Z1221" s="46" t="s">
        <v>629</v>
      </c>
      <c r="AA1221" s="44" t="s">
        <v>630</v>
      </c>
      <c r="AB1221" s="66" t="s">
        <v>632</v>
      </c>
      <c r="AC1221" s="66" t="s">
        <v>632</v>
      </c>
      <c r="AD1221" s="46" t="s">
        <v>656</v>
      </c>
      <c r="AE1221" s="66" t="s">
        <v>634</v>
      </c>
      <c r="AF1221" s="46" t="s">
        <v>631</v>
      </c>
      <c r="AG1221" s="46" t="s">
        <v>635</v>
      </c>
      <c r="AH1221" s="46"/>
    </row>
    <row r="1222" spans="2:34">
      <c r="B1222" s="45" t="s">
        <v>2342</v>
      </c>
      <c r="C1222" s="199" t="s">
        <v>1544</v>
      </c>
      <c r="D1222" s="199" t="s">
        <v>2304</v>
      </c>
      <c r="E1222" s="200" t="s">
        <v>621</v>
      </c>
      <c r="F1222" s="199" t="s">
        <v>1984</v>
      </c>
      <c r="G1222" s="44" t="s">
        <v>2305</v>
      </c>
      <c r="H1222" s="201" t="s">
        <v>2343</v>
      </c>
      <c r="I1222" s="200">
        <v>5</v>
      </c>
      <c r="J1222" s="44" t="s">
        <v>811</v>
      </c>
      <c r="K1222" s="44" t="s">
        <v>1986</v>
      </c>
      <c r="L1222" s="202" t="s">
        <v>469</v>
      </c>
      <c r="M1222" s="202" t="s">
        <v>1987</v>
      </c>
      <c r="N1222" s="202" t="s">
        <v>624</v>
      </c>
      <c r="O1222" s="91">
        <v>28.8</v>
      </c>
      <c r="P1222" s="44" t="s">
        <v>798</v>
      </c>
      <c r="Q1222" s="45" t="s">
        <v>1988</v>
      </c>
      <c r="R1222" s="45" t="s">
        <v>625</v>
      </c>
      <c r="S1222" s="46" t="s">
        <v>627</v>
      </c>
      <c r="T1222" s="209">
        <v>83.169181948579478</v>
      </c>
      <c r="U1222" s="45" t="s">
        <v>632</v>
      </c>
      <c r="V1222" s="45">
        <v>679</v>
      </c>
      <c r="W1222" s="45">
        <v>679</v>
      </c>
      <c r="X1222" s="44">
        <v>2</v>
      </c>
      <c r="Y1222" s="78">
        <v>339.5</v>
      </c>
      <c r="Z1222" s="46" t="s">
        <v>629</v>
      </c>
      <c r="AA1222" s="44" t="s">
        <v>630</v>
      </c>
      <c r="AB1222" s="66" t="s">
        <v>632</v>
      </c>
      <c r="AC1222" s="66" t="s">
        <v>632</v>
      </c>
      <c r="AD1222" s="46" t="s">
        <v>656</v>
      </c>
      <c r="AE1222" s="66" t="s">
        <v>634</v>
      </c>
      <c r="AF1222" s="46" t="s">
        <v>631</v>
      </c>
      <c r="AG1222" s="46" t="s">
        <v>635</v>
      </c>
      <c r="AH1222" s="46"/>
    </row>
    <row r="1223" spans="2:34">
      <c r="B1223" s="45" t="s">
        <v>2344</v>
      </c>
      <c r="C1223" s="199" t="s">
        <v>1544</v>
      </c>
      <c r="D1223" s="199" t="s">
        <v>2304</v>
      </c>
      <c r="E1223" s="200" t="s">
        <v>621</v>
      </c>
      <c r="F1223" s="199" t="s">
        <v>1984</v>
      </c>
      <c r="G1223" s="44" t="s">
        <v>2305</v>
      </c>
      <c r="H1223" s="201" t="s">
        <v>2345</v>
      </c>
      <c r="I1223" s="200">
        <v>3</v>
      </c>
      <c r="J1223" s="44" t="s">
        <v>816</v>
      </c>
      <c r="K1223" s="44" t="s">
        <v>1986</v>
      </c>
      <c r="L1223" s="202" t="s">
        <v>469</v>
      </c>
      <c r="M1223" s="202" t="s">
        <v>1987</v>
      </c>
      <c r="N1223" s="202" t="s">
        <v>624</v>
      </c>
      <c r="O1223" s="91">
        <v>24</v>
      </c>
      <c r="P1223" s="44" t="s">
        <v>798</v>
      </c>
      <c r="Q1223" s="45" t="s">
        <v>1988</v>
      </c>
      <c r="R1223" s="45" t="s">
        <v>625</v>
      </c>
      <c r="S1223" s="46" t="s">
        <v>627</v>
      </c>
      <c r="T1223" s="209">
        <v>121.37768194353414</v>
      </c>
      <c r="U1223" s="45" t="s">
        <v>632</v>
      </c>
      <c r="V1223" s="45">
        <v>679</v>
      </c>
      <c r="W1223" s="45">
        <v>679</v>
      </c>
      <c r="X1223" s="44">
        <v>2</v>
      </c>
      <c r="Y1223" s="78">
        <v>339.5</v>
      </c>
      <c r="Z1223" s="46" t="s">
        <v>629</v>
      </c>
      <c r="AA1223" s="44" t="s">
        <v>630</v>
      </c>
      <c r="AB1223" s="66" t="s">
        <v>632</v>
      </c>
      <c r="AC1223" s="66" t="s">
        <v>632</v>
      </c>
      <c r="AD1223" s="46" t="s">
        <v>656</v>
      </c>
      <c r="AE1223" s="66" t="s">
        <v>634</v>
      </c>
      <c r="AF1223" s="46" t="s">
        <v>631</v>
      </c>
      <c r="AG1223" s="46" t="s">
        <v>635</v>
      </c>
      <c r="AH1223" s="46"/>
    </row>
    <row r="1224" spans="2:34">
      <c r="B1224" s="45" t="s">
        <v>2346</v>
      </c>
      <c r="C1224" s="199" t="s">
        <v>1544</v>
      </c>
      <c r="D1224" s="199" t="s">
        <v>2304</v>
      </c>
      <c r="E1224" s="200" t="s">
        <v>621</v>
      </c>
      <c r="F1224" s="199" t="s">
        <v>1984</v>
      </c>
      <c r="G1224" s="44" t="s">
        <v>2305</v>
      </c>
      <c r="H1224" s="201" t="s">
        <v>2177</v>
      </c>
      <c r="I1224" s="200">
        <v>4</v>
      </c>
      <c r="J1224" s="44" t="s">
        <v>816</v>
      </c>
      <c r="K1224" s="44" t="s">
        <v>1986</v>
      </c>
      <c r="L1224" s="202" t="s">
        <v>469</v>
      </c>
      <c r="M1224" s="202" t="s">
        <v>1987</v>
      </c>
      <c r="N1224" s="202" t="s">
        <v>624</v>
      </c>
      <c r="O1224" s="91">
        <v>16.25</v>
      </c>
      <c r="P1224" s="44" t="s">
        <v>625</v>
      </c>
      <c r="Q1224" s="45" t="s">
        <v>1988</v>
      </c>
      <c r="R1224" s="45" t="s">
        <v>625</v>
      </c>
      <c r="S1224" s="46" t="s">
        <v>627</v>
      </c>
      <c r="T1224" s="209">
        <v>211.14354634229161</v>
      </c>
      <c r="U1224" s="45" t="s">
        <v>632</v>
      </c>
      <c r="V1224" s="45">
        <v>679</v>
      </c>
      <c r="W1224" s="45">
        <v>679</v>
      </c>
      <c r="X1224" s="44">
        <v>2</v>
      </c>
      <c r="Y1224" s="78">
        <v>339.5</v>
      </c>
      <c r="Z1224" s="46" t="s">
        <v>629</v>
      </c>
      <c r="AA1224" s="44" t="s">
        <v>630</v>
      </c>
      <c r="AB1224" s="66" t="s">
        <v>631</v>
      </c>
      <c r="AC1224" s="66" t="s">
        <v>634</v>
      </c>
      <c r="AD1224" s="46" t="s">
        <v>656</v>
      </c>
      <c r="AE1224" s="66" t="s">
        <v>634</v>
      </c>
      <c r="AF1224" s="46" t="s">
        <v>631</v>
      </c>
      <c r="AG1224" s="46" t="s">
        <v>635</v>
      </c>
      <c r="AH1224" s="46"/>
    </row>
    <row r="1225" spans="2:34">
      <c r="B1225" s="45" t="s">
        <v>2347</v>
      </c>
      <c r="C1225" s="199" t="s">
        <v>1544</v>
      </c>
      <c r="D1225" s="199" t="s">
        <v>2304</v>
      </c>
      <c r="E1225" s="200" t="s">
        <v>621</v>
      </c>
      <c r="F1225" s="199" t="s">
        <v>1984</v>
      </c>
      <c r="G1225" s="44" t="s">
        <v>2305</v>
      </c>
      <c r="H1225" s="201" t="s">
        <v>2348</v>
      </c>
      <c r="I1225" s="200">
        <v>3</v>
      </c>
      <c r="J1225" s="44" t="s">
        <v>811</v>
      </c>
      <c r="K1225" s="44" t="s">
        <v>1986</v>
      </c>
      <c r="L1225" s="202" t="s">
        <v>469</v>
      </c>
      <c r="M1225" s="202" t="s">
        <v>1987</v>
      </c>
      <c r="N1225" s="202" t="s">
        <v>624</v>
      </c>
      <c r="O1225" s="91">
        <v>24</v>
      </c>
      <c r="P1225" s="44" t="s">
        <v>798</v>
      </c>
      <c r="Q1225" s="45" t="s">
        <v>1988</v>
      </c>
      <c r="R1225" s="45" t="s">
        <v>625</v>
      </c>
      <c r="S1225" s="46" t="s">
        <v>627</v>
      </c>
      <c r="T1225" s="209">
        <v>222.30993418199247</v>
      </c>
      <c r="U1225" s="45" t="s">
        <v>632</v>
      </c>
      <c r="V1225" s="45">
        <v>679</v>
      </c>
      <c r="W1225" s="45">
        <v>679</v>
      </c>
      <c r="X1225" s="44">
        <v>2</v>
      </c>
      <c r="Y1225" s="78">
        <v>339.5</v>
      </c>
      <c r="Z1225" s="46" t="s">
        <v>629</v>
      </c>
      <c r="AA1225" s="44" t="s">
        <v>630</v>
      </c>
      <c r="AB1225" s="66" t="s">
        <v>632</v>
      </c>
      <c r="AC1225" s="66" t="s">
        <v>632</v>
      </c>
      <c r="AD1225" s="46" t="s">
        <v>656</v>
      </c>
      <c r="AE1225" s="66" t="s">
        <v>634</v>
      </c>
      <c r="AF1225" s="46" t="s">
        <v>631</v>
      </c>
      <c r="AG1225" s="46" t="s">
        <v>635</v>
      </c>
      <c r="AH1225" s="46"/>
    </row>
    <row r="1226" spans="2:34">
      <c r="B1226" s="45" t="s">
        <v>2349</v>
      </c>
      <c r="C1226" s="199" t="s">
        <v>1544</v>
      </c>
      <c r="D1226" s="199" t="s">
        <v>2304</v>
      </c>
      <c r="E1226" s="200" t="s">
        <v>621</v>
      </c>
      <c r="F1226" s="199" t="s">
        <v>1984</v>
      </c>
      <c r="G1226" s="44" t="s">
        <v>2305</v>
      </c>
      <c r="H1226" s="201" t="s">
        <v>2350</v>
      </c>
      <c r="I1226" s="200">
        <v>6</v>
      </c>
      <c r="J1226" s="44" t="s">
        <v>816</v>
      </c>
      <c r="K1226" s="44" t="s">
        <v>1986</v>
      </c>
      <c r="L1226" s="202" t="s">
        <v>469</v>
      </c>
      <c r="M1226" s="202" t="s">
        <v>1987</v>
      </c>
      <c r="N1226" s="202" t="s">
        <v>624</v>
      </c>
      <c r="O1226" s="91">
        <v>8.5416666666666661</v>
      </c>
      <c r="P1226" s="44" t="s">
        <v>625</v>
      </c>
      <c r="Q1226" s="45" t="s">
        <v>1988</v>
      </c>
      <c r="R1226" s="45" t="s">
        <v>625</v>
      </c>
      <c r="S1226" s="46" t="s">
        <v>627</v>
      </c>
      <c r="T1226" s="209">
        <v>244.6798978910449</v>
      </c>
      <c r="U1226" s="45" t="s">
        <v>632</v>
      </c>
      <c r="V1226" s="45">
        <v>679</v>
      </c>
      <c r="W1226" s="45">
        <v>679</v>
      </c>
      <c r="X1226" s="44">
        <v>2</v>
      </c>
      <c r="Y1226" s="78">
        <v>339.5</v>
      </c>
      <c r="Z1226" s="46" t="s">
        <v>629</v>
      </c>
      <c r="AA1226" s="44" t="s">
        <v>630</v>
      </c>
      <c r="AB1226" s="66" t="s">
        <v>631</v>
      </c>
      <c r="AC1226" s="66" t="s">
        <v>634</v>
      </c>
      <c r="AD1226" s="46" t="s">
        <v>656</v>
      </c>
      <c r="AE1226" s="66" t="s">
        <v>634</v>
      </c>
      <c r="AF1226" s="46" t="s">
        <v>631</v>
      </c>
      <c r="AG1226" s="46" t="s">
        <v>635</v>
      </c>
      <c r="AH1226" s="46"/>
    </row>
    <row r="1227" spans="2:34">
      <c r="B1227" s="45" t="s">
        <v>2351</v>
      </c>
      <c r="C1227" s="199" t="s">
        <v>1544</v>
      </c>
      <c r="D1227" s="199" t="s">
        <v>2304</v>
      </c>
      <c r="E1227" s="200" t="s">
        <v>621</v>
      </c>
      <c r="F1227" s="199" t="s">
        <v>1984</v>
      </c>
      <c r="G1227" s="44" t="s">
        <v>2305</v>
      </c>
      <c r="H1227" s="201" t="s">
        <v>2352</v>
      </c>
      <c r="I1227" s="200">
        <v>4</v>
      </c>
      <c r="J1227" s="44" t="s">
        <v>811</v>
      </c>
      <c r="K1227" s="44" t="s">
        <v>1986</v>
      </c>
      <c r="L1227" s="202" t="s">
        <v>469</v>
      </c>
      <c r="M1227" s="202" t="s">
        <v>1987</v>
      </c>
      <c r="N1227" s="202" t="s">
        <v>624</v>
      </c>
      <c r="O1227" s="91">
        <v>28.5</v>
      </c>
      <c r="P1227" s="44" t="s">
        <v>798</v>
      </c>
      <c r="Q1227" s="45" t="s">
        <v>1988</v>
      </c>
      <c r="R1227" s="45" t="s">
        <v>625</v>
      </c>
      <c r="S1227" s="46" t="s">
        <v>627</v>
      </c>
      <c r="T1227" s="209">
        <v>280.76106220413641</v>
      </c>
      <c r="U1227" s="45" t="s">
        <v>632</v>
      </c>
      <c r="V1227" s="45">
        <v>679</v>
      </c>
      <c r="W1227" s="45">
        <v>679</v>
      </c>
      <c r="X1227" s="44">
        <v>2</v>
      </c>
      <c r="Y1227" s="78">
        <v>339.5</v>
      </c>
      <c r="Z1227" s="46" t="s">
        <v>629</v>
      </c>
      <c r="AA1227" s="44" t="s">
        <v>630</v>
      </c>
      <c r="AB1227" s="66" t="s">
        <v>632</v>
      </c>
      <c r="AC1227" s="66" t="s">
        <v>632</v>
      </c>
      <c r="AD1227" s="46" t="s">
        <v>656</v>
      </c>
      <c r="AE1227" s="66" t="s">
        <v>634</v>
      </c>
      <c r="AF1227" s="46" t="s">
        <v>631</v>
      </c>
      <c r="AG1227" s="46" t="s">
        <v>635</v>
      </c>
      <c r="AH1227" s="46"/>
    </row>
    <row r="1228" spans="2:34">
      <c r="B1228" s="45" t="s">
        <v>2353</v>
      </c>
      <c r="C1228" s="199" t="s">
        <v>1544</v>
      </c>
      <c r="D1228" s="199" t="s">
        <v>2304</v>
      </c>
      <c r="E1228" s="200" t="s">
        <v>621</v>
      </c>
      <c r="F1228" s="199" t="s">
        <v>1984</v>
      </c>
      <c r="G1228" s="44" t="s">
        <v>2305</v>
      </c>
      <c r="H1228" s="201" t="s">
        <v>2296</v>
      </c>
      <c r="I1228" s="200">
        <v>5</v>
      </c>
      <c r="J1228" s="44" t="s">
        <v>816</v>
      </c>
      <c r="K1228" s="44" t="s">
        <v>1986</v>
      </c>
      <c r="L1228" s="202" t="s">
        <v>469</v>
      </c>
      <c r="M1228" s="202" t="s">
        <v>1987</v>
      </c>
      <c r="N1228" s="202" t="s">
        <v>624</v>
      </c>
      <c r="O1228" s="91">
        <v>11.4</v>
      </c>
      <c r="P1228" s="44" t="s">
        <v>625</v>
      </c>
      <c r="Q1228" s="45" t="s">
        <v>1988</v>
      </c>
      <c r="R1228" s="45" t="s">
        <v>625</v>
      </c>
      <c r="S1228" s="46" t="s">
        <v>627</v>
      </c>
      <c r="T1228" s="209">
        <v>116.80594585033715</v>
      </c>
      <c r="U1228" s="45" t="s">
        <v>632</v>
      </c>
      <c r="V1228" s="45">
        <v>679</v>
      </c>
      <c r="W1228" s="45">
        <v>679</v>
      </c>
      <c r="X1228" s="44">
        <v>2</v>
      </c>
      <c r="Y1228" s="78">
        <v>339.5</v>
      </c>
      <c r="Z1228" s="46" t="s">
        <v>629</v>
      </c>
      <c r="AA1228" s="44" t="s">
        <v>630</v>
      </c>
      <c r="AB1228" s="66" t="s">
        <v>631</v>
      </c>
      <c r="AC1228" s="66" t="s">
        <v>634</v>
      </c>
      <c r="AD1228" s="46" t="s">
        <v>656</v>
      </c>
      <c r="AE1228" s="66" t="s">
        <v>634</v>
      </c>
      <c r="AF1228" s="46" t="s">
        <v>631</v>
      </c>
      <c r="AG1228" s="46" t="s">
        <v>635</v>
      </c>
      <c r="AH1228" s="46"/>
    </row>
    <row r="1229" spans="2:34">
      <c r="B1229" s="45" t="s">
        <v>2354</v>
      </c>
      <c r="C1229" s="199" t="s">
        <v>1544</v>
      </c>
      <c r="D1229" s="199" t="s">
        <v>2304</v>
      </c>
      <c r="E1229" s="200" t="s">
        <v>621</v>
      </c>
      <c r="F1229" s="199" t="s">
        <v>1984</v>
      </c>
      <c r="G1229" s="44" t="s">
        <v>2305</v>
      </c>
      <c r="H1229" s="201" t="s">
        <v>2167</v>
      </c>
      <c r="I1229" s="200">
        <v>6</v>
      </c>
      <c r="J1229" s="44" t="s">
        <v>816</v>
      </c>
      <c r="K1229" s="44" t="s">
        <v>1986</v>
      </c>
      <c r="L1229" s="202" t="s">
        <v>469</v>
      </c>
      <c r="M1229" s="202" t="s">
        <v>1987</v>
      </c>
      <c r="N1229" s="202" t="s">
        <v>624</v>
      </c>
      <c r="O1229" s="91">
        <v>12</v>
      </c>
      <c r="P1229" s="44" t="s">
        <v>625</v>
      </c>
      <c r="Q1229" s="45" t="s">
        <v>1988</v>
      </c>
      <c r="R1229" s="45" t="s">
        <v>625</v>
      </c>
      <c r="S1229" s="46" t="s">
        <v>627</v>
      </c>
      <c r="T1229" s="209">
        <v>81.311180811744109</v>
      </c>
      <c r="U1229" s="45" t="s">
        <v>632</v>
      </c>
      <c r="V1229" s="45">
        <v>679</v>
      </c>
      <c r="W1229" s="45">
        <v>679</v>
      </c>
      <c r="X1229" s="44">
        <v>2</v>
      </c>
      <c r="Y1229" s="78">
        <v>339.5</v>
      </c>
      <c r="Z1229" s="46" t="s">
        <v>629</v>
      </c>
      <c r="AA1229" s="44" t="s">
        <v>630</v>
      </c>
      <c r="AB1229" s="66" t="s">
        <v>631</v>
      </c>
      <c r="AC1229" s="66" t="s">
        <v>634</v>
      </c>
      <c r="AD1229" s="46" t="s">
        <v>656</v>
      </c>
      <c r="AE1229" s="66" t="s">
        <v>634</v>
      </c>
      <c r="AF1229" s="46" t="s">
        <v>631</v>
      </c>
      <c r="AG1229" s="46" t="s">
        <v>635</v>
      </c>
      <c r="AH1229" s="46"/>
    </row>
    <row r="1230" spans="2:34">
      <c r="B1230" s="45" t="s">
        <v>2355</v>
      </c>
      <c r="C1230" s="199" t="s">
        <v>1544</v>
      </c>
      <c r="D1230" s="199" t="s">
        <v>2304</v>
      </c>
      <c r="E1230" s="200" t="s">
        <v>621</v>
      </c>
      <c r="F1230" s="199" t="s">
        <v>1984</v>
      </c>
      <c r="G1230" s="44" t="s">
        <v>2305</v>
      </c>
      <c r="H1230" s="201" t="s">
        <v>2161</v>
      </c>
      <c r="I1230" s="200">
        <v>2</v>
      </c>
      <c r="J1230" s="44" t="s">
        <v>811</v>
      </c>
      <c r="K1230" s="44" t="s">
        <v>1986</v>
      </c>
      <c r="L1230" s="202" t="s">
        <v>469</v>
      </c>
      <c r="M1230" s="202" t="s">
        <v>1987</v>
      </c>
      <c r="N1230" s="202" t="s">
        <v>624</v>
      </c>
      <c r="O1230" s="91">
        <v>63</v>
      </c>
      <c r="P1230" s="44" t="s">
        <v>625</v>
      </c>
      <c r="Q1230" s="45" t="s">
        <v>1988</v>
      </c>
      <c r="R1230" s="45" t="s">
        <v>625</v>
      </c>
      <c r="S1230" s="46" t="s">
        <v>627</v>
      </c>
      <c r="T1230" s="209">
        <v>67.388625783581958</v>
      </c>
      <c r="U1230" s="45" t="s">
        <v>632</v>
      </c>
      <c r="V1230" s="45">
        <v>679</v>
      </c>
      <c r="W1230" s="45">
        <v>679</v>
      </c>
      <c r="X1230" s="44">
        <v>2</v>
      </c>
      <c r="Y1230" s="78">
        <v>339.5</v>
      </c>
      <c r="Z1230" s="46" t="s">
        <v>629</v>
      </c>
      <c r="AA1230" s="44" t="s">
        <v>630</v>
      </c>
      <c r="AB1230" s="66" t="s">
        <v>634</v>
      </c>
      <c r="AC1230" s="66" t="s">
        <v>634</v>
      </c>
      <c r="AD1230" s="46" t="s">
        <v>656</v>
      </c>
      <c r="AE1230" s="66" t="s">
        <v>634</v>
      </c>
      <c r="AF1230" s="46" t="s">
        <v>631</v>
      </c>
      <c r="AG1230" s="46" t="s">
        <v>635</v>
      </c>
      <c r="AH1230" s="46"/>
    </row>
    <row r="1231" spans="2:34">
      <c r="B1231" s="45" t="s">
        <v>2356</v>
      </c>
      <c r="C1231" s="199" t="s">
        <v>1544</v>
      </c>
      <c r="D1231" s="199" t="s">
        <v>2304</v>
      </c>
      <c r="E1231" s="200" t="s">
        <v>621</v>
      </c>
      <c r="F1231" s="199" t="s">
        <v>1984</v>
      </c>
      <c r="G1231" s="44" t="s">
        <v>2305</v>
      </c>
      <c r="H1231" s="201" t="s">
        <v>2357</v>
      </c>
      <c r="I1231" s="200">
        <v>7</v>
      </c>
      <c r="J1231" s="44" t="s">
        <v>816</v>
      </c>
      <c r="K1231" s="44" t="s">
        <v>1986</v>
      </c>
      <c r="L1231" s="202" t="s">
        <v>469</v>
      </c>
      <c r="M1231" s="202" t="s">
        <v>1987</v>
      </c>
      <c r="N1231" s="202" t="s">
        <v>624</v>
      </c>
      <c r="O1231" s="91">
        <v>20.571428571428573</v>
      </c>
      <c r="P1231" s="44" t="s">
        <v>625</v>
      </c>
      <c r="Q1231" s="45" t="s">
        <v>1988</v>
      </c>
      <c r="R1231" s="45" t="s">
        <v>625</v>
      </c>
      <c r="S1231" s="46" t="s">
        <v>627</v>
      </c>
      <c r="T1231" s="210">
        <v>67.388625783581958</v>
      </c>
      <c r="U1231" s="45" t="s">
        <v>632</v>
      </c>
      <c r="V1231" s="45">
        <v>679</v>
      </c>
      <c r="W1231" s="45">
        <v>679</v>
      </c>
      <c r="X1231" s="44">
        <v>2</v>
      </c>
      <c r="Y1231" s="78">
        <v>339.5</v>
      </c>
      <c r="Z1231" s="46" t="s">
        <v>629</v>
      </c>
      <c r="AA1231" s="44" t="s">
        <v>630</v>
      </c>
      <c r="AB1231" s="66" t="s">
        <v>632</v>
      </c>
      <c r="AC1231" s="66" t="s">
        <v>634</v>
      </c>
      <c r="AD1231" s="46" t="s">
        <v>656</v>
      </c>
      <c r="AE1231" s="66" t="s">
        <v>634</v>
      </c>
      <c r="AF1231" s="46" t="s">
        <v>631</v>
      </c>
      <c r="AG1231" s="46" t="s">
        <v>635</v>
      </c>
      <c r="AH1231" s="46"/>
    </row>
    <row r="1232" spans="2:34">
      <c r="B1232" s="45" t="s">
        <v>2358</v>
      </c>
      <c r="C1232" s="199" t="s">
        <v>1544</v>
      </c>
      <c r="D1232" s="199" t="s">
        <v>2304</v>
      </c>
      <c r="E1232" s="200" t="s">
        <v>621</v>
      </c>
      <c r="F1232" s="199" t="s">
        <v>1984</v>
      </c>
      <c r="G1232" s="44" t="s">
        <v>2305</v>
      </c>
      <c r="H1232" s="201" t="s">
        <v>2359</v>
      </c>
      <c r="I1232" s="200">
        <v>6</v>
      </c>
      <c r="J1232" s="44" t="s">
        <v>816</v>
      </c>
      <c r="K1232" s="44" t="s">
        <v>1986</v>
      </c>
      <c r="L1232" s="202" t="s">
        <v>469</v>
      </c>
      <c r="M1232" s="202" t="s">
        <v>1987</v>
      </c>
      <c r="N1232" s="202" t="s">
        <v>624</v>
      </c>
      <c r="O1232" s="91">
        <v>15</v>
      </c>
      <c r="P1232" s="44" t="s">
        <v>798</v>
      </c>
      <c r="Q1232" s="45" t="s">
        <v>1988</v>
      </c>
      <c r="R1232" s="45" t="s">
        <v>625</v>
      </c>
      <c r="S1232" s="46" t="s">
        <v>627</v>
      </c>
      <c r="T1232" s="209">
        <v>82.104660549795852</v>
      </c>
      <c r="U1232" s="45" t="s">
        <v>632</v>
      </c>
      <c r="V1232" s="45">
        <v>679</v>
      </c>
      <c r="W1232" s="45">
        <v>679</v>
      </c>
      <c r="X1232" s="44">
        <v>2</v>
      </c>
      <c r="Y1232" s="78">
        <v>339.5</v>
      </c>
      <c r="Z1232" s="46" t="s">
        <v>629</v>
      </c>
      <c r="AA1232" s="44" t="s">
        <v>630</v>
      </c>
      <c r="AB1232" s="66" t="s">
        <v>631</v>
      </c>
      <c r="AC1232" s="66" t="s">
        <v>632</v>
      </c>
      <c r="AD1232" s="46" t="s">
        <v>656</v>
      </c>
      <c r="AE1232" s="66" t="s">
        <v>634</v>
      </c>
      <c r="AF1232" s="46" t="s">
        <v>631</v>
      </c>
      <c r="AG1232" s="46" t="s">
        <v>635</v>
      </c>
      <c r="AH1232" s="46"/>
    </row>
    <row r="1233" spans="2:34">
      <c r="B1233" s="45" t="s">
        <v>2360</v>
      </c>
      <c r="C1233" s="199" t="s">
        <v>1544</v>
      </c>
      <c r="D1233" s="199" t="s">
        <v>2304</v>
      </c>
      <c r="E1233" s="200" t="s">
        <v>621</v>
      </c>
      <c r="F1233" s="199" t="s">
        <v>1984</v>
      </c>
      <c r="G1233" s="44" t="s">
        <v>2305</v>
      </c>
      <c r="H1233" s="201" t="s">
        <v>2361</v>
      </c>
      <c r="I1233" s="200">
        <v>3</v>
      </c>
      <c r="J1233" s="44" t="s">
        <v>811</v>
      </c>
      <c r="K1233" s="44" t="s">
        <v>1986</v>
      </c>
      <c r="L1233" s="202" t="s">
        <v>469</v>
      </c>
      <c r="M1233" s="202" t="s">
        <v>1987</v>
      </c>
      <c r="N1233" s="202" t="s">
        <v>624</v>
      </c>
      <c r="O1233" s="91">
        <v>120</v>
      </c>
      <c r="P1233" s="44" t="s">
        <v>798</v>
      </c>
      <c r="Q1233" s="45" t="s">
        <v>1988</v>
      </c>
      <c r="R1233" s="45" t="s">
        <v>625</v>
      </c>
      <c r="S1233" s="46" t="s">
        <v>627</v>
      </c>
      <c r="T1233" s="209">
        <v>89.569312445688496</v>
      </c>
      <c r="U1233" s="45" t="s">
        <v>632</v>
      </c>
      <c r="V1233" s="45">
        <v>679</v>
      </c>
      <c r="W1233" s="45">
        <v>679</v>
      </c>
      <c r="X1233" s="44">
        <v>2</v>
      </c>
      <c r="Y1233" s="78">
        <v>339.5</v>
      </c>
      <c r="Z1233" s="46" t="s">
        <v>629</v>
      </c>
      <c r="AA1233" s="44" t="s">
        <v>630</v>
      </c>
      <c r="AB1233" s="66" t="s">
        <v>634</v>
      </c>
      <c r="AC1233" s="66" t="s">
        <v>632</v>
      </c>
      <c r="AD1233" s="46" t="s">
        <v>656</v>
      </c>
      <c r="AE1233" s="66" t="s">
        <v>634</v>
      </c>
      <c r="AF1233" s="46" t="s">
        <v>631</v>
      </c>
      <c r="AG1233" s="46" t="s">
        <v>635</v>
      </c>
      <c r="AH1233" s="46"/>
    </row>
    <row r="1234" spans="2:34">
      <c r="B1234" s="45" t="s">
        <v>2362</v>
      </c>
      <c r="C1234" s="199" t="s">
        <v>1544</v>
      </c>
      <c r="D1234" s="199" t="s">
        <v>2304</v>
      </c>
      <c r="E1234" s="200" t="s">
        <v>621</v>
      </c>
      <c r="F1234" s="199" t="s">
        <v>1984</v>
      </c>
      <c r="G1234" s="44" t="s">
        <v>2305</v>
      </c>
      <c r="H1234" s="201" t="s">
        <v>2108</v>
      </c>
      <c r="I1234" s="200">
        <v>1</v>
      </c>
      <c r="J1234" s="44" t="s">
        <v>811</v>
      </c>
      <c r="K1234" s="44" t="s">
        <v>1986</v>
      </c>
      <c r="L1234" s="202" t="s">
        <v>469</v>
      </c>
      <c r="M1234" s="202" t="s">
        <v>1987</v>
      </c>
      <c r="N1234" s="202" t="s">
        <v>624</v>
      </c>
      <c r="O1234" s="91">
        <v>116.25</v>
      </c>
      <c r="P1234" s="44" t="s">
        <v>625</v>
      </c>
      <c r="Q1234" s="45" t="s">
        <v>1988</v>
      </c>
      <c r="R1234" s="45" t="s">
        <v>625</v>
      </c>
      <c r="S1234" s="46" t="s">
        <v>627</v>
      </c>
      <c r="T1234" s="209">
        <v>75.260369923361964</v>
      </c>
      <c r="U1234" s="45" t="s">
        <v>632</v>
      </c>
      <c r="V1234" s="45">
        <v>679</v>
      </c>
      <c r="W1234" s="45">
        <v>679</v>
      </c>
      <c r="X1234" s="44">
        <v>2</v>
      </c>
      <c r="Y1234" s="78">
        <v>339.5</v>
      </c>
      <c r="Z1234" s="46" t="s">
        <v>629</v>
      </c>
      <c r="AA1234" s="44" t="s">
        <v>630</v>
      </c>
      <c r="AB1234" s="66" t="s">
        <v>634</v>
      </c>
      <c r="AC1234" s="66" t="s">
        <v>634</v>
      </c>
      <c r="AD1234" s="46" t="s">
        <v>656</v>
      </c>
      <c r="AE1234" s="66" t="s">
        <v>634</v>
      </c>
      <c r="AF1234" s="46" t="s">
        <v>631</v>
      </c>
      <c r="AG1234" s="46" t="s">
        <v>635</v>
      </c>
      <c r="AH1234" s="46"/>
    </row>
    <row r="1235" spans="2:34">
      <c r="B1235" s="45" t="s">
        <v>2363</v>
      </c>
      <c r="C1235" s="199" t="s">
        <v>1544</v>
      </c>
      <c r="D1235" s="199" t="s">
        <v>2304</v>
      </c>
      <c r="E1235" s="200" t="s">
        <v>621</v>
      </c>
      <c r="F1235" s="199" t="s">
        <v>1984</v>
      </c>
      <c r="G1235" s="44" t="s">
        <v>2305</v>
      </c>
      <c r="H1235" s="201" t="s">
        <v>2114</v>
      </c>
      <c r="I1235" s="200">
        <v>5</v>
      </c>
      <c r="J1235" s="44" t="s">
        <v>811</v>
      </c>
      <c r="K1235" s="44" t="s">
        <v>1986</v>
      </c>
      <c r="L1235" s="202" t="s">
        <v>469</v>
      </c>
      <c r="M1235" s="202" t="s">
        <v>1987</v>
      </c>
      <c r="N1235" s="202" t="s">
        <v>624</v>
      </c>
      <c r="O1235" s="91">
        <v>12.600000000000001</v>
      </c>
      <c r="P1235" s="44" t="s">
        <v>625</v>
      </c>
      <c r="Q1235" s="45" t="s">
        <v>1988</v>
      </c>
      <c r="R1235" s="45" t="s">
        <v>625</v>
      </c>
      <c r="S1235" s="46" t="s">
        <v>627</v>
      </c>
      <c r="T1235" s="209">
        <v>106.9055056580799</v>
      </c>
      <c r="U1235" s="45" t="s">
        <v>632</v>
      </c>
      <c r="V1235" s="45">
        <v>679</v>
      </c>
      <c r="W1235" s="45">
        <v>679</v>
      </c>
      <c r="X1235" s="44">
        <v>2</v>
      </c>
      <c r="Y1235" s="78">
        <v>339.5</v>
      </c>
      <c r="Z1235" s="46" t="s">
        <v>629</v>
      </c>
      <c r="AA1235" s="44" t="s">
        <v>630</v>
      </c>
      <c r="AB1235" s="66" t="s">
        <v>631</v>
      </c>
      <c r="AC1235" s="66" t="s">
        <v>634</v>
      </c>
      <c r="AD1235" s="46" t="s">
        <v>656</v>
      </c>
      <c r="AE1235" s="66" t="s">
        <v>634</v>
      </c>
      <c r="AF1235" s="46" t="s">
        <v>631</v>
      </c>
      <c r="AG1235" s="46" t="s">
        <v>635</v>
      </c>
      <c r="AH1235" s="46"/>
    </row>
    <row r="1236" spans="2:34">
      <c r="B1236" s="45" t="s">
        <v>2364</v>
      </c>
      <c r="C1236" s="199" t="s">
        <v>1544</v>
      </c>
      <c r="D1236" s="199" t="s">
        <v>2304</v>
      </c>
      <c r="E1236" s="200" t="s">
        <v>621</v>
      </c>
      <c r="F1236" s="199" t="s">
        <v>1984</v>
      </c>
      <c r="G1236" s="44" t="s">
        <v>2305</v>
      </c>
      <c r="H1236" s="201" t="s">
        <v>2112</v>
      </c>
      <c r="I1236" s="200">
        <v>3</v>
      </c>
      <c r="J1236" s="44" t="s">
        <v>816</v>
      </c>
      <c r="K1236" s="44" t="s">
        <v>1986</v>
      </c>
      <c r="L1236" s="202" t="s">
        <v>469</v>
      </c>
      <c r="M1236" s="202" t="s">
        <v>1987</v>
      </c>
      <c r="N1236" s="202" t="s">
        <v>624</v>
      </c>
      <c r="O1236" s="91">
        <v>28</v>
      </c>
      <c r="P1236" s="44" t="s">
        <v>625</v>
      </c>
      <c r="Q1236" s="45" t="s">
        <v>1988</v>
      </c>
      <c r="R1236" s="45" t="s">
        <v>625</v>
      </c>
      <c r="S1236" s="46" t="s">
        <v>627</v>
      </c>
      <c r="T1236" s="209">
        <v>166.85895884847585</v>
      </c>
      <c r="U1236" s="45" t="s">
        <v>632</v>
      </c>
      <c r="V1236" s="45">
        <v>679</v>
      </c>
      <c r="W1236" s="45">
        <v>679</v>
      </c>
      <c r="X1236" s="44">
        <v>2</v>
      </c>
      <c r="Y1236" s="78">
        <v>339.5</v>
      </c>
      <c r="Z1236" s="46" t="s">
        <v>629</v>
      </c>
      <c r="AA1236" s="44" t="s">
        <v>630</v>
      </c>
      <c r="AB1236" s="66" t="s">
        <v>632</v>
      </c>
      <c r="AC1236" s="66" t="s">
        <v>634</v>
      </c>
      <c r="AD1236" s="46" t="s">
        <v>656</v>
      </c>
      <c r="AE1236" s="66" t="s">
        <v>634</v>
      </c>
      <c r="AF1236" s="46" t="s">
        <v>631</v>
      </c>
      <c r="AG1236" s="46" t="s">
        <v>635</v>
      </c>
      <c r="AH1236" s="46"/>
    </row>
    <row r="1237" spans="2:34">
      <c r="B1237" s="45" t="s">
        <v>2330</v>
      </c>
      <c r="C1237" s="199" t="s">
        <v>1544</v>
      </c>
      <c r="D1237" s="199" t="s">
        <v>2304</v>
      </c>
      <c r="E1237" s="200" t="s">
        <v>621</v>
      </c>
      <c r="F1237" s="199" t="s">
        <v>1984</v>
      </c>
      <c r="G1237" s="44" t="s">
        <v>2305</v>
      </c>
      <c r="H1237" s="201" t="s">
        <v>2116</v>
      </c>
      <c r="I1237" s="200">
        <v>7</v>
      </c>
      <c r="J1237" s="44" t="s">
        <v>816</v>
      </c>
      <c r="K1237" s="44" t="s">
        <v>1986</v>
      </c>
      <c r="L1237" s="202" t="s">
        <v>469</v>
      </c>
      <c r="M1237" s="202" t="s">
        <v>1987</v>
      </c>
      <c r="N1237" s="202" t="s">
        <v>624</v>
      </c>
      <c r="O1237" s="91">
        <v>24</v>
      </c>
      <c r="P1237" s="44" t="s">
        <v>625</v>
      </c>
      <c r="Q1237" s="45" t="s">
        <v>1988</v>
      </c>
      <c r="R1237" s="45" t="s">
        <v>625</v>
      </c>
      <c r="S1237" s="46" t="s">
        <v>627</v>
      </c>
      <c r="T1237" s="209">
        <v>162.41193072245329</v>
      </c>
      <c r="U1237" s="45" t="s">
        <v>632</v>
      </c>
      <c r="V1237" s="45">
        <v>679</v>
      </c>
      <c r="W1237" s="45">
        <v>679</v>
      </c>
      <c r="X1237" s="44">
        <v>2</v>
      </c>
      <c r="Y1237" s="78">
        <v>339.5</v>
      </c>
      <c r="Z1237" s="46" t="s">
        <v>629</v>
      </c>
      <c r="AA1237" s="44" t="s">
        <v>630</v>
      </c>
      <c r="AB1237" s="66" t="s">
        <v>632</v>
      </c>
      <c r="AC1237" s="66" t="s">
        <v>634</v>
      </c>
      <c r="AD1237" s="46" t="s">
        <v>656</v>
      </c>
      <c r="AE1237" s="66" t="s">
        <v>634</v>
      </c>
      <c r="AF1237" s="46" t="s">
        <v>631</v>
      </c>
      <c r="AG1237" s="46" t="s">
        <v>635</v>
      </c>
      <c r="AH1237" s="46"/>
    </row>
    <row r="1238" spans="2:34">
      <c r="B1238" s="45" t="s">
        <v>2365</v>
      </c>
      <c r="C1238" s="199" t="s">
        <v>1544</v>
      </c>
      <c r="D1238" s="199" t="s">
        <v>2304</v>
      </c>
      <c r="E1238" s="200" t="s">
        <v>621</v>
      </c>
      <c r="F1238" s="199" t="s">
        <v>1984</v>
      </c>
      <c r="G1238" s="44" t="s">
        <v>2305</v>
      </c>
      <c r="H1238" s="201" t="s">
        <v>2118</v>
      </c>
      <c r="I1238" s="200">
        <v>3</v>
      </c>
      <c r="J1238" s="44" t="s">
        <v>811</v>
      </c>
      <c r="K1238" s="44" t="s">
        <v>1986</v>
      </c>
      <c r="L1238" s="202" t="s">
        <v>469</v>
      </c>
      <c r="M1238" s="202" t="s">
        <v>1987</v>
      </c>
      <c r="N1238" s="202" t="s">
        <v>624</v>
      </c>
      <c r="O1238" s="91">
        <v>7</v>
      </c>
      <c r="P1238" s="44" t="s">
        <v>798</v>
      </c>
      <c r="Q1238" s="45" t="s">
        <v>1988</v>
      </c>
      <c r="R1238" s="45" t="s">
        <v>625</v>
      </c>
      <c r="S1238" s="46" t="s">
        <v>627</v>
      </c>
      <c r="T1238" s="211">
        <v>67.400000000000006</v>
      </c>
      <c r="U1238" s="45" t="s">
        <v>632</v>
      </c>
      <c r="V1238" s="45">
        <v>679</v>
      </c>
      <c r="W1238" s="45">
        <v>679</v>
      </c>
      <c r="X1238" s="44">
        <v>2</v>
      </c>
      <c r="Y1238" s="78">
        <v>339.5</v>
      </c>
      <c r="Z1238" s="46" t="s">
        <v>629</v>
      </c>
      <c r="AA1238" s="44" t="s">
        <v>630</v>
      </c>
      <c r="AB1238" s="66" t="s">
        <v>631</v>
      </c>
      <c r="AC1238" s="66" t="s">
        <v>632</v>
      </c>
      <c r="AD1238" s="46" t="s">
        <v>656</v>
      </c>
      <c r="AE1238" s="66" t="s">
        <v>634</v>
      </c>
      <c r="AF1238" s="46" t="s">
        <v>631</v>
      </c>
      <c r="AG1238" s="46" t="s">
        <v>635</v>
      </c>
      <c r="AH1238" s="46"/>
    </row>
    <row r="1239" spans="2:34">
      <c r="B1239" s="45" t="s">
        <v>2366</v>
      </c>
      <c r="C1239" s="199" t="s">
        <v>1544</v>
      </c>
      <c r="D1239" s="199" t="s">
        <v>2304</v>
      </c>
      <c r="E1239" s="200" t="s">
        <v>621</v>
      </c>
      <c r="F1239" s="199" t="s">
        <v>1984</v>
      </c>
      <c r="G1239" s="44" t="s">
        <v>2305</v>
      </c>
      <c r="H1239" s="201" t="s">
        <v>2367</v>
      </c>
      <c r="I1239" s="200">
        <v>6</v>
      </c>
      <c r="J1239" s="44" t="s">
        <v>811</v>
      </c>
      <c r="K1239" s="44" t="s">
        <v>1986</v>
      </c>
      <c r="L1239" s="202" t="s">
        <v>469</v>
      </c>
      <c r="M1239" s="202" t="s">
        <v>1987</v>
      </c>
      <c r="N1239" s="202" t="s">
        <v>624</v>
      </c>
      <c r="O1239" s="91">
        <v>18</v>
      </c>
      <c r="P1239" s="44" t="s">
        <v>798</v>
      </c>
      <c r="Q1239" s="45" t="s">
        <v>1988</v>
      </c>
      <c r="R1239" s="45" t="s">
        <v>625</v>
      </c>
      <c r="S1239" s="46" t="s">
        <v>627</v>
      </c>
      <c r="T1239" s="211">
        <v>116.8</v>
      </c>
      <c r="U1239" s="45" t="s">
        <v>632</v>
      </c>
      <c r="V1239" s="45">
        <v>679</v>
      </c>
      <c r="W1239" s="45">
        <v>679</v>
      </c>
      <c r="X1239" s="44">
        <v>2</v>
      </c>
      <c r="Y1239" s="78">
        <v>339.5</v>
      </c>
      <c r="Z1239" s="46" t="s">
        <v>629</v>
      </c>
      <c r="AA1239" s="44" t="s">
        <v>630</v>
      </c>
      <c r="AB1239" s="66" t="s">
        <v>631</v>
      </c>
      <c r="AC1239" s="66" t="s">
        <v>632</v>
      </c>
      <c r="AD1239" s="46" t="s">
        <v>656</v>
      </c>
      <c r="AE1239" s="66" t="s">
        <v>634</v>
      </c>
      <c r="AF1239" s="46" t="s">
        <v>631</v>
      </c>
      <c r="AG1239" s="46" t="s">
        <v>635</v>
      </c>
      <c r="AH1239" s="46"/>
    </row>
    <row r="1240" spans="2:34">
      <c r="B1240" s="45" t="s">
        <v>2368</v>
      </c>
      <c r="C1240" s="199" t="s">
        <v>1544</v>
      </c>
      <c r="D1240" s="199" t="s">
        <v>2304</v>
      </c>
      <c r="E1240" s="200" t="s">
        <v>621</v>
      </c>
      <c r="F1240" s="199" t="s">
        <v>1984</v>
      </c>
      <c r="G1240" s="44" t="s">
        <v>2305</v>
      </c>
      <c r="H1240" s="201" t="s">
        <v>2369</v>
      </c>
      <c r="I1240" s="200">
        <v>9</v>
      </c>
      <c r="J1240" s="44" t="s">
        <v>811</v>
      </c>
      <c r="K1240" s="44" t="s">
        <v>1986</v>
      </c>
      <c r="L1240" s="202" t="s">
        <v>469</v>
      </c>
      <c r="M1240" s="202" t="s">
        <v>1987</v>
      </c>
      <c r="N1240" s="202" t="s">
        <v>624</v>
      </c>
      <c r="O1240" s="91">
        <v>16</v>
      </c>
      <c r="P1240" s="44" t="s">
        <v>625</v>
      </c>
      <c r="Q1240" s="45" t="s">
        <v>1988</v>
      </c>
      <c r="R1240" s="45" t="s">
        <v>625</v>
      </c>
      <c r="S1240" s="46" t="s">
        <v>627</v>
      </c>
      <c r="T1240" s="211">
        <v>280.8</v>
      </c>
      <c r="U1240" s="45" t="s">
        <v>632</v>
      </c>
      <c r="V1240" s="45">
        <v>679</v>
      </c>
      <c r="W1240" s="45">
        <v>679</v>
      </c>
      <c r="X1240" s="44">
        <v>2</v>
      </c>
      <c r="Y1240" s="78">
        <v>339.5</v>
      </c>
      <c r="Z1240" s="46" t="s">
        <v>629</v>
      </c>
      <c r="AA1240" s="44" t="s">
        <v>630</v>
      </c>
      <c r="AB1240" s="66" t="s">
        <v>631</v>
      </c>
      <c r="AC1240" s="66" t="s">
        <v>634</v>
      </c>
      <c r="AD1240" s="46" t="s">
        <v>656</v>
      </c>
      <c r="AE1240" s="66" t="s">
        <v>634</v>
      </c>
      <c r="AF1240" s="46" t="s">
        <v>631</v>
      </c>
      <c r="AG1240" s="46" t="s">
        <v>635</v>
      </c>
      <c r="AH1240" s="46"/>
    </row>
    <row r="1241" spans="2:34">
      <c r="B1241" s="45" t="s">
        <v>2370</v>
      </c>
      <c r="C1241" s="199" t="s">
        <v>1544</v>
      </c>
      <c r="D1241" s="199" t="s">
        <v>2371</v>
      </c>
      <c r="E1241" s="200" t="s">
        <v>621</v>
      </c>
      <c r="F1241" s="199" t="s">
        <v>1984</v>
      </c>
      <c r="G1241" s="44" t="s">
        <v>2305</v>
      </c>
      <c r="H1241" s="201" t="s">
        <v>2329</v>
      </c>
      <c r="I1241" s="200">
        <v>10</v>
      </c>
      <c r="J1241" s="44" t="s">
        <v>811</v>
      </c>
      <c r="K1241" s="44" t="s">
        <v>1986</v>
      </c>
      <c r="L1241" s="202" t="s">
        <v>469</v>
      </c>
      <c r="M1241" s="202" t="s">
        <v>1859</v>
      </c>
      <c r="N1241" s="202" t="s">
        <v>624</v>
      </c>
      <c r="O1241" s="91">
        <v>46.5</v>
      </c>
      <c r="P1241" s="44" t="s">
        <v>798</v>
      </c>
      <c r="Q1241" s="45" t="s">
        <v>1988</v>
      </c>
      <c r="R1241" s="45" t="s">
        <v>625</v>
      </c>
      <c r="S1241" s="46" t="s">
        <v>627</v>
      </c>
      <c r="T1241" s="209">
        <v>40.970426468374093</v>
      </c>
      <c r="U1241" s="45" t="s">
        <v>632</v>
      </c>
      <c r="V1241" s="45">
        <v>1012</v>
      </c>
      <c r="W1241" s="45">
        <v>1012</v>
      </c>
      <c r="X1241" s="44">
        <v>6</v>
      </c>
      <c r="Y1241" s="78">
        <v>168.66666666666666</v>
      </c>
      <c r="Z1241" s="46" t="s">
        <v>708</v>
      </c>
      <c r="AA1241" s="44" t="s">
        <v>630</v>
      </c>
      <c r="AB1241" s="66" t="s">
        <v>640</v>
      </c>
      <c r="AC1241" s="66" t="s">
        <v>632</v>
      </c>
      <c r="AD1241" s="46" t="s">
        <v>632</v>
      </c>
      <c r="AE1241" s="66" t="s">
        <v>634</v>
      </c>
      <c r="AF1241" s="46" t="s">
        <v>632</v>
      </c>
      <c r="AG1241" s="46" t="s">
        <v>635</v>
      </c>
      <c r="AH1241" s="46"/>
    </row>
    <row r="1242" spans="2:34">
      <c r="B1242" s="45" t="s">
        <v>2372</v>
      </c>
      <c r="C1242" s="199" t="s">
        <v>1544</v>
      </c>
      <c r="D1242" s="199" t="s">
        <v>2371</v>
      </c>
      <c r="E1242" s="200" t="s">
        <v>621</v>
      </c>
      <c r="F1242" s="199" t="s">
        <v>1984</v>
      </c>
      <c r="G1242" s="44" t="s">
        <v>2305</v>
      </c>
      <c r="H1242" s="201" t="s">
        <v>2153</v>
      </c>
      <c r="I1242" s="200">
        <v>4</v>
      </c>
      <c r="J1242" s="44" t="s">
        <v>811</v>
      </c>
      <c r="K1242" s="44" t="s">
        <v>1986</v>
      </c>
      <c r="L1242" s="202" t="s">
        <v>469</v>
      </c>
      <c r="M1242" s="202" t="s">
        <v>1987</v>
      </c>
      <c r="N1242" s="202" t="s">
        <v>624</v>
      </c>
      <c r="O1242" s="91">
        <v>10.75</v>
      </c>
      <c r="P1242" s="44" t="s">
        <v>798</v>
      </c>
      <c r="Q1242" s="45" t="s">
        <v>1988</v>
      </c>
      <c r="R1242" s="45" t="s">
        <v>625</v>
      </c>
      <c r="S1242" s="46" t="s">
        <v>627</v>
      </c>
      <c r="T1242" s="209">
        <v>69.189998612496595</v>
      </c>
      <c r="U1242" s="45" t="s">
        <v>632</v>
      </c>
      <c r="V1242" s="45">
        <v>1012</v>
      </c>
      <c r="W1242" s="45">
        <v>1012</v>
      </c>
      <c r="X1242" s="44">
        <v>6</v>
      </c>
      <c r="Y1242" s="78">
        <v>168.66666666666666</v>
      </c>
      <c r="Z1242" s="46" t="s">
        <v>708</v>
      </c>
      <c r="AA1242" s="44" t="s">
        <v>630</v>
      </c>
      <c r="AB1242" s="66" t="s">
        <v>631</v>
      </c>
      <c r="AC1242" s="66" t="s">
        <v>632</v>
      </c>
      <c r="AD1242" s="46" t="s">
        <v>632</v>
      </c>
      <c r="AE1242" s="66" t="s">
        <v>634</v>
      </c>
      <c r="AF1242" s="46" t="s">
        <v>631</v>
      </c>
      <c r="AG1242" s="46" t="s">
        <v>635</v>
      </c>
      <c r="AH1242" s="46"/>
    </row>
    <row r="1243" spans="2:34">
      <c r="B1243" s="45" t="s">
        <v>2373</v>
      </c>
      <c r="C1243" s="199" t="s">
        <v>1544</v>
      </c>
      <c r="D1243" s="199" t="s">
        <v>2371</v>
      </c>
      <c r="E1243" s="200" t="s">
        <v>621</v>
      </c>
      <c r="F1243" s="199" t="s">
        <v>1984</v>
      </c>
      <c r="G1243" s="44" t="s">
        <v>2305</v>
      </c>
      <c r="H1243" s="201" t="s">
        <v>2325</v>
      </c>
      <c r="I1243" s="200">
        <v>2</v>
      </c>
      <c r="J1243" s="44" t="s">
        <v>811</v>
      </c>
      <c r="K1243" s="44" t="s">
        <v>1986</v>
      </c>
      <c r="L1243" s="202" t="s">
        <v>469</v>
      </c>
      <c r="M1243" s="202" t="s">
        <v>1987</v>
      </c>
      <c r="N1243" s="202" t="s">
        <v>624</v>
      </c>
      <c r="O1243" s="91">
        <v>24</v>
      </c>
      <c r="P1243" s="44" t="s">
        <v>798</v>
      </c>
      <c r="Q1243" s="45" t="s">
        <v>1988</v>
      </c>
      <c r="R1243" s="45" t="s">
        <v>625</v>
      </c>
      <c r="S1243" s="46" t="s">
        <v>627</v>
      </c>
      <c r="T1243" s="209">
        <v>83.669272525848953</v>
      </c>
      <c r="U1243" s="45" t="s">
        <v>632</v>
      </c>
      <c r="V1243" s="45">
        <v>1012</v>
      </c>
      <c r="W1243" s="45">
        <v>1012</v>
      </c>
      <c r="X1243" s="44">
        <v>6</v>
      </c>
      <c r="Y1243" s="78">
        <v>168.66666666666666</v>
      </c>
      <c r="Z1243" s="46" t="s">
        <v>708</v>
      </c>
      <c r="AA1243" s="44" t="s">
        <v>630</v>
      </c>
      <c r="AB1243" s="66" t="s">
        <v>632</v>
      </c>
      <c r="AC1243" s="66" t="s">
        <v>632</v>
      </c>
      <c r="AD1243" s="46" t="s">
        <v>632</v>
      </c>
      <c r="AE1243" s="66" t="s">
        <v>634</v>
      </c>
      <c r="AF1243" s="46" t="s">
        <v>632</v>
      </c>
      <c r="AG1243" s="46" t="s">
        <v>635</v>
      </c>
      <c r="AH1243" s="46"/>
    </row>
    <row r="1244" spans="2:34">
      <c r="B1244" s="45" t="s">
        <v>2374</v>
      </c>
      <c r="C1244" s="199" t="s">
        <v>1544</v>
      </c>
      <c r="D1244" s="199" t="s">
        <v>2371</v>
      </c>
      <c r="E1244" s="200" t="s">
        <v>621</v>
      </c>
      <c r="F1244" s="199" t="s">
        <v>1984</v>
      </c>
      <c r="G1244" s="44" t="s">
        <v>2305</v>
      </c>
      <c r="H1244" s="201" t="s">
        <v>2359</v>
      </c>
      <c r="I1244" s="200">
        <v>5</v>
      </c>
      <c r="J1244" s="44" t="s">
        <v>811</v>
      </c>
      <c r="K1244" s="44" t="s">
        <v>1986</v>
      </c>
      <c r="L1244" s="202" t="s">
        <v>469</v>
      </c>
      <c r="M1244" s="202" t="s">
        <v>1987</v>
      </c>
      <c r="N1244" s="202" t="s">
        <v>624</v>
      </c>
      <c r="O1244" s="91">
        <v>21.6</v>
      </c>
      <c r="P1244" s="44" t="s">
        <v>798</v>
      </c>
      <c r="Q1244" s="45" t="s">
        <v>1988</v>
      </c>
      <c r="R1244" s="45" t="s">
        <v>625</v>
      </c>
      <c r="S1244" s="46" t="s">
        <v>627</v>
      </c>
      <c r="T1244" s="209">
        <v>128.3814172378944</v>
      </c>
      <c r="U1244" s="45" t="s">
        <v>632</v>
      </c>
      <c r="V1244" s="45">
        <v>1012</v>
      </c>
      <c r="W1244" s="45">
        <v>1012</v>
      </c>
      <c r="X1244" s="44">
        <v>6</v>
      </c>
      <c r="Y1244" s="78">
        <v>168.66666666666666</v>
      </c>
      <c r="Z1244" s="46" t="s">
        <v>708</v>
      </c>
      <c r="AA1244" s="44" t="s">
        <v>630</v>
      </c>
      <c r="AB1244" s="66" t="s">
        <v>632</v>
      </c>
      <c r="AC1244" s="66" t="s">
        <v>632</v>
      </c>
      <c r="AD1244" s="46" t="s">
        <v>632</v>
      </c>
      <c r="AE1244" s="66" t="s">
        <v>634</v>
      </c>
      <c r="AF1244" s="46" t="s">
        <v>632</v>
      </c>
      <c r="AG1244" s="46" t="s">
        <v>635</v>
      </c>
      <c r="AH1244" s="46"/>
    </row>
    <row r="1245" spans="2:34">
      <c r="B1245" s="45" t="s">
        <v>2375</v>
      </c>
      <c r="C1245" s="199" t="s">
        <v>1544</v>
      </c>
      <c r="D1245" s="199" t="s">
        <v>2371</v>
      </c>
      <c r="E1245" s="200" t="s">
        <v>621</v>
      </c>
      <c r="F1245" s="199" t="s">
        <v>1984</v>
      </c>
      <c r="G1245" s="44" t="s">
        <v>2305</v>
      </c>
      <c r="H1245" s="201" t="s">
        <v>2159</v>
      </c>
      <c r="I1245" s="200">
        <v>7</v>
      </c>
      <c r="J1245" s="44" t="s">
        <v>811</v>
      </c>
      <c r="K1245" s="44" t="s">
        <v>1986</v>
      </c>
      <c r="L1245" s="202" t="s">
        <v>469</v>
      </c>
      <c r="M1245" s="202" t="s">
        <v>1987</v>
      </c>
      <c r="N1245" s="202" t="s">
        <v>624</v>
      </c>
      <c r="O1245" s="91">
        <v>15.428571428571429</v>
      </c>
      <c r="P1245" s="44" t="s">
        <v>798</v>
      </c>
      <c r="Q1245" s="45" t="s">
        <v>1988</v>
      </c>
      <c r="R1245" s="45" t="s">
        <v>625</v>
      </c>
      <c r="S1245" s="46" t="s">
        <v>627</v>
      </c>
      <c r="T1245" s="209">
        <v>89.735271660565402</v>
      </c>
      <c r="U1245" s="45" t="s">
        <v>632</v>
      </c>
      <c r="V1245" s="45">
        <v>1012</v>
      </c>
      <c r="W1245" s="45">
        <v>1012</v>
      </c>
      <c r="X1245" s="44">
        <v>6</v>
      </c>
      <c r="Y1245" s="78">
        <v>168.66666666666666</v>
      </c>
      <c r="Z1245" s="46" t="s">
        <v>708</v>
      </c>
      <c r="AA1245" s="44" t="s">
        <v>630</v>
      </c>
      <c r="AB1245" s="66" t="s">
        <v>631</v>
      </c>
      <c r="AC1245" s="66" t="s">
        <v>632</v>
      </c>
      <c r="AD1245" s="46" t="s">
        <v>632</v>
      </c>
      <c r="AE1245" s="66" t="s">
        <v>634</v>
      </c>
      <c r="AF1245" s="46" t="s">
        <v>631</v>
      </c>
      <c r="AG1245" s="46" t="s">
        <v>635</v>
      </c>
      <c r="AH1245" s="46"/>
    </row>
    <row r="1246" spans="2:34">
      <c r="B1246" s="45" t="s">
        <v>2376</v>
      </c>
      <c r="C1246" s="199" t="s">
        <v>1544</v>
      </c>
      <c r="D1246" s="199" t="s">
        <v>2371</v>
      </c>
      <c r="E1246" s="200" t="s">
        <v>621</v>
      </c>
      <c r="F1246" s="199" t="s">
        <v>1984</v>
      </c>
      <c r="G1246" s="44" t="s">
        <v>2305</v>
      </c>
      <c r="H1246" s="201" t="s">
        <v>2321</v>
      </c>
      <c r="I1246" s="200">
        <v>4</v>
      </c>
      <c r="J1246" s="44" t="s">
        <v>811</v>
      </c>
      <c r="K1246" s="44" t="s">
        <v>1986</v>
      </c>
      <c r="L1246" s="202" t="s">
        <v>469</v>
      </c>
      <c r="M1246" s="202" t="s">
        <v>1987</v>
      </c>
      <c r="N1246" s="202" t="s">
        <v>624</v>
      </c>
      <c r="O1246" s="91">
        <v>3.7916666666666665</v>
      </c>
      <c r="P1246" s="44" t="s">
        <v>798</v>
      </c>
      <c r="Q1246" s="45" t="s">
        <v>1988</v>
      </c>
      <c r="R1246" s="45" t="s">
        <v>625</v>
      </c>
      <c r="S1246" s="46" t="s">
        <v>627</v>
      </c>
      <c r="T1246" s="209">
        <v>47.085397364796762</v>
      </c>
      <c r="U1246" s="45" t="s">
        <v>632</v>
      </c>
      <c r="V1246" s="45">
        <v>1012</v>
      </c>
      <c r="W1246" s="45">
        <v>1012</v>
      </c>
      <c r="X1246" s="44">
        <v>6</v>
      </c>
      <c r="Y1246" s="78">
        <v>168.66666666666666</v>
      </c>
      <c r="Z1246" s="46" t="s">
        <v>708</v>
      </c>
      <c r="AA1246" s="44" t="s">
        <v>630</v>
      </c>
      <c r="AB1246" s="66" t="s">
        <v>628</v>
      </c>
      <c r="AC1246" s="66" t="s">
        <v>632</v>
      </c>
      <c r="AD1246" s="46" t="s">
        <v>632</v>
      </c>
      <c r="AE1246" s="66" t="s">
        <v>634</v>
      </c>
      <c r="AF1246" s="46" t="s">
        <v>633</v>
      </c>
      <c r="AG1246" s="46" t="s">
        <v>635</v>
      </c>
      <c r="AH1246" s="46"/>
    </row>
    <row r="1247" spans="2:34">
      <c r="B1247" s="45" t="s">
        <v>2377</v>
      </c>
      <c r="C1247" s="199" t="s">
        <v>1544</v>
      </c>
      <c r="D1247" s="199" t="s">
        <v>2371</v>
      </c>
      <c r="E1247" s="200" t="s">
        <v>621</v>
      </c>
      <c r="F1247" s="199" t="s">
        <v>1984</v>
      </c>
      <c r="G1247" s="44" t="s">
        <v>2305</v>
      </c>
      <c r="H1247" s="201" t="s">
        <v>2327</v>
      </c>
      <c r="I1247" s="200">
        <v>7</v>
      </c>
      <c r="J1247" s="44" t="s">
        <v>811</v>
      </c>
      <c r="K1247" s="44" t="s">
        <v>1986</v>
      </c>
      <c r="L1247" s="202" t="s">
        <v>469</v>
      </c>
      <c r="M1247" s="202" t="s">
        <v>1859</v>
      </c>
      <c r="N1247" s="202" t="s">
        <v>624</v>
      </c>
      <c r="O1247" s="91">
        <v>22.5</v>
      </c>
      <c r="P1247" s="44" t="s">
        <v>625</v>
      </c>
      <c r="Q1247" s="45" t="s">
        <v>1988</v>
      </c>
      <c r="R1247" s="45" t="s">
        <v>625</v>
      </c>
      <c r="S1247" s="46" t="s">
        <v>627</v>
      </c>
      <c r="T1247" s="209">
        <v>63.584283498367135</v>
      </c>
      <c r="U1247" s="45" t="s">
        <v>632</v>
      </c>
      <c r="V1247" s="45">
        <v>1012</v>
      </c>
      <c r="W1247" s="45">
        <v>1012</v>
      </c>
      <c r="X1247" s="44">
        <v>6</v>
      </c>
      <c r="Y1247" s="78">
        <v>168.66666666666666</v>
      </c>
      <c r="Z1247" s="46" t="s">
        <v>708</v>
      </c>
      <c r="AA1247" s="44" t="s">
        <v>630</v>
      </c>
      <c r="AB1247" s="66" t="s">
        <v>632</v>
      </c>
      <c r="AC1247" s="66" t="s">
        <v>634</v>
      </c>
      <c r="AD1247" s="46" t="s">
        <v>632</v>
      </c>
      <c r="AE1247" s="66" t="s">
        <v>634</v>
      </c>
      <c r="AF1247" s="46" t="s">
        <v>632</v>
      </c>
      <c r="AG1247" s="46" t="s">
        <v>635</v>
      </c>
      <c r="AH1247" s="46"/>
    </row>
    <row r="1248" spans="2:34">
      <c r="B1248" s="45" t="s">
        <v>2378</v>
      </c>
      <c r="C1248" s="199" t="s">
        <v>1544</v>
      </c>
      <c r="D1248" s="199" t="s">
        <v>2371</v>
      </c>
      <c r="E1248" s="200" t="s">
        <v>621</v>
      </c>
      <c r="F1248" s="199" t="s">
        <v>1984</v>
      </c>
      <c r="G1248" s="44" t="s">
        <v>2305</v>
      </c>
      <c r="H1248" s="201" t="s">
        <v>2155</v>
      </c>
      <c r="I1248" s="200">
        <v>8</v>
      </c>
      <c r="J1248" s="44" t="s">
        <v>811</v>
      </c>
      <c r="K1248" s="44" t="s">
        <v>1986</v>
      </c>
      <c r="L1248" s="202" t="s">
        <v>469</v>
      </c>
      <c r="M1248" s="202" t="s">
        <v>1987</v>
      </c>
      <c r="N1248" s="202" t="s">
        <v>624</v>
      </c>
      <c r="O1248" s="91">
        <v>63</v>
      </c>
      <c r="P1248" s="44" t="s">
        <v>625</v>
      </c>
      <c r="Q1248" s="45" t="s">
        <v>1988</v>
      </c>
      <c r="R1248" s="45" t="s">
        <v>625</v>
      </c>
      <c r="S1248" s="46" t="s">
        <v>627</v>
      </c>
      <c r="T1248" s="209">
        <v>48.405555765806952</v>
      </c>
      <c r="U1248" s="45" t="s">
        <v>632</v>
      </c>
      <c r="V1248" s="45">
        <v>1012</v>
      </c>
      <c r="W1248" s="45">
        <v>1012</v>
      </c>
      <c r="X1248" s="44">
        <v>6</v>
      </c>
      <c r="Y1248" s="78">
        <v>168.66666666666666</v>
      </c>
      <c r="Z1248" s="46" t="s">
        <v>708</v>
      </c>
      <c r="AA1248" s="44" t="s">
        <v>630</v>
      </c>
      <c r="AB1248" s="66" t="s">
        <v>634</v>
      </c>
      <c r="AC1248" s="66" t="s">
        <v>634</v>
      </c>
      <c r="AD1248" s="46" t="s">
        <v>632</v>
      </c>
      <c r="AE1248" s="66" t="s">
        <v>634</v>
      </c>
      <c r="AF1248" s="46" t="s">
        <v>632</v>
      </c>
      <c r="AG1248" s="46" t="s">
        <v>635</v>
      </c>
      <c r="AH1248" s="46"/>
    </row>
    <row r="1249" spans="2:34">
      <c r="B1249" s="45" t="s">
        <v>2379</v>
      </c>
      <c r="C1249" s="199" t="s">
        <v>1544</v>
      </c>
      <c r="D1249" s="199" t="s">
        <v>2371</v>
      </c>
      <c r="E1249" s="200" t="s">
        <v>621</v>
      </c>
      <c r="F1249" s="199" t="s">
        <v>1984</v>
      </c>
      <c r="G1249" s="44" t="s">
        <v>2305</v>
      </c>
      <c r="H1249" s="201" t="s">
        <v>2380</v>
      </c>
      <c r="I1249" s="200">
        <v>5</v>
      </c>
      <c r="J1249" s="44" t="s">
        <v>816</v>
      </c>
      <c r="K1249" s="44" t="s">
        <v>1986</v>
      </c>
      <c r="L1249" s="202" t="s">
        <v>469</v>
      </c>
      <c r="M1249" s="202" t="s">
        <v>1987</v>
      </c>
      <c r="N1249" s="202" t="s">
        <v>624</v>
      </c>
      <c r="O1249" s="91">
        <v>20</v>
      </c>
      <c r="P1249" s="44" t="s">
        <v>798</v>
      </c>
      <c r="Q1249" s="45" t="s">
        <v>1988</v>
      </c>
      <c r="R1249" s="45" t="s">
        <v>625</v>
      </c>
      <c r="S1249" s="46" t="s">
        <v>627</v>
      </c>
      <c r="T1249" s="209">
        <v>160.51672445267684</v>
      </c>
      <c r="U1249" s="45" t="s">
        <v>632</v>
      </c>
      <c r="V1249" s="45">
        <v>1012</v>
      </c>
      <c r="W1249" s="45">
        <v>1012</v>
      </c>
      <c r="X1249" s="44">
        <v>6</v>
      </c>
      <c r="Y1249" s="78">
        <v>168.66666666666666</v>
      </c>
      <c r="Z1249" s="46" t="s">
        <v>708</v>
      </c>
      <c r="AA1249" s="44" t="s">
        <v>630</v>
      </c>
      <c r="AB1249" s="66" t="s">
        <v>632</v>
      </c>
      <c r="AC1249" s="66" t="s">
        <v>632</v>
      </c>
      <c r="AD1249" s="46" t="s">
        <v>632</v>
      </c>
      <c r="AE1249" s="66" t="s">
        <v>634</v>
      </c>
      <c r="AF1249" s="46" t="s">
        <v>632</v>
      </c>
      <c r="AG1249" s="46" t="s">
        <v>635</v>
      </c>
      <c r="AH1249" s="46"/>
    </row>
    <row r="1250" spans="2:34">
      <c r="B1250" s="45" t="s">
        <v>2381</v>
      </c>
      <c r="C1250" s="199" t="s">
        <v>1544</v>
      </c>
      <c r="D1250" s="199" t="s">
        <v>2371</v>
      </c>
      <c r="E1250" s="200" t="s">
        <v>621</v>
      </c>
      <c r="F1250" s="199" t="s">
        <v>1984</v>
      </c>
      <c r="G1250" s="44" t="s">
        <v>2305</v>
      </c>
      <c r="H1250" s="201" t="s">
        <v>2323</v>
      </c>
      <c r="I1250" s="200">
        <v>2</v>
      </c>
      <c r="J1250" s="44" t="s">
        <v>811</v>
      </c>
      <c r="K1250" s="44" t="s">
        <v>1986</v>
      </c>
      <c r="L1250" s="202" t="s">
        <v>469</v>
      </c>
      <c r="M1250" s="202" t="s">
        <v>1987</v>
      </c>
      <c r="N1250" s="202" t="s">
        <v>624</v>
      </c>
      <c r="O1250" s="91">
        <v>72</v>
      </c>
      <c r="P1250" s="44" t="s">
        <v>798</v>
      </c>
      <c r="Q1250" s="45" t="s">
        <v>1988</v>
      </c>
      <c r="R1250" s="45" t="s">
        <v>625</v>
      </c>
      <c r="S1250" s="46" t="s">
        <v>627</v>
      </c>
      <c r="T1250" s="209">
        <v>224.84782226202898</v>
      </c>
      <c r="U1250" s="45" t="s">
        <v>632</v>
      </c>
      <c r="V1250" s="45">
        <v>1012</v>
      </c>
      <c r="W1250" s="45">
        <v>1012</v>
      </c>
      <c r="X1250" s="44">
        <v>6</v>
      </c>
      <c r="Y1250" s="78">
        <v>168.66666666666666</v>
      </c>
      <c r="Z1250" s="46" t="s">
        <v>708</v>
      </c>
      <c r="AA1250" s="44" t="s">
        <v>630</v>
      </c>
      <c r="AB1250" s="66" t="s">
        <v>634</v>
      </c>
      <c r="AC1250" s="66" t="s">
        <v>632</v>
      </c>
      <c r="AD1250" s="46" t="s">
        <v>632</v>
      </c>
      <c r="AE1250" s="66" t="s">
        <v>634</v>
      </c>
      <c r="AF1250" s="46" t="s">
        <v>632</v>
      </c>
      <c r="AG1250" s="46" t="s">
        <v>635</v>
      </c>
      <c r="AH1250" s="46"/>
    </row>
    <row r="1251" spans="2:34">
      <c r="B1251" s="45" t="s">
        <v>2382</v>
      </c>
      <c r="C1251" s="199" t="s">
        <v>1544</v>
      </c>
      <c r="D1251" s="199" t="s">
        <v>2371</v>
      </c>
      <c r="E1251" s="200" t="s">
        <v>621</v>
      </c>
      <c r="F1251" s="199" t="s">
        <v>1984</v>
      </c>
      <c r="G1251" s="44" t="s">
        <v>2305</v>
      </c>
      <c r="H1251" s="201" t="s">
        <v>2383</v>
      </c>
      <c r="I1251" s="200">
        <v>6</v>
      </c>
      <c r="J1251" s="44" t="s">
        <v>816</v>
      </c>
      <c r="K1251" s="44" t="s">
        <v>1986</v>
      </c>
      <c r="L1251" s="202" t="s">
        <v>469</v>
      </c>
      <c r="M1251" s="202" t="s">
        <v>1859</v>
      </c>
      <c r="N1251" s="202" t="s">
        <v>624</v>
      </c>
      <c r="O1251" s="91">
        <v>36</v>
      </c>
      <c r="P1251" s="44" t="s">
        <v>798</v>
      </c>
      <c r="Q1251" s="45" t="s">
        <v>1988</v>
      </c>
      <c r="R1251" s="45" t="s">
        <v>625</v>
      </c>
      <c r="S1251" s="46" t="s">
        <v>627</v>
      </c>
      <c r="T1251" s="209">
        <v>270.00635658438404</v>
      </c>
      <c r="U1251" s="45" t="s">
        <v>632</v>
      </c>
      <c r="V1251" s="45">
        <v>1012</v>
      </c>
      <c r="W1251" s="45">
        <v>1012</v>
      </c>
      <c r="X1251" s="44">
        <v>6</v>
      </c>
      <c r="Y1251" s="78">
        <v>168.66666666666666</v>
      </c>
      <c r="Z1251" s="46" t="s">
        <v>708</v>
      </c>
      <c r="AA1251" s="44" t="s">
        <v>630</v>
      </c>
      <c r="AB1251" s="66" t="s">
        <v>632</v>
      </c>
      <c r="AC1251" s="66" t="s">
        <v>632</v>
      </c>
      <c r="AD1251" s="46" t="s">
        <v>632</v>
      </c>
      <c r="AE1251" s="66" t="s">
        <v>634</v>
      </c>
      <c r="AF1251" s="46" t="s">
        <v>632</v>
      </c>
      <c r="AG1251" s="46" t="s">
        <v>635</v>
      </c>
      <c r="AH1251" s="46"/>
    </row>
    <row r="1252" spans="2:34">
      <c r="B1252" s="45" t="s">
        <v>2384</v>
      </c>
      <c r="C1252" s="199" t="s">
        <v>1544</v>
      </c>
      <c r="D1252" s="199" t="s">
        <v>2371</v>
      </c>
      <c r="E1252" s="200" t="s">
        <v>621</v>
      </c>
      <c r="F1252" s="199" t="s">
        <v>1984</v>
      </c>
      <c r="G1252" s="44" t="s">
        <v>2305</v>
      </c>
      <c r="H1252" s="201" t="s">
        <v>2385</v>
      </c>
      <c r="I1252" s="200">
        <v>4</v>
      </c>
      <c r="J1252" s="44" t="s">
        <v>816</v>
      </c>
      <c r="K1252" s="44" t="s">
        <v>1986</v>
      </c>
      <c r="L1252" s="202" t="s">
        <v>469</v>
      </c>
      <c r="M1252" s="202" t="s">
        <v>1987</v>
      </c>
      <c r="N1252" s="202" t="s">
        <v>624</v>
      </c>
      <c r="O1252" s="91">
        <v>23.145833333333332</v>
      </c>
      <c r="P1252" s="44" t="s">
        <v>798</v>
      </c>
      <c r="Q1252" s="45" t="s">
        <v>1988</v>
      </c>
      <c r="R1252" s="45" t="s">
        <v>625</v>
      </c>
      <c r="S1252" s="46" t="s">
        <v>627</v>
      </c>
      <c r="T1252" s="209">
        <v>289.72823898442903</v>
      </c>
      <c r="U1252" s="45" t="s">
        <v>632</v>
      </c>
      <c r="V1252" s="45">
        <v>1012</v>
      </c>
      <c r="W1252" s="45">
        <v>1012</v>
      </c>
      <c r="X1252" s="44">
        <v>6</v>
      </c>
      <c r="Y1252" s="78">
        <v>168.66666666666666</v>
      </c>
      <c r="Z1252" s="46" t="s">
        <v>708</v>
      </c>
      <c r="AA1252" s="44" t="s">
        <v>630</v>
      </c>
      <c r="AB1252" s="66" t="s">
        <v>632</v>
      </c>
      <c r="AC1252" s="66" t="s">
        <v>632</v>
      </c>
      <c r="AD1252" s="46" t="s">
        <v>632</v>
      </c>
      <c r="AE1252" s="66" t="s">
        <v>634</v>
      </c>
      <c r="AF1252" s="46" t="s">
        <v>632</v>
      </c>
      <c r="AG1252" s="46" t="s">
        <v>635</v>
      </c>
      <c r="AH1252" s="46"/>
    </row>
    <row r="1253" spans="2:34">
      <c r="B1253" s="45" t="s">
        <v>2386</v>
      </c>
      <c r="C1253" s="199" t="s">
        <v>1544</v>
      </c>
      <c r="D1253" s="199" t="s">
        <v>2371</v>
      </c>
      <c r="E1253" s="200" t="s">
        <v>621</v>
      </c>
      <c r="F1253" s="199" t="s">
        <v>1984</v>
      </c>
      <c r="G1253" s="44" t="s">
        <v>2305</v>
      </c>
      <c r="H1253" s="201" t="s">
        <v>2315</v>
      </c>
      <c r="I1253" s="200">
        <v>4</v>
      </c>
      <c r="J1253" s="44" t="s">
        <v>816</v>
      </c>
      <c r="K1253" s="44" t="s">
        <v>1986</v>
      </c>
      <c r="L1253" s="202" t="s">
        <v>469</v>
      </c>
      <c r="M1253" s="202" t="s">
        <v>1859</v>
      </c>
      <c r="N1253" s="202" t="s">
        <v>624</v>
      </c>
      <c r="O1253" s="91">
        <v>7.125</v>
      </c>
      <c r="P1253" s="44" t="s">
        <v>625</v>
      </c>
      <c r="Q1253" s="45" t="s">
        <v>1988</v>
      </c>
      <c r="R1253" s="45" t="s">
        <v>625</v>
      </c>
      <c r="S1253" s="46" t="s">
        <v>627</v>
      </c>
      <c r="T1253" s="209">
        <v>371.12366700735811</v>
      </c>
      <c r="U1253" s="45" t="s">
        <v>632</v>
      </c>
      <c r="V1253" s="45">
        <v>1012</v>
      </c>
      <c r="W1253" s="45">
        <v>1012</v>
      </c>
      <c r="X1253" s="44">
        <v>6</v>
      </c>
      <c r="Y1253" s="78">
        <v>168.66666666666666</v>
      </c>
      <c r="Z1253" s="46" t="s">
        <v>708</v>
      </c>
      <c r="AA1253" s="44" t="s">
        <v>630</v>
      </c>
      <c r="AB1253" s="66" t="s">
        <v>631</v>
      </c>
      <c r="AC1253" s="66" t="s">
        <v>634</v>
      </c>
      <c r="AD1253" s="46" t="s">
        <v>632</v>
      </c>
      <c r="AE1253" s="66" t="s">
        <v>634</v>
      </c>
      <c r="AF1253" s="46" t="s">
        <v>631</v>
      </c>
      <c r="AG1253" s="46" t="s">
        <v>635</v>
      </c>
      <c r="AH1253" s="46"/>
    </row>
    <row r="1254" spans="2:34">
      <c r="B1254" s="45" t="s">
        <v>2387</v>
      </c>
      <c r="C1254" s="199" t="s">
        <v>1544</v>
      </c>
      <c r="D1254" s="199" t="s">
        <v>2371</v>
      </c>
      <c r="E1254" s="200" t="s">
        <v>621</v>
      </c>
      <c r="F1254" s="199" t="s">
        <v>1984</v>
      </c>
      <c r="G1254" s="44" t="s">
        <v>2305</v>
      </c>
      <c r="H1254" s="201" t="s">
        <v>2338</v>
      </c>
      <c r="I1254" s="200">
        <v>6</v>
      </c>
      <c r="J1254" s="44" t="s">
        <v>816</v>
      </c>
      <c r="K1254" s="44" t="s">
        <v>1986</v>
      </c>
      <c r="L1254" s="202" t="s">
        <v>469</v>
      </c>
      <c r="M1254" s="202" t="s">
        <v>1987</v>
      </c>
      <c r="N1254" s="202" t="s">
        <v>624</v>
      </c>
      <c r="O1254" s="91">
        <v>17.75</v>
      </c>
      <c r="P1254" s="44" t="s">
        <v>625</v>
      </c>
      <c r="Q1254" s="45" t="s">
        <v>1988</v>
      </c>
      <c r="R1254" s="45" t="s">
        <v>625</v>
      </c>
      <c r="S1254" s="46" t="s">
        <v>627</v>
      </c>
      <c r="T1254" s="209">
        <v>442.72372199824179</v>
      </c>
      <c r="U1254" s="45" t="s">
        <v>632</v>
      </c>
      <c r="V1254" s="45">
        <v>1012</v>
      </c>
      <c r="W1254" s="45">
        <v>1012</v>
      </c>
      <c r="X1254" s="44">
        <v>6</v>
      </c>
      <c r="Y1254" s="78">
        <v>168.66666666666666</v>
      </c>
      <c r="Z1254" s="46" t="s">
        <v>708</v>
      </c>
      <c r="AA1254" s="44" t="s">
        <v>630</v>
      </c>
      <c r="AB1254" s="66" t="s">
        <v>631</v>
      </c>
      <c r="AC1254" s="66" t="s">
        <v>634</v>
      </c>
      <c r="AD1254" s="46" t="s">
        <v>632</v>
      </c>
      <c r="AE1254" s="66" t="s">
        <v>634</v>
      </c>
      <c r="AF1254" s="46" t="s">
        <v>631</v>
      </c>
      <c r="AG1254" s="46" t="s">
        <v>635</v>
      </c>
      <c r="AH1254" s="46"/>
    </row>
    <row r="1255" spans="2:34">
      <c r="B1255" s="45" t="s">
        <v>2388</v>
      </c>
      <c r="C1255" s="199" t="s">
        <v>1544</v>
      </c>
      <c r="D1255" s="199" t="s">
        <v>2371</v>
      </c>
      <c r="E1255" s="200" t="s">
        <v>621</v>
      </c>
      <c r="F1255" s="199" t="s">
        <v>1984</v>
      </c>
      <c r="G1255" s="44" t="s">
        <v>2305</v>
      </c>
      <c r="H1255" s="201" t="s">
        <v>2317</v>
      </c>
      <c r="I1255" s="200">
        <v>4</v>
      </c>
      <c r="J1255" s="44" t="s">
        <v>811</v>
      </c>
      <c r="K1255" s="44" t="s">
        <v>1986</v>
      </c>
      <c r="L1255" s="202" t="s">
        <v>469</v>
      </c>
      <c r="M1255" s="202" t="s">
        <v>1987</v>
      </c>
      <c r="N1255" s="202" t="s">
        <v>624</v>
      </c>
      <c r="O1255" s="91">
        <v>36</v>
      </c>
      <c r="P1255" s="44" t="s">
        <v>625</v>
      </c>
      <c r="Q1255" s="45" t="s">
        <v>1988</v>
      </c>
      <c r="R1255" s="45" t="s">
        <v>625</v>
      </c>
      <c r="S1255" s="46" t="s">
        <v>627</v>
      </c>
      <c r="T1255" s="209">
        <v>78.540922339874854</v>
      </c>
      <c r="U1255" s="45" t="s">
        <v>632</v>
      </c>
      <c r="V1255" s="45">
        <v>1012</v>
      </c>
      <c r="W1255" s="45">
        <v>1012</v>
      </c>
      <c r="X1255" s="44">
        <v>6</v>
      </c>
      <c r="Y1255" s="78">
        <v>168.66666666666666</v>
      </c>
      <c r="Z1255" s="46" t="s">
        <v>708</v>
      </c>
      <c r="AA1255" s="44" t="s">
        <v>630</v>
      </c>
      <c r="AB1255" s="66" t="s">
        <v>632</v>
      </c>
      <c r="AC1255" s="66" t="s">
        <v>634</v>
      </c>
      <c r="AD1255" s="46" t="s">
        <v>632</v>
      </c>
      <c r="AE1255" s="66" t="s">
        <v>634</v>
      </c>
      <c r="AF1255" s="46" t="s">
        <v>632</v>
      </c>
      <c r="AG1255" s="46" t="s">
        <v>635</v>
      </c>
      <c r="AH1255" s="46"/>
    </row>
    <row r="1256" spans="2:34">
      <c r="B1256" s="45" t="s">
        <v>2389</v>
      </c>
      <c r="C1256" s="199" t="s">
        <v>1544</v>
      </c>
      <c r="D1256" s="199" t="s">
        <v>2371</v>
      </c>
      <c r="E1256" s="200" t="s">
        <v>621</v>
      </c>
      <c r="F1256" s="199" t="s">
        <v>1984</v>
      </c>
      <c r="G1256" s="44" t="s">
        <v>2305</v>
      </c>
      <c r="H1256" s="201" t="s">
        <v>2181</v>
      </c>
      <c r="I1256" s="200">
        <v>6</v>
      </c>
      <c r="J1256" s="44" t="s">
        <v>811</v>
      </c>
      <c r="K1256" s="44" t="s">
        <v>1986</v>
      </c>
      <c r="L1256" s="202" t="s">
        <v>469</v>
      </c>
      <c r="M1256" s="202" t="s">
        <v>1987</v>
      </c>
      <c r="N1256" s="202" t="s">
        <v>624</v>
      </c>
      <c r="O1256" s="91">
        <v>24</v>
      </c>
      <c r="P1256" s="44" t="s">
        <v>625</v>
      </c>
      <c r="Q1256" s="45" t="s">
        <v>1988</v>
      </c>
      <c r="R1256" s="45" t="s">
        <v>625</v>
      </c>
      <c r="S1256" s="46" t="s">
        <v>627</v>
      </c>
      <c r="T1256" s="209">
        <v>40.698565146716987</v>
      </c>
      <c r="U1256" s="45" t="s">
        <v>632</v>
      </c>
      <c r="V1256" s="45">
        <v>1012</v>
      </c>
      <c r="W1256" s="45">
        <v>1012</v>
      </c>
      <c r="X1256" s="44">
        <v>6</v>
      </c>
      <c r="Y1256" s="78">
        <v>168.66666666666666</v>
      </c>
      <c r="Z1256" s="46" t="s">
        <v>708</v>
      </c>
      <c r="AA1256" s="44" t="s">
        <v>630</v>
      </c>
      <c r="AB1256" s="66" t="s">
        <v>632</v>
      </c>
      <c r="AC1256" s="66" t="s">
        <v>634</v>
      </c>
      <c r="AD1256" s="46" t="s">
        <v>632</v>
      </c>
      <c r="AE1256" s="66" t="s">
        <v>634</v>
      </c>
      <c r="AF1256" s="46" t="s">
        <v>632</v>
      </c>
      <c r="AG1256" s="46" t="s">
        <v>635</v>
      </c>
      <c r="AH1256" s="46"/>
    </row>
    <row r="1257" spans="2:34">
      <c r="B1257" s="45" t="s">
        <v>2390</v>
      </c>
      <c r="C1257" s="199" t="s">
        <v>1544</v>
      </c>
      <c r="D1257" s="199" t="s">
        <v>2371</v>
      </c>
      <c r="E1257" s="200" t="s">
        <v>621</v>
      </c>
      <c r="F1257" s="199" t="s">
        <v>1984</v>
      </c>
      <c r="G1257" s="44" t="s">
        <v>2305</v>
      </c>
      <c r="H1257" s="201" t="s">
        <v>2177</v>
      </c>
      <c r="I1257" s="200">
        <v>6</v>
      </c>
      <c r="J1257" s="44" t="s">
        <v>816</v>
      </c>
      <c r="K1257" s="44" t="s">
        <v>1986</v>
      </c>
      <c r="L1257" s="202" t="s">
        <v>469</v>
      </c>
      <c r="M1257" s="202" t="s">
        <v>1987</v>
      </c>
      <c r="N1257" s="202" t="s">
        <v>624</v>
      </c>
      <c r="O1257" s="91">
        <v>48</v>
      </c>
      <c r="P1257" s="44" t="s">
        <v>625</v>
      </c>
      <c r="Q1257" s="45" t="s">
        <v>1988</v>
      </c>
      <c r="R1257" s="45" t="s">
        <v>625</v>
      </c>
      <c r="S1257" s="46" t="s">
        <v>627</v>
      </c>
      <c r="T1257" s="209">
        <v>28.960948361543362</v>
      </c>
      <c r="U1257" s="45" t="s">
        <v>632</v>
      </c>
      <c r="V1257" s="45">
        <v>1012</v>
      </c>
      <c r="W1257" s="45">
        <v>1012</v>
      </c>
      <c r="X1257" s="44">
        <v>6</v>
      </c>
      <c r="Y1257" s="78">
        <v>168.66666666666666</v>
      </c>
      <c r="Z1257" s="46" t="s">
        <v>708</v>
      </c>
      <c r="AA1257" s="44" t="s">
        <v>630</v>
      </c>
      <c r="AB1257" s="66" t="s">
        <v>640</v>
      </c>
      <c r="AC1257" s="66" t="s">
        <v>634</v>
      </c>
      <c r="AD1257" s="46" t="s">
        <v>632</v>
      </c>
      <c r="AE1257" s="66" t="s">
        <v>634</v>
      </c>
      <c r="AF1257" s="46" t="s">
        <v>632</v>
      </c>
      <c r="AG1257" s="46" t="s">
        <v>635</v>
      </c>
      <c r="AH1257" s="46"/>
    </row>
    <row r="1258" spans="2:34">
      <c r="B1258" s="45" t="s">
        <v>2391</v>
      </c>
      <c r="C1258" s="199" t="s">
        <v>1544</v>
      </c>
      <c r="D1258" s="199" t="s">
        <v>2371</v>
      </c>
      <c r="E1258" s="200" t="s">
        <v>621</v>
      </c>
      <c r="F1258" s="199" t="s">
        <v>1984</v>
      </c>
      <c r="G1258" s="44" t="s">
        <v>2305</v>
      </c>
      <c r="H1258" s="201" t="s">
        <v>2319</v>
      </c>
      <c r="I1258" s="200">
        <v>1</v>
      </c>
      <c r="J1258" s="44" t="s">
        <v>811</v>
      </c>
      <c r="K1258" s="44" t="s">
        <v>1986</v>
      </c>
      <c r="L1258" s="202" t="s">
        <v>469</v>
      </c>
      <c r="M1258" s="202" t="s">
        <v>1987</v>
      </c>
      <c r="N1258" s="202" t="s">
        <v>624</v>
      </c>
      <c r="O1258" s="91">
        <v>72</v>
      </c>
      <c r="P1258" s="44" t="s">
        <v>625</v>
      </c>
      <c r="Q1258" s="45" t="s">
        <v>1988</v>
      </c>
      <c r="R1258" s="45" t="s">
        <v>625</v>
      </c>
      <c r="S1258" s="46" t="s">
        <v>627</v>
      </c>
      <c r="T1258" s="209">
        <v>24.823071385312616</v>
      </c>
      <c r="U1258" s="45" t="s">
        <v>632</v>
      </c>
      <c r="V1258" s="45">
        <v>1012</v>
      </c>
      <c r="W1258" s="45">
        <v>1012</v>
      </c>
      <c r="X1258" s="44">
        <v>6</v>
      </c>
      <c r="Y1258" s="78">
        <v>168.66666666666666</v>
      </c>
      <c r="Z1258" s="46" t="s">
        <v>708</v>
      </c>
      <c r="AA1258" s="44" t="s">
        <v>630</v>
      </c>
      <c r="AB1258" s="66" t="s">
        <v>634</v>
      </c>
      <c r="AC1258" s="66" t="s">
        <v>634</v>
      </c>
      <c r="AD1258" s="46" t="s">
        <v>632</v>
      </c>
      <c r="AE1258" s="66" t="s">
        <v>634</v>
      </c>
      <c r="AF1258" s="46" t="s">
        <v>632</v>
      </c>
      <c r="AG1258" s="46" t="s">
        <v>635</v>
      </c>
      <c r="AH1258" s="46"/>
    </row>
    <row r="1259" spans="2:34">
      <c r="B1259" s="45" t="s">
        <v>2392</v>
      </c>
      <c r="C1259" s="199" t="s">
        <v>1544</v>
      </c>
      <c r="D1259" s="199" t="s">
        <v>2371</v>
      </c>
      <c r="E1259" s="200" t="s">
        <v>621</v>
      </c>
      <c r="F1259" s="199" t="s">
        <v>1984</v>
      </c>
      <c r="G1259" s="44" t="s">
        <v>2305</v>
      </c>
      <c r="H1259" s="201" t="s">
        <v>2238</v>
      </c>
      <c r="I1259" s="200">
        <v>9</v>
      </c>
      <c r="J1259" s="44" t="s">
        <v>816</v>
      </c>
      <c r="K1259" s="44" t="s">
        <v>1986</v>
      </c>
      <c r="L1259" s="202" t="s">
        <v>469</v>
      </c>
      <c r="M1259" s="202" t="s">
        <v>1987</v>
      </c>
      <c r="N1259" s="202" t="s">
        <v>624</v>
      </c>
      <c r="O1259" s="91">
        <v>30</v>
      </c>
      <c r="P1259" s="44" t="s">
        <v>625</v>
      </c>
      <c r="Q1259" s="45" t="s">
        <v>1988</v>
      </c>
      <c r="R1259" s="45" t="s">
        <v>625</v>
      </c>
      <c r="S1259" s="46" t="s">
        <v>627</v>
      </c>
      <c r="T1259" s="209">
        <v>12.187077910657822</v>
      </c>
      <c r="U1259" s="45" t="s">
        <v>632</v>
      </c>
      <c r="V1259" s="45">
        <v>1012</v>
      </c>
      <c r="W1259" s="45">
        <v>1012</v>
      </c>
      <c r="X1259" s="44">
        <v>6</v>
      </c>
      <c r="Y1259" s="78">
        <v>168.66666666666666</v>
      </c>
      <c r="Z1259" s="46" t="s">
        <v>708</v>
      </c>
      <c r="AA1259" s="44" t="s">
        <v>630</v>
      </c>
      <c r="AB1259" s="66" t="s">
        <v>632</v>
      </c>
      <c r="AC1259" s="66" t="s">
        <v>634</v>
      </c>
      <c r="AD1259" s="46" t="s">
        <v>632</v>
      </c>
      <c r="AE1259" s="66" t="s">
        <v>634</v>
      </c>
      <c r="AF1259" s="46" t="s">
        <v>632</v>
      </c>
      <c r="AG1259" s="46" t="s">
        <v>635</v>
      </c>
      <c r="AH1259" s="46"/>
    </row>
    <row r="1260" spans="2:34">
      <c r="B1260" s="45" t="s">
        <v>2393</v>
      </c>
      <c r="C1260" s="199" t="s">
        <v>1544</v>
      </c>
      <c r="D1260" s="199" t="s">
        <v>2371</v>
      </c>
      <c r="E1260" s="200" t="s">
        <v>621</v>
      </c>
      <c r="F1260" s="199" t="s">
        <v>1984</v>
      </c>
      <c r="G1260" s="44" t="s">
        <v>2305</v>
      </c>
      <c r="H1260" s="201" t="s">
        <v>2240</v>
      </c>
      <c r="I1260" s="200">
        <v>8</v>
      </c>
      <c r="J1260" s="44" t="s">
        <v>816</v>
      </c>
      <c r="K1260" s="44" t="s">
        <v>1986</v>
      </c>
      <c r="L1260" s="202" t="s">
        <v>469</v>
      </c>
      <c r="M1260" s="202" t="s">
        <v>1987</v>
      </c>
      <c r="N1260" s="202" t="s">
        <v>624</v>
      </c>
      <c r="O1260" s="91">
        <v>18</v>
      </c>
      <c r="P1260" s="44" t="s">
        <v>625</v>
      </c>
      <c r="Q1260" s="45" t="s">
        <v>1988</v>
      </c>
      <c r="R1260" s="45" t="s">
        <v>625</v>
      </c>
      <c r="S1260" s="46" t="s">
        <v>627</v>
      </c>
      <c r="T1260" s="209">
        <v>81.239082244912439</v>
      </c>
      <c r="U1260" s="45" t="s">
        <v>632</v>
      </c>
      <c r="V1260" s="45">
        <v>1012</v>
      </c>
      <c r="W1260" s="45">
        <v>1012</v>
      </c>
      <c r="X1260" s="44">
        <v>6</v>
      </c>
      <c r="Y1260" s="78">
        <v>168.66666666666666</v>
      </c>
      <c r="Z1260" s="46" t="s">
        <v>708</v>
      </c>
      <c r="AA1260" s="44" t="s">
        <v>630</v>
      </c>
      <c r="AB1260" s="66" t="s">
        <v>631</v>
      </c>
      <c r="AC1260" s="66" t="s">
        <v>634</v>
      </c>
      <c r="AD1260" s="46" t="s">
        <v>632</v>
      </c>
      <c r="AE1260" s="66" t="s">
        <v>634</v>
      </c>
      <c r="AF1260" s="46" t="s">
        <v>631</v>
      </c>
      <c r="AG1260" s="46" t="s">
        <v>635</v>
      </c>
      <c r="AH1260" s="46"/>
    </row>
    <row r="1261" spans="2:34">
      <c r="B1261" s="45" t="s">
        <v>2394</v>
      </c>
      <c r="C1261" s="199" t="s">
        <v>1544</v>
      </c>
      <c r="D1261" s="199" t="s">
        <v>2371</v>
      </c>
      <c r="E1261" s="200" t="s">
        <v>621</v>
      </c>
      <c r="F1261" s="199" t="s">
        <v>1984</v>
      </c>
      <c r="G1261" s="44" t="s">
        <v>2305</v>
      </c>
      <c r="H1261" s="201" t="s">
        <v>2309</v>
      </c>
      <c r="I1261" s="200">
        <v>2</v>
      </c>
      <c r="J1261" s="44" t="s">
        <v>811</v>
      </c>
      <c r="K1261" s="44" t="s">
        <v>1986</v>
      </c>
      <c r="L1261" s="202" t="s">
        <v>469</v>
      </c>
      <c r="M1261" s="202" t="s">
        <v>1987</v>
      </c>
      <c r="N1261" s="202" t="s">
        <v>624</v>
      </c>
      <c r="O1261" s="91">
        <v>64.5</v>
      </c>
      <c r="P1261" s="44" t="s">
        <v>798</v>
      </c>
      <c r="Q1261" s="45" t="s">
        <v>1988</v>
      </c>
      <c r="R1261" s="45" t="s">
        <v>625</v>
      </c>
      <c r="S1261" s="46" t="s">
        <v>627</v>
      </c>
      <c r="T1261" s="209">
        <v>122.89860601731314</v>
      </c>
      <c r="U1261" s="45" t="s">
        <v>632</v>
      </c>
      <c r="V1261" s="45">
        <v>1012</v>
      </c>
      <c r="W1261" s="45">
        <v>1012</v>
      </c>
      <c r="X1261" s="44">
        <v>6</v>
      </c>
      <c r="Y1261" s="78">
        <v>168.66666666666666</v>
      </c>
      <c r="Z1261" s="46" t="s">
        <v>708</v>
      </c>
      <c r="AA1261" s="44" t="s">
        <v>630</v>
      </c>
      <c r="AB1261" s="66" t="s">
        <v>634</v>
      </c>
      <c r="AC1261" s="66" t="s">
        <v>632</v>
      </c>
      <c r="AD1261" s="46" t="s">
        <v>632</v>
      </c>
      <c r="AE1261" s="66" t="s">
        <v>634</v>
      </c>
      <c r="AF1261" s="46" t="s">
        <v>632</v>
      </c>
      <c r="AG1261" s="46" t="s">
        <v>635</v>
      </c>
      <c r="AH1261" s="46"/>
    </row>
    <row r="1262" spans="2:34">
      <c r="B1262" s="45" t="s">
        <v>2395</v>
      </c>
      <c r="C1262" s="199" t="s">
        <v>1544</v>
      </c>
      <c r="D1262" s="199" t="s">
        <v>2371</v>
      </c>
      <c r="E1262" s="200" t="s">
        <v>621</v>
      </c>
      <c r="F1262" s="199" t="s">
        <v>1984</v>
      </c>
      <c r="G1262" s="44" t="s">
        <v>2305</v>
      </c>
      <c r="H1262" s="201" t="s">
        <v>2306</v>
      </c>
      <c r="I1262" s="200">
        <v>7</v>
      </c>
      <c r="J1262" s="44" t="s">
        <v>811</v>
      </c>
      <c r="K1262" s="44" t="s">
        <v>1986</v>
      </c>
      <c r="L1262" s="202" t="s">
        <v>469</v>
      </c>
      <c r="M1262" s="202" t="s">
        <v>1987</v>
      </c>
      <c r="N1262" s="202" t="s">
        <v>624</v>
      </c>
      <c r="O1262" s="91">
        <v>17.142857142857142</v>
      </c>
      <c r="P1262" s="44" t="s">
        <v>625</v>
      </c>
      <c r="Q1262" s="45" t="s">
        <v>1988</v>
      </c>
      <c r="R1262" s="45" t="s">
        <v>625</v>
      </c>
      <c r="S1262" s="46" t="s">
        <v>627</v>
      </c>
      <c r="T1262" s="209">
        <v>133.03846958304234</v>
      </c>
      <c r="U1262" s="45" t="s">
        <v>632</v>
      </c>
      <c r="V1262" s="45">
        <v>1012</v>
      </c>
      <c r="W1262" s="45">
        <v>1012</v>
      </c>
      <c r="X1262" s="44">
        <v>6</v>
      </c>
      <c r="Y1262" s="78">
        <v>168.66666666666666</v>
      </c>
      <c r="Z1262" s="46" t="s">
        <v>708</v>
      </c>
      <c r="AA1262" s="44" t="s">
        <v>630</v>
      </c>
      <c r="AB1262" s="66" t="s">
        <v>631</v>
      </c>
      <c r="AC1262" s="66" t="s">
        <v>634</v>
      </c>
      <c r="AD1262" s="46" t="s">
        <v>632</v>
      </c>
      <c r="AE1262" s="66" t="s">
        <v>634</v>
      </c>
      <c r="AF1262" s="46" t="s">
        <v>631</v>
      </c>
      <c r="AG1262" s="46" t="s">
        <v>635</v>
      </c>
      <c r="AH1262" s="46"/>
    </row>
    <row r="1263" spans="2:34">
      <c r="B1263" s="45" t="s">
        <v>2396</v>
      </c>
      <c r="C1263" s="199" t="s">
        <v>1544</v>
      </c>
      <c r="D1263" s="199" t="s">
        <v>2371</v>
      </c>
      <c r="E1263" s="200" t="s">
        <v>621</v>
      </c>
      <c r="F1263" s="199" t="s">
        <v>1984</v>
      </c>
      <c r="G1263" s="44" t="s">
        <v>2305</v>
      </c>
      <c r="H1263" s="201" t="s">
        <v>2039</v>
      </c>
      <c r="I1263" s="200">
        <v>1</v>
      </c>
      <c r="J1263" s="44" t="s">
        <v>811</v>
      </c>
      <c r="K1263" s="44" t="s">
        <v>1986</v>
      </c>
      <c r="L1263" s="202" t="s">
        <v>469</v>
      </c>
      <c r="M1263" s="202" t="s">
        <v>1987</v>
      </c>
      <c r="N1263" s="202" t="s">
        <v>624</v>
      </c>
      <c r="O1263" s="91">
        <v>360</v>
      </c>
      <c r="P1263" s="44" t="s">
        <v>625</v>
      </c>
      <c r="Q1263" s="45" t="s">
        <v>1988</v>
      </c>
      <c r="R1263" s="45" t="s">
        <v>625</v>
      </c>
      <c r="S1263" s="46" t="s">
        <v>627</v>
      </c>
      <c r="T1263" s="209">
        <v>90.529561669124178</v>
      </c>
      <c r="U1263" s="45" t="s">
        <v>632</v>
      </c>
      <c r="V1263" s="45">
        <v>1012</v>
      </c>
      <c r="W1263" s="45">
        <v>1012</v>
      </c>
      <c r="X1263" s="44">
        <v>6</v>
      </c>
      <c r="Y1263" s="78">
        <v>168.66666666666666</v>
      </c>
      <c r="Z1263" s="46" t="s">
        <v>708</v>
      </c>
      <c r="AA1263" s="44" t="s">
        <v>630</v>
      </c>
      <c r="AB1263" s="66" t="s">
        <v>634</v>
      </c>
      <c r="AC1263" s="66" t="s">
        <v>634</v>
      </c>
      <c r="AD1263" s="46" t="s">
        <v>632</v>
      </c>
      <c r="AE1263" s="66" t="s">
        <v>634</v>
      </c>
      <c r="AF1263" s="46" t="s">
        <v>632</v>
      </c>
      <c r="AG1263" s="46" t="s">
        <v>635</v>
      </c>
      <c r="AH1263" s="46"/>
    </row>
    <row r="1264" spans="2:34">
      <c r="B1264" s="45" t="s">
        <v>2397</v>
      </c>
      <c r="C1264" s="199" t="s">
        <v>1544</v>
      </c>
      <c r="D1264" s="199" t="s">
        <v>2371</v>
      </c>
      <c r="E1264" s="200" t="s">
        <v>621</v>
      </c>
      <c r="F1264" s="199" t="s">
        <v>1984</v>
      </c>
      <c r="G1264" s="44" t="s">
        <v>2305</v>
      </c>
      <c r="H1264" s="201" t="s">
        <v>2165</v>
      </c>
      <c r="I1264" s="200">
        <v>5</v>
      </c>
      <c r="J1264" s="44" t="s">
        <v>811</v>
      </c>
      <c r="K1264" s="44" t="s">
        <v>1986</v>
      </c>
      <c r="L1264" s="202" t="s">
        <v>469</v>
      </c>
      <c r="M1264" s="202" t="s">
        <v>1987</v>
      </c>
      <c r="N1264" s="202" t="s">
        <v>624</v>
      </c>
      <c r="O1264" s="91">
        <v>14</v>
      </c>
      <c r="P1264" s="44" t="s">
        <v>798</v>
      </c>
      <c r="Q1264" s="45" t="s">
        <v>1988</v>
      </c>
      <c r="R1264" s="45" t="s">
        <v>625</v>
      </c>
      <c r="S1264" s="46" t="s">
        <v>627</v>
      </c>
      <c r="T1264" s="210">
        <v>96.501401321398689</v>
      </c>
      <c r="U1264" s="45" t="s">
        <v>632</v>
      </c>
      <c r="V1264" s="45">
        <v>1012</v>
      </c>
      <c r="W1264" s="45">
        <v>1012</v>
      </c>
      <c r="X1264" s="44">
        <v>6</v>
      </c>
      <c r="Y1264" s="78">
        <v>168.66666666666666</v>
      </c>
      <c r="Z1264" s="46" t="s">
        <v>708</v>
      </c>
      <c r="AA1264" s="44" t="s">
        <v>630</v>
      </c>
      <c r="AB1264" s="66" t="s">
        <v>631</v>
      </c>
      <c r="AC1264" s="66" t="s">
        <v>632</v>
      </c>
      <c r="AD1264" s="46" t="s">
        <v>632</v>
      </c>
      <c r="AE1264" s="66" t="s">
        <v>634</v>
      </c>
      <c r="AF1264" s="46" t="s">
        <v>631</v>
      </c>
      <c r="AG1264" s="46" t="s">
        <v>635</v>
      </c>
      <c r="AH1264" s="46"/>
    </row>
    <row r="1265" spans="2:34">
      <c r="B1265" s="45" t="s">
        <v>2398</v>
      </c>
      <c r="C1265" s="199" t="s">
        <v>1544</v>
      </c>
      <c r="D1265" s="199" t="s">
        <v>2371</v>
      </c>
      <c r="E1265" s="200" t="s">
        <v>621</v>
      </c>
      <c r="F1265" s="199" t="s">
        <v>1984</v>
      </c>
      <c r="G1265" s="44" t="s">
        <v>2305</v>
      </c>
      <c r="H1265" s="201" t="s">
        <v>2110</v>
      </c>
      <c r="I1265" s="200">
        <v>5</v>
      </c>
      <c r="J1265" s="44" t="s">
        <v>811</v>
      </c>
      <c r="K1265" s="44" t="s">
        <v>1986</v>
      </c>
      <c r="L1265" s="202" t="s">
        <v>469</v>
      </c>
      <c r="M1265" s="202" t="s">
        <v>1987</v>
      </c>
      <c r="N1265" s="202" t="s">
        <v>624</v>
      </c>
      <c r="O1265" s="91">
        <v>24</v>
      </c>
      <c r="P1265" s="44" t="s">
        <v>798</v>
      </c>
      <c r="Q1265" s="45" t="s">
        <v>1988</v>
      </c>
      <c r="R1265" s="45" t="s">
        <v>625</v>
      </c>
      <c r="S1265" s="46" t="s">
        <v>627</v>
      </c>
      <c r="T1265" s="209">
        <v>809.28031412669304</v>
      </c>
      <c r="U1265" s="45" t="s">
        <v>631</v>
      </c>
      <c r="V1265" s="45">
        <v>1012</v>
      </c>
      <c r="W1265" s="45">
        <v>1012</v>
      </c>
      <c r="X1265" s="44">
        <v>6</v>
      </c>
      <c r="Y1265" s="78">
        <v>168.66666666666666</v>
      </c>
      <c r="Z1265" s="46" t="s">
        <v>708</v>
      </c>
      <c r="AA1265" s="44" t="s">
        <v>630</v>
      </c>
      <c r="AB1265" s="66" t="s">
        <v>632</v>
      </c>
      <c r="AC1265" s="66" t="s">
        <v>632</v>
      </c>
      <c r="AD1265" s="46" t="s">
        <v>656</v>
      </c>
      <c r="AE1265" s="66" t="s">
        <v>634</v>
      </c>
      <c r="AF1265" s="46" t="s">
        <v>631</v>
      </c>
      <c r="AG1265" s="46" t="s">
        <v>635</v>
      </c>
      <c r="AH1265" s="46"/>
    </row>
    <row r="1266" spans="2:34">
      <c r="B1266" s="45" t="s">
        <v>2399</v>
      </c>
      <c r="C1266" s="199" t="s">
        <v>1544</v>
      </c>
      <c r="D1266" s="199" t="s">
        <v>2371</v>
      </c>
      <c r="E1266" s="200" t="s">
        <v>621</v>
      </c>
      <c r="F1266" s="199" t="s">
        <v>1984</v>
      </c>
      <c r="G1266" s="44" t="s">
        <v>2305</v>
      </c>
      <c r="H1266" s="201" t="s">
        <v>2108</v>
      </c>
      <c r="I1266" s="200">
        <v>3</v>
      </c>
      <c r="J1266" s="44" t="s">
        <v>811</v>
      </c>
      <c r="K1266" s="44" t="s">
        <v>1986</v>
      </c>
      <c r="L1266" s="202" t="s">
        <v>469</v>
      </c>
      <c r="M1266" s="202" t="s">
        <v>1987</v>
      </c>
      <c r="N1266" s="202" t="s">
        <v>624</v>
      </c>
      <c r="O1266" s="91">
        <v>40</v>
      </c>
      <c r="P1266" s="44" t="s">
        <v>625</v>
      </c>
      <c r="Q1266" s="45" t="s">
        <v>1988</v>
      </c>
      <c r="R1266" s="45" t="s">
        <v>625</v>
      </c>
      <c r="S1266" s="46" t="s">
        <v>627</v>
      </c>
      <c r="T1266" s="209">
        <v>828.82265864903923</v>
      </c>
      <c r="U1266" s="45" t="s">
        <v>631</v>
      </c>
      <c r="V1266" s="45">
        <v>1012</v>
      </c>
      <c r="W1266" s="45">
        <v>1012</v>
      </c>
      <c r="X1266" s="44">
        <v>6</v>
      </c>
      <c r="Y1266" s="78">
        <v>168.66666666666666</v>
      </c>
      <c r="Z1266" s="46" t="s">
        <v>708</v>
      </c>
      <c r="AA1266" s="44" t="s">
        <v>630</v>
      </c>
      <c r="AB1266" s="66" t="s">
        <v>640</v>
      </c>
      <c r="AC1266" s="66" t="s">
        <v>634</v>
      </c>
      <c r="AD1266" s="46" t="s">
        <v>656</v>
      </c>
      <c r="AE1266" s="66" t="s">
        <v>634</v>
      </c>
      <c r="AF1266" s="46" t="s">
        <v>631</v>
      </c>
      <c r="AG1266" s="46" t="s">
        <v>635</v>
      </c>
      <c r="AH1266" s="46"/>
    </row>
    <row r="1267" spans="2:34">
      <c r="B1267" s="45" t="s">
        <v>2400</v>
      </c>
      <c r="C1267" s="199" t="s">
        <v>1544</v>
      </c>
      <c r="D1267" s="199" t="s">
        <v>2371</v>
      </c>
      <c r="E1267" s="200" t="s">
        <v>621</v>
      </c>
      <c r="F1267" s="199" t="s">
        <v>1984</v>
      </c>
      <c r="G1267" s="44" t="s">
        <v>2305</v>
      </c>
      <c r="H1267" s="201" t="s">
        <v>2114</v>
      </c>
      <c r="I1267" s="200">
        <v>1</v>
      </c>
      <c r="J1267" s="44" t="s">
        <v>816</v>
      </c>
      <c r="K1267" s="44" t="s">
        <v>1986</v>
      </c>
      <c r="L1267" s="202" t="s">
        <v>469</v>
      </c>
      <c r="M1267" s="202" t="s">
        <v>1987</v>
      </c>
      <c r="N1267" s="202" t="s">
        <v>624</v>
      </c>
      <c r="O1267" s="91">
        <v>72</v>
      </c>
      <c r="P1267" s="44" t="s">
        <v>798</v>
      </c>
      <c r="Q1267" s="45" t="s">
        <v>1988</v>
      </c>
      <c r="R1267" s="45" t="s">
        <v>625</v>
      </c>
      <c r="S1267" s="46" t="s">
        <v>627</v>
      </c>
      <c r="T1267" s="209">
        <v>838.43398898779992</v>
      </c>
      <c r="U1267" s="45" t="s">
        <v>631</v>
      </c>
      <c r="V1267" s="45">
        <v>1012</v>
      </c>
      <c r="W1267" s="45">
        <v>1012</v>
      </c>
      <c r="X1267" s="44">
        <v>6</v>
      </c>
      <c r="Y1267" s="78">
        <v>168.66666666666666</v>
      </c>
      <c r="Z1267" s="46" t="s">
        <v>708</v>
      </c>
      <c r="AA1267" s="44" t="s">
        <v>630</v>
      </c>
      <c r="AB1267" s="66" t="s">
        <v>634</v>
      </c>
      <c r="AC1267" s="66" t="s">
        <v>632</v>
      </c>
      <c r="AD1267" s="46" t="s">
        <v>656</v>
      </c>
      <c r="AE1267" s="66" t="s">
        <v>634</v>
      </c>
      <c r="AF1267" s="46" t="s">
        <v>631</v>
      </c>
      <c r="AG1267" s="46" t="s">
        <v>635</v>
      </c>
      <c r="AH1267" s="46"/>
    </row>
    <row r="1268" spans="2:34">
      <c r="B1268" s="45" t="s">
        <v>2401</v>
      </c>
      <c r="C1268" s="199" t="s">
        <v>1544</v>
      </c>
      <c r="D1268" s="199" t="s">
        <v>2371</v>
      </c>
      <c r="E1268" s="200" t="s">
        <v>621</v>
      </c>
      <c r="F1268" s="199" t="s">
        <v>1984</v>
      </c>
      <c r="G1268" s="44" t="s">
        <v>2305</v>
      </c>
      <c r="H1268" s="201" t="s">
        <v>2116</v>
      </c>
      <c r="I1268" s="200">
        <v>6</v>
      </c>
      <c r="J1268" s="44" t="s">
        <v>811</v>
      </c>
      <c r="K1268" s="44" t="s">
        <v>1986</v>
      </c>
      <c r="L1268" s="202" t="s">
        <v>469</v>
      </c>
      <c r="M1268" s="202" t="s">
        <v>1987</v>
      </c>
      <c r="N1268" s="202" t="s">
        <v>624</v>
      </c>
      <c r="O1268" s="91">
        <v>20</v>
      </c>
      <c r="P1268" s="44" t="s">
        <v>798</v>
      </c>
      <c r="Q1268" s="45" t="s">
        <v>1988</v>
      </c>
      <c r="R1268" s="45" t="s">
        <v>625</v>
      </c>
      <c r="S1268" s="46" t="s">
        <v>627</v>
      </c>
      <c r="T1268" s="209">
        <v>854.39548747176877</v>
      </c>
      <c r="U1268" s="45" t="s">
        <v>631</v>
      </c>
      <c r="V1268" s="45">
        <v>1012</v>
      </c>
      <c r="W1268" s="45">
        <v>1012</v>
      </c>
      <c r="X1268" s="44">
        <v>6</v>
      </c>
      <c r="Y1268" s="78">
        <v>168.66666666666666</v>
      </c>
      <c r="Z1268" s="46" t="s">
        <v>708</v>
      </c>
      <c r="AA1268" s="44" t="s">
        <v>630</v>
      </c>
      <c r="AB1268" s="66" t="s">
        <v>632</v>
      </c>
      <c r="AC1268" s="66" t="s">
        <v>632</v>
      </c>
      <c r="AD1268" s="46" t="s">
        <v>656</v>
      </c>
      <c r="AE1268" s="66" t="s">
        <v>634</v>
      </c>
      <c r="AF1268" s="46" t="s">
        <v>631</v>
      </c>
      <c r="AG1268" s="46" t="s">
        <v>635</v>
      </c>
      <c r="AH1268" s="46"/>
    </row>
    <row r="1269" spans="2:34">
      <c r="B1269" s="45" t="s">
        <v>2402</v>
      </c>
      <c r="C1269" s="199" t="s">
        <v>1544</v>
      </c>
      <c r="D1269" s="199" t="s">
        <v>2371</v>
      </c>
      <c r="E1269" s="200" t="s">
        <v>621</v>
      </c>
      <c r="F1269" s="199" t="s">
        <v>1984</v>
      </c>
      <c r="G1269" s="44" t="s">
        <v>2305</v>
      </c>
      <c r="H1269" s="201" t="s">
        <v>2112</v>
      </c>
      <c r="I1269" s="200">
        <v>2</v>
      </c>
      <c r="J1269" s="44" t="s">
        <v>811</v>
      </c>
      <c r="K1269" s="44" t="s">
        <v>1986</v>
      </c>
      <c r="L1269" s="202" t="s">
        <v>469</v>
      </c>
      <c r="M1269" s="202" t="s">
        <v>1987</v>
      </c>
      <c r="N1269" s="202" t="s">
        <v>624</v>
      </c>
      <c r="O1269" s="91">
        <v>36</v>
      </c>
      <c r="P1269" s="44" t="s">
        <v>798</v>
      </c>
      <c r="Q1269" s="45" t="s">
        <v>1988</v>
      </c>
      <c r="R1269" s="45" t="s">
        <v>625</v>
      </c>
      <c r="S1269" s="46" t="s">
        <v>627</v>
      </c>
      <c r="T1269" s="209">
        <v>902.49480234128976</v>
      </c>
      <c r="U1269" s="45" t="s">
        <v>631</v>
      </c>
      <c r="V1269" s="45">
        <v>1012</v>
      </c>
      <c r="W1269" s="45">
        <v>1012</v>
      </c>
      <c r="X1269" s="44">
        <v>6</v>
      </c>
      <c r="Y1269" s="78">
        <v>168.66666666666666</v>
      </c>
      <c r="Z1269" s="46" t="s">
        <v>708</v>
      </c>
      <c r="AA1269" s="44" t="s">
        <v>630</v>
      </c>
      <c r="AB1269" s="66" t="s">
        <v>632</v>
      </c>
      <c r="AC1269" s="66" t="s">
        <v>632</v>
      </c>
      <c r="AD1269" s="46" t="s">
        <v>656</v>
      </c>
      <c r="AE1269" s="66" t="s">
        <v>634</v>
      </c>
      <c r="AF1269" s="46" t="s">
        <v>631</v>
      </c>
      <c r="AG1269" s="46" t="s">
        <v>635</v>
      </c>
      <c r="AH1269" s="46"/>
    </row>
    <row r="1270" spans="2:34">
      <c r="B1270" s="45" t="s">
        <v>2403</v>
      </c>
      <c r="C1270" s="199" t="s">
        <v>1544</v>
      </c>
      <c r="D1270" s="199" t="s">
        <v>2371</v>
      </c>
      <c r="E1270" s="200" t="s">
        <v>621</v>
      </c>
      <c r="F1270" s="199" t="s">
        <v>1984</v>
      </c>
      <c r="G1270" s="44" t="s">
        <v>2305</v>
      </c>
      <c r="H1270" s="201" t="s">
        <v>2361</v>
      </c>
      <c r="I1270" s="200">
        <v>8</v>
      </c>
      <c r="J1270" s="44" t="s">
        <v>811</v>
      </c>
      <c r="K1270" s="44" t="s">
        <v>1986</v>
      </c>
      <c r="L1270" s="202" t="s">
        <v>469</v>
      </c>
      <c r="M1270" s="202" t="s">
        <v>1987</v>
      </c>
      <c r="N1270" s="202" t="s">
        <v>624</v>
      </c>
      <c r="O1270" s="91">
        <v>45</v>
      </c>
      <c r="P1270" s="44" t="s">
        <v>625</v>
      </c>
      <c r="Q1270" s="45" t="s">
        <v>1988</v>
      </c>
      <c r="R1270" s="45" t="s">
        <v>625</v>
      </c>
      <c r="S1270" s="46" t="s">
        <v>627</v>
      </c>
      <c r="T1270" s="209">
        <v>1038.6375300791904</v>
      </c>
      <c r="U1270" s="45" t="s">
        <v>628</v>
      </c>
      <c r="V1270" s="45">
        <v>1012</v>
      </c>
      <c r="W1270" s="45">
        <v>1012</v>
      </c>
      <c r="X1270" s="44">
        <v>6</v>
      </c>
      <c r="Y1270" s="78">
        <v>168.66666666666666</v>
      </c>
      <c r="Z1270" s="46" t="s">
        <v>708</v>
      </c>
      <c r="AA1270" s="44" t="s">
        <v>630</v>
      </c>
      <c r="AB1270" s="66" t="s">
        <v>640</v>
      </c>
      <c r="AC1270" s="66" t="s">
        <v>634</v>
      </c>
      <c r="AD1270" s="46" t="s">
        <v>633</v>
      </c>
      <c r="AE1270" s="66" t="s">
        <v>634</v>
      </c>
      <c r="AF1270" s="46" t="s">
        <v>633</v>
      </c>
      <c r="AG1270" s="46" t="s">
        <v>635</v>
      </c>
      <c r="AH1270" s="46"/>
    </row>
    <row r="1271" spans="2:34">
      <c r="B1271" s="45" t="s">
        <v>2404</v>
      </c>
      <c r="C1271" s="199" t="s">
        <v>1544</v>
      </c>
      <c r="D1271" s="199" t="s">
        <v>2371</v>
      </c>
      <c r="E1271" s="200" t="s">
        <v>621</v>
      </c>
      <c r="F1271" s="199" t="s">
        <v>1984</v>
      </c>
      <c r="G1271" s="44" t="s">
        <v>2305</v>
      </c>
      <c r="H1271" s="201" t="s">
        <v>2343</v>
      </c>
      <c r="I1271" s="200">
        <v>3</v>
      </c>
      <c r="J1271" s="44" t="s">
        <v>816</v>
      </c>
      <c r="K1271" s="44" t="s">
        <v>1986</v>
      </c>
      <c r="L1271" s="202" t="s">
        <v>469</v>
      </c>
      <c r="M1271" s="202" t="s">
        <v>1987</v>
      </c>
      <c r="N1271" s="202" t="s">
        <v>624</v>
      </c>
      <c r="O1271" s="91">
        <v>24</v>
      </c>
      <c r="P1271" s="44" t="s">
        <v>798</v>
      </c>
      <c r="Q1271" s="45" t="s">
        <v>1988</v>
      </c>
      <c r="R1271" s="45" t="s">
        <v>625</v>
      </c>
      <c r="S1271" s="46" t="s">
        <v>627</v>
      </c>
      <c r="T1271" s="209">
        <v>1109.0801877127308</v>
      </c>
      <c r="U1271" s="45" t="s">
        <v>628</v>
      </c>
      <c r="V1271" s="45">
        <v>1012</v>
      </c>
      <c r="W1271" s="45">
        <v>1012</v>
      </c>
      <c r="X1271" s="44">
        <v>6</v>
      </c>
      <c r="Y1271" s="78">
        <v>168.66666666666666</v>
      </c>
      <c r="Z1271" s="46" t="s">
        <v>708</v>
      </c>
      <c r="AA1271" s="44" t="s">
        <v>630</v>
      </c>
      <c r="AB1271" s="66" t="s">
        <v>632</v>
      </c>
      <c r="AC1271" s="66" t="s">
        <v>632</v>
      </c>
      <c r="AD1271" s="46" t="s">
        <v>633</v>
      </c>
      <c r="AE1271" s="66" t="s">
        <v>634</v>
      </c>
      <c r="AF1271" s="46" t="s">
        <v>633</v>
      </c>
      <c r="AG1271" s="46" t="s">
        <v>635</v>
      </c>
      <c r="AH1271" s="46"/>
    </row>
    <row r="1272" spans="2:34">
      <c r="B1272" s="45" t="s">
        <v>2405</v>
      </c>
      <c r="C1272" s="199" t="s">
        <v>1544</v>
      </c>
      <c r="D1272" s="199" t="s">
        <v>2371</v>
      </c>
      <c r="E1272" s="200" t="s">
        <v>621</v>
      </c>
      <c r="F1272" s="199" t="s">
        <v>1984</v>
      </c>
      <c r="G1272" s="44" t="s">
        <v>2305</v>
      </c>
      <c r="H1272" s="201" t="s">
        <v>2343</v>
      </c>
      <c r="I1272" s="200">
        <v>5</v>
      </c>
      <c r="J1272" s="44" t="s">
        <v>816</v>
      </c>
      <c r="K1272" s="44" t="s">
        <v>1986</v>
      </c>
      <c r="L1272" s="202" t="s">
        <v>469</v>
      </c>
      <c r="M1272" s="202" t="s">
        <v>1987</v>
      </c>
      <c r="N1272" s="202" t="s">
        <v>624</v>
      </c>
      <c r="O1272" s="91">
        <v>12</v>
      </c>
      <c r="P1272" s="44" t="s">
        <v>798</v>
      </c>
      <c r="Q1272" s="45" t="s">
        <v>1988</v>
      </c>
      <c r="R1272" s="45" t="s">
        <v>625</v>
      </c>
      <c r="S1272" s="46" t="s">
        <v>627</v>
      </c>
      <c r="T1272" s="209">
        <v>1092.6018060578917</v>
      </c>
      <c r="U1272" s="45" t="s">
        <v>628</v>
      </c>
      <c r="V1272" s="45">
        <v>1012</v>
      </c>
      <c r="W1272" s="45">
        <v>1012</v>
      </c>
      <c r="X1272" s="44">
        <v>6</v>
      </c>
      <c r="Y1272" s="78">
        <v>168.66666666666666</v>
      </c>
      <c r="Z1272" s="46" t="s">
        <v>708</v>
      </c>
      <c r="AA1272" s="44" t="s">
        <v>630</v>
      </c>
      <c r="AB1272" s="66" t="s">
        <v>631</v>
      </c>
      <c r="AC1272" s="66" t="s">
        <v>632</v>
      </c>
      <c r="AD1272" s="46" t="s">
        <v>633</v>
      </c>
      <c r="AE1272" s="66" t="s">
        <v>634</v>
      </c>
      <c r="AF1272" s="46" t="s">
        <v>633</v>
      </c>
      <c r="AG1272" s="46" t="s">
        <v>635</v>
      </c>
      <c r="AH1272" s="46"/>
    </row>
    <row r="1273" spans="2:34">
      <c r="B1273" s="45" t="s">
        <v>2406</v>
      </c>
      <c r="C1273" s="199" t="s">
        <v>1544</v>
      </c>
      <c r="D1273" s="199" t="s">
        <v>2371</v>
      </c>
      <c r="E1273" s="200" t="s">
        <v>621</v>
      </c>
      <c r="F1273" s="199" t="s">
        <v>1984</v>
      </c>
      <c r="G1273" s="44" t="s">
        <v>2305</v>
      </c>
      <c r="H1273" s="201" t="s">
        <v>2369</v>
      </c>
      <c r="I1273" s="200">
        <v>5</v>
      </c>
      <c r="J1273" s="44" t="s">
        <v>816</v>
      </c>
      <c r="K1273" s="44" t="s">
        <v>1986</v>
      </c>
      <c r="L1273" s="202" t="s">
        <v>469</v>
      </c>
      <c r="M1273" s="202" t="s">
        <v>1987</v>
      </c>
      <c r="N1273" s="202" t="s">
        <v>624</v>
      </c>
      <c r="O1273" s="91">
        <v>14.4</v>
      </c>
      <c r="P1273" s="44" t="s">
        <v>798</v>
      </c>
      <c r="Q1273" s="45" t="s">
        <v>1988</v>
      </c>
      <c r="R1273" s="45" t="s">
        <v>625</v>
      </c>
      <c r="S1273" s="46" t="s">
        <v>627</v>
      </c>
      <c r="T1273" s="209">
        <v>957.87380152763421</v>
      </c>
      <c r="U1273" s="45" t="s">
        <v>631</v>
      </c>
      <c r="V1273" s="45">
        <v>1012</v>
      </c>
      <c r="W1273" s="45">
        <v>1012</v>
      </c>
      <c r="X1273" s="44">
        <v>6</v>
      </c>
      <c r="Y1273" s="78">
        <v>168.66666666666666</v>
      </c>
      <c r="Z1273" s="46" t="s">
        <v>708</v>
      </c>
      <c r="AA1273" s="44" t="s">
        <v>630</v>
      </c>
      <c r="AB1273" s="66" t="s">
        <v>631</v>
      </c>
      <c r="AC1273" s="66" t="s">
        <v>632</v>
      </c>
      <c r="AD1273" s="46" t="s">
        <v>656</v>
      </c>
      <c r="AE1273" s="66" t="s">
        <v>634</v>
      </c>
      <c r="AF1273" s="46" t="s">
        <v>631</v>
      </c>
      <c r="AG1273" s="46" t="s">
        <v>635</v>
      </c>
      <c r="AH1273" s="46"/>
    </row>
    <row r="1274" spans="2:34">
      <c r="B1274" s="45" t="s">
        <v>2407</v>
      </c>
      <c r="C1274" s="199" t="s">
        <v>1544</v>
      </c>
      <c r="D1274" s="199" t="s">
        <v>2371</v>
      </c>
      <c r="E1274" s="200" t="s">
        <v>621</v>
      </c>
      <c r="F1274" s="199" t="s">
        <v>1984</v>
      </c>
      <c r="G1274" s="44" t="s">
        <v>2305</v>
      </c>
      <c r="H1274" s="201" t="s">
        <v>2367</v>
      </c>
      <c r="I1274" s="200">
        <v>1</v>
      </c>
      <c r="J1274" s="44" t="s">
        <v>811</v>
      </c>
      <c r="K1274" s="44" t="s">
        <v>1986</v>
      </c>
      <c r="L1274" s="202" t="s">
        <v>469</v>
      </c>
      <c r="M1274" s="202" t="s">
        <v>1987</v>
      </c>
      <c r="N1274" s="202" t="s">
        <v>624</v>
      </c>
      <c r="O1274" s="91">
        <v>18</v>
      </c>
      <c r="P1274" s="44" t="s">
        <v>625</v>
      </c>
      <c r="Q1274" s="45" t="s">
        <v>1988</v>
      </c>
      <c r="R1274" s="45" t="s">
        <v>625</v>
      </c>
      <c r="S1274" s="46" t="s">
        <v>627</v>
      </c>
      <c r="T1274" s="209">
        <v>913.27994351400832</v>
      </c>
      <c r="U1274" s="45" t="s">
        <v>631</v>
      </c>
      <c r="V1274" s="45">
        <v>1012</v>
      </c>
      <c r="W1274" s="45">
        <v>1012</v>
      </c>
      <c r="X1274" s="44">
        <v>6</v>
      </c>
      <c r="Y1274" s="78">
        <v>168.66666666666666</v>
      </c>
      <c r="Z1274" s="46" t="s">
        <v>708</v>
      </c>
      <c r="AA1274" s="44" t="s">
        <v>630</v>
      </c>
      <c r="AB1274" s="66" t="s">
        <v>631</v>
      </c>
      <c r="AC1274" s="66" t="s">
        <v>634</v>
      </c>
      <c r="AD1274" s="46" t="s">
        <v>656</v>
      </c>
      <c r="AE1274" s="66" t="s">
        <v>634</v>
      </c>
      <c r="AF1274" s="46" t="s">
        <v>631</v>
      </c>
      <c r="AG1274" s="46" t="s">
        <v>635</v>
      </c>
      <c r="AH1274" s="46"/>
    </row>
    <row r="1275" spans="2:34">
      <c r="B1275" s="45" t="s">
        <v>2408</v>
      </c>
      <c r="C1275" s="199" t="s">
        <v>1544</v>
      </c>
      <c r="D1275" s="199" t="s">
        <v>2371</v>
      </c>
      <c r="E1275" s="200" t="s">
        <v>621</v>
      </c>
      <c r="F1275" s="199" t="s">
        <v>1984</v>
      </c>
      <c r="G1275" s="44" t="s">
        <v>2305</v>
      </c>
      <c r="H1275" s="201" t="s">
        <v>2409</v>
      </c>
      <c r="I1275" s="200">
        <v>12</v>
      </c>
      <c r="J1275" s="44" t="s">
        <v>816</v>
      </c>
      <c r="K1275" s="44" t="s">
        <v>1986</v>
      </c>
      <c r="L1275" s="202" t="s">
        <v>469</v>
      </c>
      <c r="M1275" s="202" t="s">
        <v>1987</v>
      </c>
      <c r="N1275" s="202" t="s">
        <v>624</v>
      </c>
      <c r="O1275" s="91">
        <v>10</v>
      </c>
      <c r="P1275" s="44" t="s">
        <v>625</v>
      </c>
      <c r="Q1275" s="45" t="s">
        <v>1988</v>
      </c>
      <c r="R1275" s="45" t="s">
        <v>625</v>
      </c>
      <c r="S1275" s="46" t="s">
        <v>627</v>
      </c>
      <c r="T1275" s="209">
        <v>861.7820810135255</v>
      </c>
      <c r="U1275" s="45" t="s">
        <v>631</v>
      </c>
      <c r="V1275" s="45">
        <v>1012</v>
      </c>
      <c r="W1275" s="45">
        <v>1012</v>
      </c>
      <c r="X1275" s="44">
        <v>6</v>
      </c>
      <c r="Y1275" s="78">
        <v>168.66666666666666</v>
      </c>
      <c r="Z1275" s="46" t="s">
        <v>708</v>
      </c>
      <c r="AA1275" s="44" t="s">
        <v>630</v>
      </c>
      <c r="AB1275" s="66" t="s">
        <v>631</v>
      </c>
      <c r="AC1275" s="66" t="s">
        <v>634</v>
      </c>
      <c r="AD1275" s="46" t="s">
        <v>656</v>
      </c>
      <c r="AE1275" s="66" t="s">
        <v>634</v>
      </c>
      <c r="AF1275" s="46" t="s">
        <v>631</v>
      </c>
      <c r="AG1275" s="46" t="s">
        <v>635</v>
      </c>
      <c r="AH1275" s="46"/>
    </row>
    <row r="1276" spans="2:34">
      <c r="B1276" s="45" t="s">
        <v>2410</v>
      </c>
      <c r="C1276" s="199" t="s">
        <v>1544</v>
      </c>
      <c r="D1276" s="199" t="s">
        <v>2371</v>
      </c>
      <c r="E1276" s="200" t="s">
        <v>621</v>
      </c>
      <c r="F1276" s="199" t="s">
        <v>1984</v>
      </c>
      <c r="G1276" s="44" t="s">
        <v>2305</v>
      </c>
      <c r="H1276" s="201" t="s">
        <v>2411</v>
      </c>
      <c r="I1276" s="200">
        <v>5</v>
      </c>
      <c r="J1276" s="44" t="s">
        <v>816</v>
      </c>
      <c r="K1276" s="44" t="s">
        <v>1986</v>
      </c>
      <c r="L1276" s="202" t="s">
        <v>469</v>
      </c>
      <c r="M1276" s="202" t="s">
        <v>1987</v>
      </c>
      <c r="N1276" s="202" t="s">
        <v>624</v>
      </c>
      <c r="O1276" s="91">
        <v>26.700000000000003</v>
      </c>
      <c r="P1276" s="44" t="s">
        <v>625</v>
      </c>
      <c r="Q1276" s="45" t="s">
        <v>1988</v>
      </c>
      <c r="R1276" s="45" t="s">
        <v>625</v>
      </c>
      <c r="S1276" s="46" t="s">
        <v>627</v>
      </c>
      <c r="T1276" s="209">
        <v>630.84103201760797</v>
      </c>
      <c r="U1276" s="45" t="s">
        <v>631</v>
      </c>
      <c r="V1276" s="45">
        <v>1012</v>
      </c>
      <c r="W1276" s="45">
        <v>1012</v>
      </c>
      <c r="X1276" s="44">
        <v>6</v>
      </c>
      <c r="Y1276" s="78">
        <v>168.66666666666666</v>
      </c>
      <c r="Z1276" s="46" t="s">
        <v>708</v>
      </c>
      <c r="AA1276" s="44" t="s">
        <v>630</v>
      </c>
      <c r="AB1276" s="66" t="s">
        <v>632</v>
      </c>
      <c r="AC1276" s="66" t="s">
        <v>634</v>
      </c>
      <c r="AD1276" s="46" t="s">
        <v>656</v>
      </c>
      <c r="AE1276" s="66" t="s">
        <v>634</v>
      </c>
      <c r="AF1276" s="46" t="s">
        <v>631</v>
      </c>
      <c r="AG1276" s="46" t="s">
        <v>635</v>
      </c>
      <c r="AH1276" s="46"/>
    </row>
    <row r="1277" spans="2:34">
      <c r="B1277" s="45" t="s">
        <v>2412</v>
      </c>
      <c r="C1277" s="199" t="s">
        <v>1544</v>
      </c>
      <c r="D1277" s="199" t="s">
        <v>2371</v>
      </c>
      <c r="E1277" s="200" t="s">
        <v>621</v>
      </c>
      <c r="F1277" s="199" t="s">
        <v>1984</v>
      </c>
      <c r="G1277" s="44" t="s">
        <v>2305</v>
      </c>
      <c r="H1277" s="201" t="s">
        <v>2413</v>
      </c>
      <c r="I1277" s="200">
        <v>4</v>
      </c>
      <c r="J1277" s="44" t="s">
        <v>816</v>
      </c>
      <c r="K1277" s="44" t="s">
        <v>1986</v>
      </c>
      <c r="L1277" s="202" t="s">
        <v>469</v>
      </c>
      <c r="M1277" s="202" t="s">
        <v>1987</v>
      </c>
      <c r="N1277" s="202" t="s">
        <v>624</v>
      </c>
      <c r="O1277" s="91">
        <v>18.75</v>
      </c>
      <c r="P1277" s="44" t="s">
        <v>625</v>
      </c>
      <c r="Q1277" s="45" t="s">
        <v>1988</v>
      </c>
      <c r="R1277" s="45" t="s">
        <v>625</v>
      </c>
      <c r="S1277" s="46" t="s">
        <v>627</v>
      </c>
      <c r="T1277" s="209">
        <v>658.19885058321404</v>
      </c>
      <c r="U1277" s="45" t="s">
        <v>631</v>
      </c>
      <c r="V1277" s="45">
        <v>1012</v>
      </c>
      <c r="W1277" s="45">
        <v>1012</v>
      </c>
      <c r="X1277" s="44">
        <v>6</v>
      </c>
      <c r="Y1277" s="78">
        <v>168.66666666666666</v>
      </c>
      <c r="Z1277" s="46" t="s">
        <v>708</v>
      </c>
      <c r="AA1277" s="44" t="s">
        <v>630</v>
      </c>
      <c r="AB1277" s="66" t="s">
        <v>631</v>
      </c>
      <c r="AC1277" s="66" t="s">
        <v>634</v>
      </c>
      <c r="AD1277" s="46" t="s">
        <v>656</v>
      </c>
      <c r="AE1277" s="66" t="s">
        <v>634</v>
      </c>
      <c r="AF1277" s="46" t="s">
        <v>631</v>
      </c>
      <c r="AG1277" s="46" t="s">
        <v>635</v>
      </c>
      <c r="AH1277" s="46"/>
    </row>
  </sheetData>
  <mergeCells count="3">
    <mergeCell ref="B1:N1"/>
    <mergeCell ref="P1:R1"/>
    <mergeCell ref="S1:Z1"/>
  </mergeCells>
  <pageMargins left="0.7" right="0.7" top="0.75" bottom="0.75" header="0.3" footer="0.3"/>
  <pageSetup paperSize="9" scale="66" fitToWidth="2" fitToHeight="8"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Coversheet</vt:lpstr>
      <vt:lpstr>Curr conv</vt:lpstr>
      <vt:lpstr>Data Reference Sheet</vt:lpstr>
      <vt:lpstr>Codebook costs</vt:lpstr>
      <vt:lpstr>Cost data</vt:lpstr>
      <vt:lpstr>Codebook service levels</vt:lpstr>
      <vt:lpstr>Water service levels</vt:lpstr>
      <vt:lpstr>Country</vt:lpstr>
      <vt:lpstr>Exchange</vt:lpstr>
      <vt:lpstr>'Cost data'!Print_Area</vt:lpstr>
      <vt:lpstr>'Cost data'!Print_Titles</vt:lpstr>
      <vt:lpstr>'Water service levels'!Print_Titles</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dc:creator>
  <cp:lastModifiedBy>burr</cp:lastModifiedBy>
  <cp:lastPrinted>2011-08-09T23:19:13Z</cp:lastPrinted>
  <dcterms:created xsi:type="dcterms:W3CDTF">2011-07-08T06:04:50Z</dcterms:created>
  <dcterms:modified xsi:type="dcterms:W3CDTF">2013-02-18T14:46:17Z</dcterms:modified>
</cp:coreProperties>
</file>