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30" windowWidth="20115" windowHeight="7485"/>
  </bookViews>
  <sheets>
    <sheet name="Instructions" sheetId="10" r:id="rId1"/>
    <sheet name="Raw Data+Calculations" sheetId="1" r:id="rId2"/>
    <sheet name="Calculated" sheetId="5" state="hidden" r:id="rId3"/>
    <sheet name="Results" sheetId="9" r:id="rId4"/>
    <sheet name="Calculations described" sheetId="8" r:id="rId5"/>
    <sheet name="Deflator values" sheetId="6" r:id="rId6"/>
  </sheets>
  <definedNames>
    <definedName name="_xlnm._FilterDatabase" localSheetId="2" hidden="1">Calculated!$A$1:$CU$1</definedName>
    <definedName name="_xlnm._FilterDatabase" localSheetId="1" hidden="1">'Raw Data+Calculations'!$A$1:$BD$1</definedName>
  </definedNames>
  <calcPr calcId="152511"/>
  <pivotCaches>
    <pivotCache cacheId="0" r:id="rId7"/>
  </pivotCaches>
</workbook>
</file>

<file path=xl/calcChain.xml><?xml version="1.0" encoding="utf-8"?>
<calcChain xmlns="http://schemas.openxmlformats.org/spreadsheetml/2006/main">
  <c r="BI3" i="1" l="1"/>
  <c r="BI4"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I2" i="1"/>
  <c r="C29" i="9"/>
  <c r="C30" i="9"/>
  <c r="BN3" i="1"/>
  <c r="BN4" i="1"/>
  <c r="BN5" i="1"/>
  <c r="BN6" i="1"/>
  <c r="BN7" i="1"/>
  <c r="BN8" i="1"/>
  <c r="BN9" i="1"/>
  <c r="BN10" i="1"/>
  <c r="BN11" i="1"/>
  <c r="BN12" i="1"/>
  <c r="BN13" i="1"/>
  <c r="BN14" i="1"/>
  <c r="BN15" i="1"/>
  <c r="BN16" i="1"/>
  <c r="BN17" i="1"/>
  <c r="BN18" i="1"/>
  <c r="BN19" i="1"/>
  <c r="BN20" i="1"/>
  <c r="BN21" i="1"/>
  <c r="BN22" i="1"/>
  <c r="BN23" i="1"/>
  <c r="BN24" i="1"/>
  <c r="BN25" i="1"/>
  <c r="BN26" i="1"/>
  <c r="BN27" i="1"/>
  <c r="BN28" i="1"/>
  <c r="BN29" i="1"/>
  <c r="BN30" i="1"/>
  <c r="BN31" i="1"/>
  <c r="BN2" i="1"/>
  <c r="E28" i="9"/>
  <c r="E29" i="9"/>
  <c r="E30" i="9"/>
  <c r="C31" i="9"/>
  <c r="B32" i="9" l="1"/>
  <c r="E32" i="9"/>
  <c r="B33" i="9"/>
  <c r="C33" i="9"/>
  <c r="E33" i="9"/>
  <c r="B34" i="9"/>
  <c r="C34" i="9"/>
  <c r="E34" i="9"/>
  <c r="B35" i="9"/>
  <c r="C35" i="9"/>
  <c r="E36" i="9"/>
  <c r="C37" i="9"/>
  <c r="E37" i="9"/>
  <c r="C38" i="9"/>
  <c r="E38" i="9"/>
  <c r="C39" i="9"/>
  <c r="BE3" i="1"/>
  <c r="BE4" i="1"/>
  <c r="BE5" i="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2" i="1"/>
  <c r="J2" i="5" l="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CR27" i="1"/>
  <c r="CQ27" i="1"/>
  <c r="CP27" i="1"/>
  <c r="CO27" i="1"/>
  <c r="CN27"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CR9" i="1"/>
  <c r="CQ9" i="1"/>
  <c r="CP9" i="1"/>
  <c r="CO9" i="1"/>
  <c r="CN9" i="1"/>
  <c r="CM9" i="1"/>
  <c r="CL9" i="1"/>
  <c r="CK9" i="1"/>
  <c r="CJ9" i="1"/>
  <c r="CI9" i="1"/>
  <c r="CH9" i="1"/>
  <c r="CG9" i="1"/>
  <c r="CF9" i="1"/>
  <c r="CE9" i="1"/>
  <c r="CD9" i="1"/>
  <c r="CC9" i="1"/>
  <c r="CB9" i="1"/>
  <c r="CA9" i="1"/>
  <c r="BZ9" i="1"/>
  <c r="BY9" i="1"/>
  <c r="BX9" i="1"/>
  <c r="BW9" i="1"/>
  <c r="BV9" i="1"/>
  <c r="BU9" i="1"/>
  <c r="BT9" i="1"/>
  <c r="BS9" i="1"/>
  <c r="BR9" i="1"/>
  <c r="BQ9" i="1"/>
  <c r="BP9" i="1"/>
  <c r="BO9"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CR6" i="1"/>
  <c r="CQ6" i="1"/>
  <c r="CP6" i="1"/>
  <c r="CO6" i="1"/>
  <c r="CN6" i="1"/>
  <c r="CM6" i="1"/>
  <c r="CL6" i="1"/>
  <c r="CK6" i="1"/>
  <c r="CJ6" i="1"/>
  <c r="CI6" i="1"/>
  <c r="CH6" i="1"/>
  <c r="CG6" i="1"/>
  <c r="CF6" i="1"/>
  <c r="CE6" i="1"/>
  <c r="CD6" i="1"/>
  <c r="CC6" i="1"/>
  <c r="CB6" i="1"/>
  <c r="CA6" i="1"/>
  <c r="BZ6" i="1"/>
  <c r="BY6" i="1"/>
  <c r="BX6" i="1"/>
  <c r="BW6" i="1"/>
  <c r="BV6" i="1"/>
  <c r="BU6" i="1"/>
  <c r="BT6" i="1"/>
  <c r="BS6" i="1"/>
  <c r="BR6" i="1"/>
  <c r="BQ6" i="1"/>
  <c r="BP6" i="1"/>
  <c r="BO6" i="1"/>
  <c r="CR5" i="1"/>
  <c r="CQ5" i="1"/>
  <c r="CP5" i="1"/>
  <c r="CO5" i="1"/>
  <c r="CN5" i="1"/>
  <c r="CM5" i="1"/>
  <c r="CL5" i="1"/>
  <c r="CK5" i="1"/>
  <c r="CJ5" i="1"/>
  <c r="CI5" i="1"/>
  <c r="CH5" i="1"/>
  <c r="CG5" i="1"/>
  <c r="CF5" i="1"/>
  <c r="CE5" i="1"/>
  <c r="CD5" i="1"/>
  <c r="CC5" i="1"/>
  <c r="CB5" i="1"/>
  <c r="CA5" i="1"/>
  <c r="BZ5" i="1"/>
  <c r="BY5" i="1"/>
  <c r="BX5" i="1"/>
  <c r="BW5" i="1"/>
  <c r="BV5" i="1"/>
  <c r="BU5" i="1"/>
  <c r="BT5" i="1"/>
  <c r="BS5" i="1"/>
  <c r="BR5" i="1"/>
  <c r="BQ5" i="1"/>
  <c r="BP5" i="1"/>
  <c r="BO5" i="1"/>
  <c r="CR4" i="1"/>
  <c r="CQ4" i="1"/>
  <c r="CP4" i="1"/>
  <c r="CO4" i="1"/>
  <c r="CN4" i="1"/>
  <c r="CM4" i="1"/>
  <c r="CL4" i="1"/>
  <c r="CK4" i="1"/>
  <c r="CJ4" i="1"/>
  <c r="CI4" i="1"/>
  <c r="CH4" i="1"/>
  <c r="CG4" i="1"/>
  <c r="CF4" i="1"/>
  <c r="CE4" i="1"/>
  <c r="CD4" i="1"/>
  <c r="CC4" i="1"/>
  <c r="CB4" i="1"/>
  <c r="CA4" i="1"/>
  <c r="BZ4" i="1"/>
  <c r="BY4" i="1"/>
  <c r="BX4" i="1"/>
  <c r="BW4" i="1"/>
  <c r="BV4" i="1"/>
  <c r="BU4" i="1"/>
  <c r="BT4" i="1"/>
  <c r="BS4" i="1"/>
  <c r="BR4" i="1"/>
  <c r="BQ4" i="1"/>
  <c r="BP4" i="1"/>
  <c r="BO4" i="1"/>
  <c r="CR3" i="1"/>
  <c r="CQ3" i="1"/>
  <c r="CP3" i="1"/>
  <c r="CO3" i="1"/>
  <c r="CN3" i="1"/>
  <c r="CM3" i="1"/>
  <c r="CL3" i="1"/>
  <c r="CK3" i="1"/>
  <c r="CJ3" i="1"/>
  <c r="CI3" i="1"/>
  <c r="CH3" i="1"/>
  <c r="CG3" i="1"/>
  <c r="CF3" i="1"/>
  <c r="CE3" i="1"/>
  <c r="CD3" i="1"/>
  <c r="CC3" i="1"/>
  <c r="CB3" i="1"/>
  <c r="CA3" i="1"/>
  <c r="BZ3" i="1"/>
  <c r="BY3" i="1"/>
  <c r="BX3" i="1"/>
  <c r="BW3" i="1"/>
  <c r="BV3" i="1"/>
  <c r="BU3" i="1"/>
  <c r="BT3" i="1"/>
  <c r="BS3" i="1"/>
  <c r="BR3" i="1"/>
  <c r="BQ3" i="1"/>
  <c r="BP3" i="1"/>
  <c r="BO3" i="1"/>
  <c r="CR2" i="1"/>
  <c r="CQ2" i="1"/>
  <c r="CP2" i="1"/>
  <c r="CO2" i="1"/>
  <c r="CN2" i="1"/>
  <c r="CM2" i="1"/>
  <c r="CL2" i="1"/>
  <c r="CK2" i="1"/>
  <c r="CJ2" i="1"/>
  <c r="CI2" i="1"/>
  <c r="CH2" i="1"/>
  <c r="CG2" i="1"/>
  <c r="CF2" i="1"/>
  <c r="CE2" i="1"/>
  <c r="CD2" i="1"/>
  <c r="CC2" i="1"/>
  <c r="CB2" i="1"/>
  <c r="CA2" i="1"/>
  <c r="BZ2" i="1"/>
  <c r="BY2" i="1"/>
  <c r="BX2" i="1"/>
  <c r="BW2" i="1"/>
  <c r="BV2" i="1"/>
  <c r="BU2" i="1"/>
  <c r="BT2" i="1"/>
  <c r="BS2" i="1"/>
  <c r="BR2" i="1"/>
  <c r="BQ2" i="1"/>
  <c r="BP2" i="1"/>
  <c r="BO2" i="1"/>
  <c r="BM3" i="1"/>
  <c r="BM4"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2" i="1"/>
  <c r="BL3" i="1"/>
  <c r="BL4" i="1"/>
  <c r="BL5" i="1"/>
  <c r="BL6" i="1"/>
  <c r="BL7" i="1"/>
  <c r="BL8" i="1"/>
  <c r="BL9" i="1"/>
  <c r="BL10" i="1"/>
  <c r="BL11" i="1"/>
  <c r="BL12" i="1"/>
  <c r="BL13" i="1"/>
  <c r="BL14" i="1"/>
  <c r="BL15" i="1"/>
  <c r="BL16" i="1"/>
  <c r="BL17" i="1"/>
  <c r="BL18" i="1"/>
  <c r="BL19" i="1"/>
  <c r="BL20" i="1"/>
  <c r="BL21" i="1"/>
  <c r="BL22" i="1"/>
  <c r="BL23" i="1"/>
  <c r="BL24" i="1"/>
  <c r="BL25" i="1"/>
  <c r="BL26" i="1"/>
  <c r="BL27" i="1"/>
  <c r="BL28" i="1"/>
  <c r="BL29" i="1"/>
  <c r="BL30" i="1"/>
  <c r="BL31" i="1"/>
  <c r="BL2" i="1"/>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2" i="1"/>
  <c r="BH3" i="1"/>
  <c r="BH4" i="1"/>
  <c r="BH5"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2" i="1"/>
  <c r="BF3" i="1"/>
  <c r="BF4" i="1"/>
  <c r="BF5"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2" i="1"/>
  <c r="D3" i="6"/>
  <c r="D4" i="6" s="1"/>
  <c r="D5" i="6" s="1"/>
  <c r="D6" i="6" s="1"/>
  <c r="D7" i="6" s="1"/>
  <c r="D8" i="6" s="1"/>
  <c r="D9" i="6" s="1"/>
  <c r="D10" i="6" s="1"/>
  <c r="D11" i="6" s="1"/>
  <c r="D12" i="6" s="1"/>
  <c r="D13" i="6" s="1"/>
  <c r="D14" i="6" s="1"/>
  <c r="D15" i="6" s="1"/>
  <c r="D16" i="6" s="1"/>
  <c r="D17" i="6" s="1"/>
  <c r="D18" i="6" s="1"/>
  <c r="D19" i="6" s="1"/>
  <c r="D20" i="6" s="1"/>
  <c r="D21" i="6" s="1"/>
  <c r="D22" i="6" s="1"/>
  <c r="D23" i="6" s="1"/>
  <c r="D24" i="6" s="1"/>
  <c r="D25" i="6" s="1"/>
  <c r="D26" i="6" s="1"/>
  <c r="D27" i="6" s="1"/>
  <c r="D28" i="6" s="1"/>
  <c r="D29" i="6" s="1"/>
  <c r="D30" i="6" s="1"/>
  <c r="B29" i="9" l="1"/>
  <c r="B31" i="9"/>
  <c r="B28" i="9"/>
  <c r="C28" i="9"/>
  <c r="B30" i="9"/>
  <c r="D29" i="9"/>
  <c r="D33" i="9"/>
  <c r="D37" i="9"/>
  <c r="D31" i="9"/>
  <c r="E31" i="9"/>
  <c r="D28" i="9"/>
  <c r="D39" i="9"/>
  <c r="D32" i="9"/>
  <c r="D35" i="9"/>
  <c r="E39" i="9"/>
  <c r="E35" i="9"/>
  <c r="D36" i="9"/>
  <c r="D30" i="9"/>
  <c r="D34" i="9"/>
  <c r="D38" i="9"/>
  <c r="C32" i="9"/>
  <c r="C36" i="9"/>
  <c r="BK27" i="1"/>
  <c r="BJ27" i="1" s="1"/>
  <c r="BK3" i="1"/>
  <c r="BJ3" i="1" s="1"/>
  <c r="BK5" i="1"/>
  <c r="BJ5" i="1" s="1"/>
  <c r="BK7" i="1"/>
  <c r="BJ7" i="1" s="1"/>
  <c r="BK9" i="1"/>
  <c r="BJ9" i="1" s="1"/>
  <c r="BK11" i="1"/>
  <c r="BJ11" i="1" s="1"/>
  <c r="BK13" i="1"/>
  <c r="BJ13" i="1" s="1"/>
  <c r="BK15" i="1"/>
  <c r="BJ15" i="1" s="1"/>
  <c r="BK17" i="1"/>
  <c r="BJ17" i="1" s="1"/>
  <c r="BK19" i="1"/>
  <c r="BJ19" i="1" s="1"/>
  <c r="BK21" i="1"/>
  <c r="BJ21" i="1" s="1"/>
  <c r="BK23" i="1"/>
  <c r="BJ23" i="1" s="1"/>
  <c r="BK25" i="1"/>
  <c r="BJ25" i="1" s="1"/>
  <c r="BK29" i="1"/>
  <c r="BJ29" i="1" s="1"/>
  <c r="BK31" i="1"/>
  <c r="BJ31" i="1" s="1"/>
  <c r="BK2" i="1"/>
  <c r="BJ2" i="1" s="1"/>
  <c r="BK4" i="1"/>
  <c r="BJ4" i="1" s="1"/>
  <c r="BK6" i="1"/>
  <c r="BJ6" i="1" s="1"/>
  <c r="BK8" i="1"/>
  <c r="BJ8" i="1" s="1"/>
  <c r="BK10" i="1"/>
  <c r="BJ10" i="1" s="1"/>
  <c r="BK12" i="1"/>
  <c r="BJ12" i="1" s="1"/>
  <c r="BK14" i="1"/>
  <c r="BJ14" i="1" s="1"/>
  <c r="BK16" i="1"/>
  <c r="BJ16" i="1" s="1"/>
  <c r="BK18" i="1"/>
  <c r="BJ18" i="1" s="1"/>
  <c r="BK20" i="1"/>
  <c r="BJ20" i="1" s="1"/>
  <c r="BK22" i="1"/>
  <c r="BJ22" i="1" s="1"/>
  <c r="BK24" i="1"/>
  <c r="BJ24" i="1" s="1"/>
  <c r="BK26" i="1"/>
  <c r="BJ26" i="1" s="1"/>
  <c r="BK28" i="1"/>
  <c r="BJ28" i="1" s="1"/>
  <c r="BK30" i="1"/>
  <c r="BJ30" i="1" s="1"/>
  <c r="D31" i="6"/>
  <c r="E25" i="6"/>
  <c r="E21" i="6"/>
  <c r="E17" i="6"/>
  <c r="E13" i="6"/>
  <c r="E9" i="6"/>
  <c r="E5" i="6"/>
  <c r="E26" i="6"/>
  <c r="E30" i="6"/>
  <c r="E24" i="6"/>
  <c r="E20" i="6"/>
  <c r="E16" i="6"/>
  <c r="E12" i="6"/>
  <c r="E8" i="6"/>
  <c r="E4" i="6"/>
  <c r="E27" i="6"/>
  <c r="E31" i="6"/>
  <c r="E18" i="6"/>
  <c r="E10" i="6"/>
  <c r="E2" i="6"/>
  <c r="E23" i="6"/>
  <c r="E19" i="6"/>
  <c r="E15" i="6"/>
  <c r="E11" i="6"/>
  <c r="E7" i="6"/>
  <c r="E3" i="6"/>
  <c r="E28" i="6"/>
  <c r="E22" i="6"/>
  <c r="E14" i="6"/>
  <c r="E6" i="6"/>
  <c r="E29" i="6"/>
  <c r="B39" i="9" l="1"/>
  <c r="B38" i="9"/>
  <c r="B36" i="9"/>
  <c r="B37" i="9"/>
  <c r="B5" i="6"/>
  <c r="B6" i="6"/>
  <c r="B7" i="6"/>
  <c r="B8" i="6"/>
  <c r="B9" i="6"/>
  <c r="B10" i="6"/>
  <c r="B11" i="6"/>
  <c r="B12" i="6"/>
  <c r="B13" i="6"/>
  <c r="B14" i="6"/>
  <c r="B15" i="6"/>
  <c r="B16" i="6"/>
  <c r="B17" i="6"/>
  <c r="B18" i="6"/>
  <c r="B19" i="6"/>
  <c r="B20" i="6"/>
  <c r="B21" i="6"/>
  <c r="B22" i="6"/>
  <c r="B23" i="6"/>
  <c r="B24" i="6"/>
  <c r="B25" i="6"/>
  <c r="B26" i="6"/>
  <c r="B27" i="6"/>
  <c r="B28" i="6"/>
  <c r="B29" i="6"/>
  <c r="B30" i="6"/>
  <c r="B31" i="6"/>
  <c r="B3" i="6"/>
  <c r="B4" i="6"/>
  <c r="B2" i="6"/>
  <c r="D2" i="5" l="1"/>
  <c r="D31" i="5"/>
  <c r="J30" i="5"/>
  <c r="D30" i="5"/>
  <c r="J29" i="5"/>
  <c r="D29" i="5"/>
  <c r="J6" i="5"/>
  <c r="D6" i="5"/>
  <c r="J4" i="5"/>
  <c r="D4" i="5"/>
  <c r="J5" i="5"/>
  <c r="D5" i="5"/>
  <c r="J28" i="5"/>
  <c r="D28" i="5"/>
  <c r="J26" i="5"/>
  <c r="D26" i="5"/>
  <c r="J25" i="5"/>
  <c r="D25" i="5"/>
  <c r="J23" i="5"/>
  <c r="D23" i="5"/>
  <c r="J27" i="5"/>
  <c r="D27" i="5"/>
  <c r="J24" i="5"/>
  <c r="D24" i="5"/>
  <c r="J22" i="5"/>
  <c r="D22" i="5"/>
  <c r="J10" i="5"/>
  <c r="D10" i="5"/>
  <c r="J9" i="5"/>
  <c r="D9" i="5"/>
  <c r="J11" i="5"/>
  <c r="D11" i="5"/>
  <c r="J18" i="5"/>
  <c r="D18" i="5"/>
  <c r="J17" i="5"/>
  <c r="D17" i="5"/>
  <c r="J16" i="5"/>
  <c r="D16" i="5"/>
  <c r="J21" i="5"/>
  <c r="D21" i="5"/>
  <c r="J20" i="5"/>
  <c r="D20" i="5"/>
  <c r="J19" i="5"/>
  <c r="D19" i="5"/>
  <c r="J3" i="5"/>
  <c r="D3" i="5"/>
  <c r="D14" i="5"/>
  <c r="J13" i="5"/>
  <c r="D13" i="5"/>
  <c r="J12" i="5"/>
  <c r="D12" i="5"/>
  <c r="J8" i="5"/>
  <c r="D8" i="5"/>
  <c r="J7" i="5"/>
  <c r="D7" i="5"/>
  <c r="J15" i="5"/>
  <c r="D15" i="5"/>
</calcChain>
</file>

<file path=xl/sharedStrings.xml><?xml version="1.0" encoding="utf-8"?>
<sst xmlns="http://schemas.openxmlformats.org/spreadsheetml/2006/main" count="2055" uniqueCount="200">
  <si>
    <t>loan</t>
  </si>
  <si>
    <t>use</t>
  </si>
  <si>
    <t>reliability</t>
  </si>
  <si>
    <t>hh</t>
  </si>
  <si>
    <t>brac, hh</t>
  </si>
  <si>
    <t/>
  </si>
  <si>
    <t>NA</t>
  </si>
  <si>
    <t>CapManEx total</t>
  </si>
  <si>
    <t>CapManEx ultrapoor</t>
  </si>
  <si>
    <t>CapManEx poor</t>
  </si>
  <si>
    <t>CapManEx non poor</t>
  </si>
  <si>
    <t>income_group</t>
  </si>
  <si>
    <t>technology</t>
  </si>
  <si>
    <t>total_capex</t>
  </si>
  <si>
    <t>capex_year</t>
  </si>
  <si>
    <t>household_size</t>
  </si>
  <si>
    <t>n_latrines</t>
  </si>
  <si>
    <t>n_served</t>
  </si>
  <si>
    <t>design_pop</t>
  </si>
  <si>
    <t>hh_expenditure</t>
  </si>
  <si>
    <t>unpaid_labour_hours</t>
  </si>
  <si>
    <t>minor_opex</t>
  </si>
  <si>
    <t>loan_payback</t>
  </si>
  <si>
    <t>loan_interest</t>
  </si>
  <si>
    <t>loan_size</t>
  </si>
  <si>
    <t>access_1</t>
  </si>
  <si>
    <t>access_2</t>
  </si>
  <si>
    <t>env_protect</t>
  </si>
  <si>
    <t>who_manages</t>
  </si>
  <si>
    <t>who_finances</t>
  </si>
  <si>
    <t>who_maintains</t>
  </si>
  <si>
    <t>who_finances_capmanex</t>
  </si>
  <si>
    <t>capmanex_1985</t>
  </si>
  <si>
    <t>capmanex_1986</t>
  </si>
  <si>
    <t>capmanex_1987</t>
  </si>
  <si>
    <t>capmanex_1988</t>
  </si>
  <si>
    <t>capmanex_1989</t>
  </si>
  <si>
    <t>capmanex_1990</t>
  </si>
  <si>
    <t>capmanex_1991</t>
  </si>
  <si>
    <t>capmanex_1992</t>
  </si>
  <si>
    <t>capmanex_1993</t>
  </si>
  <si>
    <t>capmanex_1994</t>
  </si>
  <si>
    <t>capmanex_1995</t>
  </si>
  <si>
    <t>capmanex_1996</t>
  </si>
  <si>
    <t>capmanex_1997</t>
  </si>
  <si>
    <t>capmanex_1998</t>
  </si>
  <si>
    <t>capmanex_1999</t>
  </si>
  <si>
    <t>capmanex_2000</t>
  </si>
  <si>
    <t>capmanex_2001</t>
  </si>
  <si>
    <t>capmanex_2002</t>
  </si>
  <si>
    <t>capmanex_2003</t>
  </si>
  <si>
    <t>capmanex_2004</t>
  </si>
  <si>
    <t>capmanex_2005</t>
  </si>
  <si>
    <t>capmanex_2006</t>
  </si>
  <si>
    <t>capmanex_2007</t>
  </si>
  <si>
    <t>capmanex_2008</t>
  </si>
  <si>
    <t>capmanex_2009</t>
  </si>
  <si>
    <t>capmanex_2010</t>
  </si>
  <si>
    <t>capmanex_2011</t>
  </si>
  <si>
    <t>capmanex_2012</t>
  </si>
  <si>
    <t>capmanex_2013</t>
  </si>
  <si>
    <t>capmanex_2014</t>
  </si>
  <si>
    <t>toilet</t>
  </si>
  <si>
    <t>household</t>
  </si>
  <si>
    <t>Ultrapoor</t>
  </si>
  <si>
    <t>Poor</t>
  </si>
  <si>
    <t>Non-poor</t>
  </si>
  <si>
    <t>household_anon_id</t>
  </si>
  <si>
    <t>capex_2013</t>
  </si>
  <si>
    <t>capex_2013_per_person</t>
  </si>
  <si>
    <t>latrine_age</t>
  </si>
  <si>
    <t>capmanex_2013_1985</t>
  </si>
  <si>
    <t>capmanex_2013_1986</t>
  </si>
  <si>
    <t>capmanex_2013_1987</t>
  </si>
  <si>
    <t>capmanex_2013_1988</t>
  </si>
  <si>
    <t>capmanex_2013_1989</t>
  </si>
  <si>
    <t>capmanex_2013_1990</t>
  </si>
  <si>
    <t>capmanex_2013_1991</t>
  </si>
  <si>
    <t>capmanex_2013_1992</t>
  </si>
  <si>
    <t>capmanex_2013_1993</t>
  </si>
  <si>
    <t>capmanex_2013_1994</t>
  </si>
  <si>
    <t>capmanex_2013_1995</t>
  </si>
  <si>
    <t>capmanex_2013_1996</t>
  </si>
  <si>
    <t>capmanex_2013_1997</t>
  </si>
  <si>
    <t>capmanex_2013_1998</t>
  </si>
  <si>
    <t>capmanex_2013_1999</t>
  </si>
  <si>
    <t>capmanex_2013_2000</t>
  </si>
  <si>
    <t>capmanex_2013_2001</t>
  </si>
  <si>
    <t>capmanex_2013_2002</t>
  </si>
  <si>
    <t>capmanex_2013_2003</t>
  </si>
  <si>
    <t>capmanex_2013_2004</t>
  </si>
  <si>
    <t>capmanex_2013_2005</t>
  </si>
  <si>
    <t>capmanex_2013_2006</t>
  </si>
  <si>
    <t>capmanex_2013_2007</t>
  </si>
  <si>
    <t>capmanex_2013_2008</t>
  </si>
  <si>
    <t>capmanex_2013_2009</t>
  </si>
  <si>
    <t>capmanex_2013_2010</t>
  </si>
  <si>
    <t>capmanex_2013_2011</t>
  </si>
  <si>
    <t>capmanex_2013_2012</t>
  </si>
  <si>
    <t>capmanex_2013_2013</t>
  </si>
  <si>
    <t>capmanex_2013_2014</t>
  </si>
  <si>
    <t>coc_annual</t>
  </si>
  <si>
    <t>capmanex_per_person</t>
  </si>
  <si>
    <t>capmanex_annualised</t>
  </si>
  <si>
    <t>opex_per_person</t>
  </si>
  <si>
    <t>capmanex_total</t>
  </si>
  <si>
    <t>Capital maintenance expenditure from 1985 coverted to the reference year (2013)</t>
  </si>
  <si>
    <t>Capital expenditure converted to the reference year (2013)</t>
  </si>
  <si>
    <t>How many people do these latrines actually serve in the household?</t>
  </si>
  <si>
    <t xml:space="preserve"> = household_size / n_latrines</t>
  </si>
  <si>
    <t>Description</t>
  </si>
  <si>
    <t>Idealised annual capital maintenance expenditure using CapManEx values from each year and converted to the reference year (2013)</t>
  </si>
  <si>
    <t xml:space="preserve">Total capital maintenance expenditure by adding capital maintenance costs from each year </t>
  </si>
  <si>
    <t xml:space="preserve"> = ∑ capmanex_1985 * deflator_1985_2013 + capmanex_1986 * deflator_1986_2013 + … + capmanex_2014 * capmanex_2014_2013</t>
  </si>
  <si>
    <t>capmanex_total_2013</t>
  </si>
  <si>
    <t>capmanex_annualised_2013</t>
  </si>
  <si>
    <t>coc_annual_2013</t>
  </si>
  <si>
    <t>Equation / procedure</t>
  </si>
  <si>
    <t>The age of the latrine when the data was collected.</t>
  </si>
  <si>
    <r>
      <rPr>
        <b/>
        <sz val="11"/>
        <color theme="1"/>
        <rFont val="Calibri"/>
        <family val="2"/>
        <scheme val="minor"/>
      </rPr>
      <t>Use the year that the data was collected. In this case it was 2014.</t>
    </r>
    <r>
      <rPr>
        <sz val="11"/>
        <color theme="1"/>
        <rFont val="Calibri"/>
        <family val="2"/>
        <scheme val="minor"/>
      </rPr>
      <t xml:space="preserve">
= 2014 - capex_year</t>
    </r>
  </si>
  <si>
    <t>minor_maintenance</t>
  </si>
  <si>
    <t>…</t>
  </si>
  <si>
    <t>Capital maintenance expenditure from 2013 coverted to the reference year (2013)</t>
  </si>
  <si>
    <t>Capital maintenance expenditure from 2014 coverted to the reference year (2013)</t>
  </si>
  <si>
    <t>Capital maintenance expenditure from 1986 coverted to the reference year (2013)</t>
  </si>
  <si>
    <t>Capital maintenance expenditure from 2012 coverted to the reference year (2013)</t>
  </si>
  <si>
    <t xml:space="preserve"> = capmanex_1985 * deflator_1985_2013</t>
  </si>
  <si>
    <t xml:space="preserve"> = capmanex_2012 * deflator_2012_2013</t>
  </si>
  <si>
    <t xml:space="preserve"> = capmanex_1986 * deflator_1986_2013</t>
  </si>
  <si>
    <t xml:space="preserve"> = capmanex_2014 * deflator_2014_2013</t>
  </si>
  <si>
    <r>
      <t xml:space="preserve"> = capmanex_2013 * deflator_2013_2013
</t>
    </r>
    <r>
      <rPr>
        <b/>
        <sz val="11"/>
        <color theme="1"/>
        <rFont val="Calibri"/>
        <family val="2"/>
        <scheme val="minor"/>
      </rPr>
      <t>OR</t>
    </r>
    <r>
      <rPr>
        <sz val="11"/>
        <color theme="1"/>
        <rFont val="Calibri"/>
        <family val="2"/>
        <scheme val="minor"/>
      </rPr>
      <t xml:space="preserve">
 = capmanex_2013
</t>
    </r>
    <r>
      <rPr>
        <b/>
        <sz val="11"/>
        <color theme="1"/>
        <rFont val="Calibri"/>
        <family val="2"/>
        <scheme val="minor"/>
      </rPr>
      <t>Since no conversion is needed in the reference year.</t>
    </r>
  </si>
  <si>
    <r>
      <t xml:space="preserve"> = ( ∑ capmanex_1985 * deflator_1985_2013 + capmanex_1986 * deflator_1986_2013 + … + capmanex_2014 * capmanex_2014_2013 ) / ( 2014 - capex_year )
</t>
    </r>
    <r>
      <rPr>
        <b/>
        <sz val="11"/>
        <color theme="1"/>
        <rFont val="Calibri"/>
        <family val="2"/>
        <scheme val="minor"/>
      </rPr>
      <t>OR</t>
    </r>
    <r>
      <rPr>
        <sz val="11"/>
        <color theme="1"/>
        <rFont val="Calibri"/>
        <family val="2"/>
        <scheme val="minor"/>
      </rPr>
      <t xml:space="preserve">
 = capmanex_total / latrine_age
</t>
    </r>
    <r>
      <rPr>
        <b/>
        <sz val="11"/>
        <color theme="1"/>
        <rFont val="Calibri"/>
        <family val="2"/>
        <scheme val="minor"/>
      </rPr>
      <t>Note that if the latrine is built in the year of data collection then the latrine_age = 0 and the ideal annualised capmanex can not be calculated</t>
    </r>
  </si>
  <si>
    <t>coc_total_2013</t>
  </si>
  <si>
    <t>coc_total</t>
  </si>
  <si>
    <r>
      <t xml:space="preserve"> = .5 * loan_size * loan_interest * ( 1 + 1 / loan_payback )
</t>
    </r>
    <r>
      <rPr>
        <b/>
        <sz val="11"/>
        <color theme="1"/>
        <rFont val="Calibri"/>
        <family val="2"/>
        <scheme val="minor"/>
      </rPr>
      <t xml:space="preserve">OR
</t>
    </r>
    <r>
      <rPr>
        <sz val="11"/>
        <color theme="1"/>
        <rFont val="Calibri"/>
        <family val="2"/>
        <scheme val="minor"/>
      </rPr>
      <t xml:space="preserve"> = coc_total_2013 / loan_payback</t>
    </r>
  </si>
  <si>
    <r>
      <rPr>
        <b/>
        <sz val="11"/>
        <color theme="1"/>
        <rFont val="Calibri"/>
        <family val="2"/>
        <scheme val="minor"/>
      </rPr>
      <t>Identify the deflator multiplier to convert the expenditure to the reference year (2013 in this case). The calculations use the example of a latrine built in 2008. 
For exampe, if the latrine was built and paid for in 2008 then use deflator_</t>
    </r>
    <r>
      <rPr>
        <b/>
        <i/>
        <sz val="11"/>
        <color theme="1"/>
        <rFont val="Calibri"/>
        <family val="2"/>
        <scheme val="minor"/>
      </rPr>
      <t>2008</t>
    </r>
    <r>
      <rPr>
        <b/>
        <sz val="11"/>
        <color theme="1"/>
        <rFont val="Calibri"/>
        <family val="2"/>
        <scheme val="minor"/>
      </rPr>
      <t>_2013, e.g.</t>
    </r>
    <r>
      <rPr>
        <sz val="11"/>
        <color theme="1"/>
        <rFont val="Calibri"/>
        <family val="2"/>
        <scheme val="minor"/>
      </rPr>
      <t xml:space="preserve">
 = total_capex * deflator_</t>
    </r>
    <r>
      <rPr>
        <i/>
        <sz val="11"/>
        <color theme="1"/>
        <rFont val="Calibri"/>
        <family val="2"/>
        <scheme val="minor"/>
      </rPr>
      <t>2008</t>
    </r>
    <r>
      <rPr>
        <sz val="11"/>
        <color theme="1"/>
        <rFont val="Calibri"/>
        <family val="2"/>
        <scheme val="minor"/>
      </rPr>
      <t xml:space="preserve">_2013
</t>
    </r>
    <r>
      <rPr>
        <b/>
        <sz val="11"/>
        <color theme="1"/>
        <rFont val="Calibri"/>
        <family val="2"/>
        <scheme val="minor"/>
      </rPr>
      <t>Refer to the deflator calculations sheet in order to find the deflator multipliers.</t>
    </r>
  </si>
  <si>
    <t>year</t>
  </si>
  <si>
    <t>deflator_name</t>
  </si>
  <si>
    <t>NY.GDP.DEFL.KD.ZG</t>
  </si>
  <si>
    <t>value_to_use</t>
  </si>
  <si>
    <t>calculation</t>
  </si>
  <si>
    <t>This list is for Bangladeshi Taka</t>
  </si>
  <si>
    <r>
      <rPr>
        <b/>
        <sz val="11"/>
        <color theme="1"/>
        <rFont val="Calibri"/>
        <family val="2"/>
        <scheme val="minor"/>
      </rPr>
      <t>Step 2:</t>
    </r>
    <r>
      <rPr>
        <sz val="11"/>
        <color theme="1"/>
        <rFont val="Calibri"/>
        <family val="2"/>
        <scheme val="minor"/>
      </rPr>
      <t xml:space="preserve"> choose the country for the deflator, e.g. Bangladesh</t>
    </r>
  </si>
  <si>
    <r>
      <rPr>
        <b/>
        <sz val="11"/>
        <color theme="1"/>
        <rFont val="Calibri"/>
        <family val="2"/>
        <scheme val="minor"/>
      </rPr>
      <t>Step 3:</t>
    </r>
    <r>
      <rPr>
        <sz val="11"/>
        <color theme="1"/>
        <rFont val="Calibri"/>
        <family val="2"/>
        <scheme val="minor"/>
      </rPr>
      <t xml:space="preserve"> replace the NY.GDP.DEFL.KD.ZG column with the annual GDP inflation from the downloaded data</t>
    </r>
  </si>
  <si>
    <r>
      <rPr>
        <b/>
        <sz val="11"/>
        <color theme="1"/>
        <rFont val="Calibri"/>
        <family val="2"/>
        <scheme val="minor"/>
      </rPr>
      <t>Step 4:</t>
    </r>
    <r>
      <rPr>
        <sz val="11"/>
        <color theme="1"/>
        <rFont val="Calibri"/>
        <family val="2"/>
        <scheme val="minor"/>
      </rPr>
      <t xml:space="preserve"> use "value_to_use" to adjust all expenditure to the reference year using the GDP deflator multiplier</t>
    </r>
  </si>
  <si>
    <r>
      <rPr>
        <b/>
        <sz val="11"/>
        <color theme="1"/>
        <rFont val="Calibri"/>
        <family val="2"/>
        <scheme val="minor"/>
      </rPr>
      <t>Note:</t>
    </r>
    <r>
      <rPr>
        <sz val="11"/>
        <color theme="1"/>
        <rFont val="Calibri"/>
        <family val="2"/>
        <scheme val="minor"/>
      </rPr>
      <t xml:space="preserve"> this will only work for expenditures in the country currency. Using exchange rates and GDP deflators together is a more advanced topic</t>
    </r>
  </si>
  <si>
    <t>Column</t>
  </si>
  <si>
    <t>CapEx ultrapoor</t>
  </si>
  <si>
    <t>CapEx poor</t>
  </si>
  <si>
    <t>CapEx non poor</t>
  </si>
  <si>
    <t>OpEx total</t>
  </si>
  <si>
    <t>OpEx ultrapoor</t>
  </si>
  <si>
    <t>OpEx poor</t>
  </si>
  <si>
    <t>OpEx non poor</t>
  </si>
  <si>
    <t>opex_2013</t>
  </si>
  <si>
    <t>Amount</t>
  </si>
  <si>
    <t>Number of latrines</t>
  </si>
  <si>
    <t>Number of people (actual)</t>
  </si>
  <si>
    <t>Number of people (design)</t>
  </si>
  <si>
    <t>Expenditure on direct support per person</t>
  </si>
  <si>
    <t>Stratification</t>
  </si>
  <si>
    <t>Twin pit offset latrine</t>
  </si>
  <si>
    <t>Single pit offset latrine</t>
  </si>
  <si>
    <t>Double pit latrine</t>
  </si>
  <si>
    <t>Single pit</t>
  </si>
  <si>
    <t>Row Labels</t>
  </si>
  <si>
    <t>Non-poor - Single pit offset latrine</t>
  </si>
  <si>
    <t>Poor - Single pit</t>
  </si>
  <si>
    <t>Poor - Single pit offset latrine</t>
  </si>
  <si>
    <t>Ultrapoor - Double pit latrine</t>
  </si>
  <si>
    <t>Ultrapoor - Single pit offset latrine</t>
  </si>
  <si>
    <t>Ultrapoor - Twin pit offset latrine</t>
  </si>
  <si>
    <t>Grand Total</t>
  </si>
  <si>
    <t>Sum of capex_2013</t>
  </si>
  <si>
    <t>Sum of opex_2013</t>
  </si>
  <si>
    <t>Sum of capmanex_annualised_2013</t>
  </si>
  <si>
    <t>Sum of n_served</t>
  </si>
  <si>
    <t xml:space="preserve"> =  minor_opex + minor_maintenance </t>
  </si>
  <si>
    <t>Sum of design_pop</t>
  </si>
  <si>
    <t>Number of people</t>
  </si>
  <si>
    <t>Latrines per income group</t>
  </si>
  <si>
    <r>
      <rPr>
        <b/>
        <sz val="11"/>
        <color theme="1"/>
        <rFont val="Calibri"/>
        <family val="2"/>
        <scheme val="minor"/>
      </rPr>
      <t>Step 1:</t>
    </r>
    <r>
      <rPr>
        <sz val="11"/>
        <color theme="1"/>
        <rFont val="Calibri"/>
        <family val="2"/>
        <scheme val="minor"/>
      </rPr>
      <t xml:space="preserve"> download NY.GDP.DEFL.KD.ZG from the World Bank databank online: http://data.worldbank.org/indicator/NY.GDP.DEFL.KD.ZG</t>
    </r>
  </si>
  <si>
    <t>Concrete slab</t>
  </si>
  <si>
    <t>Not shared</t>
  </si>
  <si>
    <t>Shared</t>
  </si>
  <si>
    <t>Everyone</t>
  </si>
  <si>
    <t>Regularly cleaned</t>
  </si>
  <si>
    <t xml:space="preserve">Emptied </t>
  </si>
  <si>
    <t>Operational expenditure coverted to the reference year (2013)</t>
  </si>
  <si>
    <t>Total cost of capital over whole period idealised based on the size of the loan, the interest rate and time to pay the loan back</t>
  </si>
  <si>
    <t>Annual cost of capital for servicing any loans taken to fund the latrine (this is idealised and real results can vary significantly)</t>
  </si>
  <si>
    <r>
      <t xml:space="preserve"> = loan_size * loan_interest * ( loan_payback+1 ) / 2
</t>
    </r>
    <r>
      <rPr>
        <b/>
        <sz val="11"/>
        <color theme="1"/>
        <rFont val="Calibri"/>
        <family val="2"/>
        <scheme val="minor"/>
      </rPr>
      <t>Note: loan size should be adjusted with a deflator based on the year the loan was taken and the reference year. The loan interest should be adjusted to take into account the average inflation and bring the estimate to the reference year (e.g. 2013). These additional calculations are not provided here as the example does not cover cost of capital</t>
    </r>
  </si>
  <si>
    <t>Average of household_size</t>
  </si>
  <si>
    <t>Average of hh_expenditure</t>
  </si>
  <si>
    <t xml:space="preserve">Refer to tutorial </t>
  </si>
  <si>
    <t>Column Labels</t>
  </si>
  <si>
    <t>Count of income_group</t>
  </si>
  <si>
    <t>service_level</t>
  </si>
  <si>
    <t xml:space="preserve">Concrete slab - Not shared - Everyone - Regularly cleaned - Emptied </t>
  </si>
  <si>
    <t xml:space="preserve">Concrete slab - Shared - Everyone - Regularly cleaned - Emptied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</si>
</sst>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845]\ * #,##0.00_ ;_ [$৳-845]\ * \-#,##0.00_ ;_ [$৳-845]\ * &quot;-&quot;??_ ;_ @_ "/>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rgb="FF000000"/>
      <name val="Arial"/>
    </font>
    <font>
      <sz val="11"/>
      <name val="Arial"/>
    </font>
    <font>
      <sz val="11"/>
      <name val="Arial"/>
      <family val="2"/>
    </font>
    <font>
      <i/>
      <sz val="11"/>
      <color rgb="FF000000"/>
      <name val="Arial"/>
      <family val="2"/>
    </font>
    <font>
      <i/>
      <sz val="11"/>
      <color theme="1"/>
      <name val="Calibri"/>
      <family val="2"/>
      <scheme val="minor"/>
    </font>
    <font>
      <b/>
      <i/>
      <sz val="11"/>
      <color theme="1"/>
      <name val="Calibri"/>
      <family val="2"/>
      <scheme val="minor"/>
    </font>
    <font>
      <b/>
      <sz val="11"/>
      <color rgb="FF000000"/>
      <name val="Arial"/>
      <family val="2"/>
    </font>
  </fonts>
  <fills count="6">
    <fill>
      <patternFill patternType="none"/>
    </fill>
    <fill>
      <patternFill patternType="gray125"/>
    </fill>
    <fill>
      <patternFill patternType="solid">
        <fgColor rgb="FF92D050"/>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3" fillId="0" borderId="0" xfId="0" applyFont="1" applyAlignment="1"/>
    <xf numFmtId="0" fontId="3" fillId="2" borderId="0" xfId="0" applyFont="1" applyFill="1" applyAlignment="1"/>
    <xf numFmtId="0" fontId="0" fillId="0" borderId="0" xfId="0" applyAlignment="1"/>
    <xf numFmtId="0" fontId="4" fillId="0" borderId="0" xfId="0" applyFont="1" applyAlignment="1"/>
    <xf numFmtId="0" fontId="5" fillId="0" borderId="0" xfId="0" applyFont="1" applyAlignment="1"/>
    <xf numFmtId="0" fontId="2" fillId="0" borderId="0" xfId="0" applyFont="1"/>
    <xf numFmtId="0" fontId="6" fillId="2" borderId="0" xfId="0" applyFont="1" applyFill="1" applyAlignment="1"/>
    <xf numFmtId="0" fontId="6" fillId="0" borderId="0" xfId="0" applyFont="1" applyAlignment="1"/>
    <xf numFmtId="0" fontId="0" fillId="3" borderId="0" xfId="0" applyFill="1"/>
    <xf numFmtId="164" fontId="0" fillId="0" borderId="0" xfId="0" applyNumberFormat="1"/>
    <xf numFmtId="9" fontId="0" fillId="0" borderId="0" xfId="1" applyFont="1"/>
    <xf numFmtId="0" fontId="2" fillId="5" borderId="0" xfId="0" applyFont="1" applyFill="1"/>
    <xf numFmtId="0" fontId="0" fillId="5" borderId="0" xfId="0" applyFill="1"/>
    <xf numFmtId="0" fontId="0" fillId="0" borderId="0" xfId="0" applyFill="1" applyAlignment="1"/>
    <xf numFmtId="0" fontId="0" fillId="0" borderId="0" xfId="0" applyFill="1"/>
    <xf numFmtId="0" fontId="0" fillId="0" borderId="0" xfId="0" applyAlignment="1">
      <alignment wrapText="1"/>
    </xf>
    <xf numFmtId="0" fontId="0" fillId="0" borderId="1" xfId="0" applyFont="1" applyBorder="1" applyAlignment="1">
      <alignment wrapText="1"/>
    </xf>
    <xf numFmtId="0" fontId="0" fillId="0" borderId="1" xfId="0" applyBorder="1"/>
    <xf numFmtId="0" fontId="0" fillId="0" borderId="1" xfId="0" quotePrefix="1" applyBorder="1"/>
    <xf numFmtId="0" fontId="0" fillId="0" borderId="1" xfId="0" quotePrefix="1" applyFont="1" applyBorder="1" applyAlignment="1">
      <alignment wrapText="1"/>
    </xf>
    <xf numFmtId="0" fontId="2" fillId="4" borderId="1" xfId="0" applyFont="1" applyFill="1" applyBorder="1" applyAlignment="1">
      <alignment wrapText="1"/>
    </xf>
    <xf numFmtId="0" fontId="2" fillId="4" borderId="1" xfId="0" applyFont="1" applyFill="1" applyBorder="1"/>
    <xf numFmtId="0" fontId="0" fillId="0" borderId="1" xfId="0" quotePrefix="1" applyBorder="1" applyAlignment="1">
      <alignment wrapText="1"/>
    </xf>
    <xf numFmtId="2" fontId="0" fillId="0" borderId="0" xfId="1" applyNumberFormat="1" applyFont="1"/>
    <xf numFmtId="164" fontId="2" fillId="0" borderId="0" xfId="0" applyNumberFormat="1" applyFont="1"/>
    <xf numFmtId="1" fontId="2" fillId="0" borderId="0" xfId="0" applyNumberFormat="1" applyFont="1"/>
    <xf numFmtId="165" fontId="0" fillId="0" borderId="0" xfId="0" applyNumberFormat="1"/>
    <xf numFmtId="1" fontId="0" fillId="0" borderId="0" xfId="0" applyNumberFormat="1"/>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0" fontId="9" fillId="0" borderId="0" xfId="0" applyFont="1" applyAlignment="1"/>
    <xf numFmtId="0" fontId="9" fillId="2" borderId="0" xfId="0" applyFont="1" applyFill="1" applyAlignment="1"/>
  </cellXfs>
  <cellStyles count="2">
    <cellStyle name="Normal" xfId="0" builtinId="0"/>
    <cellStyle name="Percent" xfId="1" builtinId="5"/>
  </cellStyles>
  <dxfs count="50">
    <dxf>
      <numFmt numFmtId="164" formatCode="_ [$৳-845]\ * #,##0.00_ ;_ [$৳-845]\ * \-#,##0.00_ ;_ [$৳-845]\ * &quot;-&quot;??_ ;_ @_ "/>
    </dxf>
    <dxf>
      <numFmt numFmtId="165" formatCode="0.0"/>
    </dxf>
    <dxf>
      <numFmt numFmtId="165" formatCode="0.0"/>
    </dxf>
    <dxf>
      <numFmt numFmtId="164" formatCode="_ [$৳-845]\ * #,##0.00_ ;_ [$৳-845]\ * \-#,##0.00_ ;_ [$৳-845]\ * &quot;-&quot;??_ ;_ @_ "/>
    </dxf>
    <dxf>
      <numFmt numFmtId="164" formatCode="_ [$৳-845]\ * #,##0.00_ ;_ [$৳-845]\ * \-#,##0.00_ ;_ [$৳-845]\ * &quot;-&quot;??_ ;_ @_ "/>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7</xdr:col>
      <xdr:colOff>533400</xdr:colOff>
      <xdr:row>17</xdr:row>
      <xdr:rowOff>114300</xdr:rowOff>
    </xdr:to>
    <xdr:sp macro="" textlink="">
      <xdr:nvSpPr>
        <xdr:cNvPr id="2" name="TextBox 1"/>
        <xdr:cNvSpPr txBox="1"/>
      </xdr:nvSpPr>
      <xdr:spPr>
        <a:xfrm>
          <a:off x="104775" y="104775"/>
          <a:ext cx="4695825" cy="324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a:t>
          </a:r>
          <a:r>
            <a:rPr lang="en-US" sz="1100" b="1" baseline="0"/>
            <a:t> workbook is designed to work together with the WASHCost Share guide on how to analyse your data and create WASHCost Share reports. </a:t>
          </a:r>
        </a:p>
        <a:p>
          <a:endParaRPr lang="en-US" sz="1100" baseline="0"/>
        </a:p>
        <a:p>
          <a:r>
            <a:rPr lang="en-US" sz="1100" baseline="0"/>
            <a:t>The following sheets can be found in this workbook:</a:t>
          </a:r>
        </a:p>
        <a:p>
          <a:endParaRPr lang="en-US" sz="1100" baseline="0"/>
        </a:p>
        <a:p>
          <a:r>
            <a:rPr lang="en-US" sz="1100" b="1" baseline="0"/>
            <a:t>Raw Data+Calculations</a:t>
          </a:r>
          <a:r>
            <a:rPr lang="en-US" sz="1100" baseline="0"/>
            <a:t>: This contains all the raw survey data (columns A to BD) and the calculated variables (columns BC to CR).</a:t>
          </a:r>
        </a:p>
        <a:p>
          <a:endParaRPr lang="en-US" sz="1100" baseline="0"/>
        </a:p>
        <a:p>
          <a:r>
            <a:rPr lang="en-US" sz="1100" b="1" baseline="0"/>
            <a:t>Results</a:t>
          </a:r>
          <a:r>
            <a:rPr lang="en-US" sz="1100" b="0" baseline="0"/>
            <a:t>: This sheet contains the tables that summarise the results presented in the guide.</a:t>
          </a:r>
        </a:p>
        <a:p>
          <a:endParaRPr lang="en-US" sz="1100" b="0" baseline="0"/>
        </a:p>
        <a:p>
          <a:r>
            <a:rPr lang="en-US" sz="1100" b="1" baseline="0"/>
            <a:t>Calculations described: </a:t>
          </a:r>
          <a:r>
            <a:rPr lang="en-US" sz="1100" b="0" baseline="0"/>
            <a:t>This sheet contains each calculation written out in full and a description of what the calculation represents.</a:t>
          </a:r>
        </a:p>
        <a:p>
          <a:endParaRPr lang="en-US" sz="1100" b="0" baseline="0"/>
        </a:p>
        <a:p>
          <a:r>
            <a:rPr lang="en-US" sz="1100" b="1" baseline="0"/>
            <a:t>Deflator values:</a:t>
          </a:r>
          <a:r>
            <a:rPr lang="en-US" sz="1100" b="0" baseline="0"/>
            <a:t> This spreadsheet contains the GDP deflator values and instructions for how to apply them and calculate the deflator multipliers. </a:t>
          </a:r>
          <a:endParaRPr lang="en-US" sz="1100" b="1"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icolas" refreshedDate="42054.735272800928" createdVersion="5" refreshedVersion="5" minRefreshableVersion="3" recordCount="30">
  <cacheSource type="worksheet">
    <worksheetSource ref="C1:CR31" sheet="Raw Data+Calculations"/>
  </cacheSource>
  <cacheFields count="94">
    <cacheField name="income_group" numFmtId="0">
      <sharedItems count="3">
        <s v="Ultrapoor"/>
        <s v="Non-poor"/>
        <s v="Poor"/>
      </sharedItems>
    </cacheField>
    <cacheField name="total_capex" numFmtId="0">
      <sharedItems containsSemiMixedTypes="0" containsString="0" containsNumber="1" containsInteger="1" minValue="1500" maxValue="135000"/>
    </cacheField>
    <cacheField name="capex_year" numFmtId="0">
      <sharedItems containsSemiMixedTypes="0" containsString="0" containsNumber="1" containsInteger="1" minValue="1997" maxValue="2014"/>
    </cacheField>
    <cacheField name="household_size" numFmtId="0">
      <sharedItems containsSemiMixedTypes="0" containsString="0" containsNumber="1" containsInteger="1" minValue="3" maxValue="7"/>
    </cacheField>
    <cacheField name="n_latrines" numFmtId="0">
      <sharedItems containsSemiMixedTypes="0" containsString="0" containsNumber="1" containsInteger="1" minValue="1" maxValue="2"/>
    </cacheField>
    <cacheField name="design_pop" numFmtId="0">
      <sharedItems containsSemiMixedTypes="0" containsString="0" containsNumber="1" containsInteger="1" minValue="9" maxValue="9"/>
    </cacheField>
    <cacheField name="hh_expenditure" numFmtId="0">
      <sharedItems containsSemiMixedTypes="0" containsString="0" containsNumber="1" containsInteger="1" minValue="22000" maxValue="180000"/>
    </cacheField>
    <cacheField name="technology" numFmtId="0">
      <sharedItems/>
    </cacheField>
    <cacheField name="unpaid_labour_hours" numFmtId="0">
      <sharedItems containsSemiMixedTypes="0" containsString="0" containsNumber="1" containsInteger="1" minValue="0" maxValue="20"/>
    </cacheField>
    <cacheField name="minor_opex" numFmtId="0">
      <sharedItems containsSemiMixedTypes="0" containsString="0" containsNumber="1" containsInteger="1" minValue="176" maxValue="2355"/>
    </cacheField>
    <cacheField name="minor_maintenance" numFmtId="0">
      <sharedItems containsSemiMixedTypes="0" containsString="0" containsNumber="1" containsInteger="1" minValue="0" maxValue="200"/>
    </cacheField>
    <cacheField name="loan" numFmtId="0">
      <sharedItems containsSemiMixedTypes="0" containsString="0" containsNumber="1" containsInteger="1" minValue="0" maxValue="0"/>
    </cacheField>
    <cacheField name="loan_size" numFmtId="0">
      <sharedItems containsNonDate="0" containsString="0" containsBlank="1"/>
    </cacheField>
    <cacheField name="loan_interest" numFmtId="0">
      <sharedItems containsNonDate="0" containsString="0" containsBlank="1"/>
    </cacheField>
    <cacheField name="loan_payback" numFmtId="0">
      <sharedItems containsNonDate="0" containsString="0" containsBlank="1"/>
    </cacheField>
    <cacheField name="access_1" numFmtId="0">
      <sharedItems/>
    </cacheField>
    <cacheField name="access_2" numFmtId="0">
      <sharedItems/>
    </cacheField>
    <cacheField name="use" numFmtId="0">
      <sharedItems/>
    </cacheField>
    <cacheField name="reliability" numFmtId="0">
      <sharedItems/>
    </cacheField>
    <cacheField name="env_protect" numFmtId="0">
      <sharedItems/>
    </cacheField>
    <cacheField name="who_manages" numFmtId="0">
      <sharedItems/>
    </cacheField>
    <cacheField name="who_finances" numFmtId="0">
      <sharedItems/>
    </cacheField>
    <cacheField name="who_maintains" numFmtId="0">
      <sharedItems/>
    </cacheField>
    <cacheField name="who_finances_capmanex" numFmtId="0">
      <sharedItems/>
    </cacheField>
    <cacheField name="capmanex_1985" numFmtId="0">
      <sharedItems containsBlank="1"/>
    </cacheField>
    <cacheField name="capmanex_1986" numFmtId="0">
      <sharedItems/>
    </cacheField>
    <cacheField name="capmanex_1987" numFmtId="0">
      <sharedItems/>
    </cacheField>
    <cacheField name="capmanex_1988" numFmtId="0">
      <sharedItems/>
    </cacheField>
    <cacheField name="capmanex_1989" numFmtId="0">
      <sharedItems/>
    </cacheField>
    <cacheField name="capmanex_1990" numFmtId="0">
      <sharedItems/>
    </cacheField>
    <cacheField name="capmanex_1991" numFmtId="0">
      <sharedItems/>
    </cacheField>
    <cacheField name="capmanex_1992" numFmtId="0">
      <sharedItems/>
    </cacheField>
    <cacheField name="capmanex_1993" numFmtId="0">
      <sharedItems/>
    </cacheField>
    <cacheField name="capmanex_1994" numFmtId="0">
      <sharedItems/>
    </cacheField>
    <cacheField name="capmanex_1995" numFmtId="0">
      <sharedItems/>
    </cacheField>
    <cacheField name="capmanex_1996" numFmtId="0">
      <sharedItems/>
    </cacheField>
    <cacheField name="capmanex_1997" numFmtId="0">
      <sharedItems containsMixedTypes="1" containsNumber="1" containsInteger="1" minValue="0" maxValue="0"/>
    </cacheField>
    <cacheField name="capmanex_1998" numFmtId="0">
      <sharedItems containsMixedTypes="1" containsNumber="1" containsInteger="1" minValue="0" maxValue="0"/>
    </cacheField>
    <cacheField name="capmanex_1999" numFmtId="0">
      <sharedItems containsMixedTypes="1" containsNumber="1" containsInteger="1" minValue="0" maxValue="0"/>
    </cacheField>
    <cacheField name="capmanex_2000" numFmtId="0">
      <sharedItems containsMixedTypes="1" containsNumber="1" containsInteger="1" minValue="0" maxValue="220"/>
    </cacheField>
    <cacheField name="capmanex_2001" numFmtId="0">
      <sharedItems containsMixedTypes="1" containsNumber="1" containsInteger="1" minValue="0" maxValue="0"/>
    </cacheField>
    <cacheField name="capmanex_2002" numFmtId="0">
      <sharedItems containsMixedTypes="1" containsNumber="1" containsInteger="1" minValue="0" maxValue="0"/>
    </cacheField>
    <cacheField name="capmanex_2003" numFmtId="0">
      <sharedItems containsMixedTypes="1" containsNumber="1" containsInteger="1" minValue="0" maxValue="0"/>
    </cacheField>
    <cacheField name="capmanex_2004" numFmtId="0">
      <sharedItems containsMixedTypes="1" containsNumber="1" containsInteger="1" minValue="0" maxValue="0"/>
    </cacheField>
    <cacheField name="capmanex_2005" numFmtId="0">
      <sharedItems containsMixedTypes="1" containsNumber="1" containsInteger="1" minValue="0" maxValue="250"/>
    </cacheField>
    <cacheField name="capmanex_2006" numFmtId="0">
      <sharedItems containsMixedTypes="1" containsNumber="1" containsInteger="1" minValue="0" maxValue="520"/>
    </cacheField>
    <cacheField name="capmanex_2007" numFmtId="0">
      <sharedItems containsMixedTypes="1" containsNumber="1" containsInteger="1" minValue="0" maxValue="0"/>
    </cacheField>
    <cacheField name="capmanex_2008" numFmtId="0">
      <sharedItems containsMixedTypes="1" containsNumber="1" containsInteger="1" minValue="0" maxValue="150"/>
    </cacheField>
    <cacheField name="capmanex_2009" numFmtId="0">
      <sharedItems containsMixedTypes="1" containsNumber="1" containsInteger="1" minValue="0" maxValue="400"/>
    </cacheField>
    <cacheField name="capmanex_2010" numFmtId="0">
      <sharedItems containsMixedTypes="1" containsNumber="1" containsInteger="1" minValue="0" maxValue="650"/>
    </cacheField>
    <cacheField name="capmanex_2011" numFmtId="0">
      <sharedItems containsMixedTypes="1" containsNumber="1" containsInteger="1" minValue="0" maxValue="970"/>
    </cacheField>
    <cacheField name="capmanex_2012" numFmtId="0">
      <sharedItems containsMixedTypes="1" containsNumber="1" containsInteger="1" minValue="0" maxValue="1250"/>
    </cacheField>
    <cacheField name="capmanex_2013" numFmtId="0">
      <sharedItems containsMixedTypes="1" containsNumber="1" containsInteger="1" minValue="0" maxValue="1300"/>
    </cacheField>
    <cacheField name="capmanex_2014" numFmtId="0">
      <sharedItems containsSemiMixedTypes="0" containsString="0" containsNumber="1" containsInteger="1" minValue="0" maxValue="250"/>
    </cacheField>
    <cacheField name="Stratification" numFmtId="0">
      <sharedItems count="6">
        <s v="Ultrapoor - Twin pit offset latrine"/>
        <s v="Non-poor - Single pit offset latrine"/>
        <s v="Ultrapoor - Single pit offset latrine"/>
        <s v="Poor - Single pit offset latrine"/>
        <s v="Ultrapoor - Double pit latrine"/>
        <s v="Poor - Single pit"/>
      </sharedItems>
    </cacheField>
    <cacheField name="capex_2013" numFmtId="0">
      <sharedItems containsSemiMixedTypes="0" containsString="0" containsNumber="1" minValue="1984.52164447775" maxValue="194304.89346053675"/>
    </cacheField>
    <cacheField name="latrine_age" numFmtId="0">
      <sharedItems containsSemiMixedTypes="0" containsString="0" containsNumber="1" containsInteger="1" minValue="0" maxValue="17"/>
    </cacheField>
    <cacheField name="n_served" numFmtId="0">
      <sharedItems containsSemiMixedTypes="0" containsString="0" containsNumber="1" containsInteger="1" minValue="2" maxValue="7"/>
    </cacheField>
    <cacheField name="opex_2013" numFmtId="0">
      <sharedItems containsSemiMixedTypes="0" containsString="0" containsNumber="1" minValue="197.8927993059504" maxValue="2208.7087315901099"/>
    </cacheField>
    <cacheField name="capmanex_annualised_2013" numFmtId="0">
      <sharedItems containsMixedTypes="1" containsNumber="1" minValue="0" maxValue="427.39050605467412"/>
    </cacheField>
    <cacheField name="capmanex_total_2013" numFmtId="0">
      <sharedItems containsSemiMixedTypes="0" containsString="0" containsNumber="1" minValue="0" maxValue="3443.9671886537053"/>
    </cacheField>
    <cacheField name="coc_annual_2013" numFmtId="0">
      <sharedItems/>
    </cacheField>
    <cacheField name="coc_total" numFmtId="0">
      <sharedItems/>
    </cacheField>
    <cacheField name="service_level" numFmtId="0">
      <sharedItems count="2">
        <s v="Concrete slab - Not shared - Everyone - Regularly cleaned - Emptied "/>
        <s v="Concrete slab - Shared - Everyone - Regularly cleaned - Emptied "/>
      </sharedItems>
    </cacheField>
    <cacheField name="capmanex_2013_1985" numFmtId="0">
      <sharedItems/>
    </cacheField>
    <cacheField name="capmanex_2013_1986" numFmtId="0">
      <sharedItems/>
    </cacheField>
    <cacheField name="capmanex_2013_1987" numFmtId="0">
      <sharedItems/>
    </cacheField>
    <cacheField name="capmanex_2013_1988" numFmtId="0">
      <sharedItems/>
    </cacheField>
    <cacheField name="capmanex_2013_1989" numFmtId="0">
      <sharedItems/>
    </cacheField>
    <cacheField name="capmanex_2013_1990" numFmtId="0">
      <sharedItems/>
    </cacheField>
    <cacheField name="capmanex_2013_1991" numFmtId="0">
      <sharedItems/>
    </cacheField>
    <cacheField name="capmanex_2013_1992" numFmtId="0">
      <sharedItems/>
    </cacheField>
    <cacheField name="capmanex_2013_1993" numFmtId="0">
      <sharedItems/>
    </cacheField>
    <cacheField name="capmanex_2013_1994" numFmtId="0">
      <sharedItems/>
    </cacheField>
    <cacheField name="capmanex_2013_1995" numFmtId="0">
      <sharedItems/>
    </cacheField>
    <cacheField name="capmanex_2013_1996" numFmtId="0">
      <sharedItems/>
    </cacheField>
    <cacheField name="capmanex_2013_1997" numFmtId="0">
      <sharedItems/>
    </cacheField>
    <cacheField name="capmanex_2013_1998" numFmtId="0">
      <sharedItems/>
    </cacheField>
    <cacheField name="capmanex_2013_1999" numFmtId="0">
      <sharedItems/>
    </cacheField>
    <cacheField name="capmanex_2013_2000" numFmtId="0">
      <sharedItems containsMixedTypes="1" containsNumber="1" minValue="434.76013937107757" maxValue="434.76013937107757"/>
    </cacheField>
    <cacheField name="capmanex_2013_2001" numFmtId="0">
      <sharedItems/>
    </cacheField>
    <cacheField name="capmanex_2013_2002" numFmtId="0">
      <sharedItems/>
    </cacheField>
    <cacheField name="capmanex_2013_2003" numFmtId="0">
      <sharedItems/>
    </cacheField>
    <cacheField name="capmanex_2013_2004" numFmtId="0">
      <sharedItems/>
    </cacheField>
    <cacheField name="capmanex_2013_2005" numFmtId="0">
      <sharedItems containsMixedTypes="1" containsNumber="1" minValue="424.62545396365419" maxValue="424.62545396365419"/>
    </cacheField>
    <cacheField name="capmanex_2013_2006" numFmtId="0">
      <sharedItems containsMixedTypes="1" containsNumber="1" minValue="840.56468290915018" maxValue="840.56468290915018"/>
    </cacheField>
    <cacheField name="capmanex_2013_2007" numFmtId="0">
      <sharedItems/>
    </cacheField>
    <cacheField name="capmanex_2013_2008" numFmtId="0">
      <sharedItems containsMixedTypes="1" containsNumber="1" minValue="215.89432606726305" maxValue="215.89432606726305"/>
    </cacheField>
    <cacheField name="capmanex_2013_2009" numFmtId="0">
      <sharedItems containsMixedTypes="1" containsNumber="1" minValue="529.20577186073331" maxValue="529.20577186073331"/>
    </cacheField>
    <cacheField name="capmanex_2013_2010" numFmtId="0">
      <sharedItems containsMixedTypes="1" containsNumber="1" minValue="484.38885177864131" maxValue="807.31475296440215"/>
    </cacheField>
    <cacheField name="capmanex_2013_2011" numFmtId="0">
      <sharedItems containsMixedTypes="1" containsNumber="1" minValue="174.97611127542518" maxValue="1131.5121862477497"/>
    </cacheField>
    <cacheField name="capmanex_2013_2012" numFmtId="0">
      <sharedItems containsMixedTypes="1" containsNumber="1" minValue="162.72017201281037" maxValue="1356.0014334400864"/>
    </cacheField>
    <cacheField name="capmanex_2013_2013" numFmtId="0">
      <sharedItems containsMixedTypes="1" containsNumber="1" containsInteger="1" minValue="150" maxValue="1300"/>
    </cacheField>
    <cacheField name="capmanex_2013_2014" numFmtId="0">
      <sharedItems containsMixedTypes="1" containsNumber="1" minValue="234.47014135776115" maxValue="234.470141357761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
  <r>
    <x v="0"/>
    <n v="2050"/>
    <n v="2009"/>
    <n v="4"/>
    <n v="1"/>
    <n v="9"/>
    <n v="50000"/>
    <s v="Twin pit offset latrine"/>
    <n v="0"/>
    <n v="275"/>
    <n v="0"/>
    <n v="0"/>
    <m/>
    <m/>
    <m/>
    <s v="Concrete slab"/>
    <s v="Not shared"/>
    <s v="Everyone"/>
    <s v="Regularly cleaned"/>
    <s v="Emptied "/>
    <s v="hh"/>
    <s v="brac, hh"/>
    <s v="hh"/>
    <s v="hh"/>
    <m/>
    <s v=""/>
    <s v=""/>
    <s v=""/>
    <s v=""/>
    <s v=""/>
    <s v=""/>
    <s v=""/>
    <s v=""/>
    <s v=""/>
    <s v=""/>
    <s v=""/>
    <s v=""/>
    <s v=""/>
    <s v=""/>
    <s v=""/>
    <s v=""/>
    <s v=""/>
    <s v=""/>
    <s v=""/>
    <s v=""/>
    <s v=""/>
    <s v=""/>
    <s v=""/>
    <n v="0"/>
    <n v="0"/>
    <n v="0"/>
    <n v="400"/>
    <n v="0"/>
    <n v="0"/>
    <x v="0"/>
    <n v="2712.1795807862582"/>
    <n v="5"/>
    <n v="4"/>
    <n v="257.91715549353728"/>
    <n v="86.784091740165522"/>
    <n v="433.92045870082762"/>
    <s v="NA"/>
    <s v="NA"/>
    <x v="0"/>
    <s v=""/>
    <s v=""/>
    <s v=""/>
    <s v=""/>
    <s v=""/>
    <s v=""/>
    <s v=""/>
    <s v=""/>
    <s v=""/>
    <s v=""/>
    <s v=""/>
    <s v=""/>
    <s v=""/>
    <s v=""/>
    <s v=""/>
    <s v=""/>
    <s v=""/>
    <s v=""/>
    <s v=""/>
    <s v=""/>
    <s v=""/>
    <s v=""/>
    <s v=""/>
    <s v=""/>
    <s v=""/>
    <s v=""/>
    <s v=""/>
    <n v="433.92045870082762"/>
    <s v=""/>
    <s v=""/>
  </r>
  <r>
    <x v="0"/>
    <n v="5000"/>
    <n v="2012"/>
    <n v="4"/>
    <n v="1"/>
    <n v="9"/>
    <n v="22000"/>
    <s v="Twin pit offset latrine"/>
    <n v="0"/>
    <n v="570"/>
    <n v="0"/>
    <n v="0"/>
    <m/>
    <m/>
    <m/>
    <s v="Concrete slab"/>
    <s v="Not shared"/>
    <s v="Everyone"/>
    <s v="Regularly cleaned"/>
    <s v="Emptied "/>
    <s v="hh"/>
    <s v="brac, hh"/>
    <s v="hh"/>
    <s v="hh"/>
    <s v=""/>
    <s v=""/>
    <s v=""/>
    <s v=""/>
    <s v=""/>
    <s v=""/>
    <s v=""/>
    <s v=""/>
    <s v=""/>
    <s v=""/>
    <s v=""/>
    <s v=""/>
    <s v=""/>
    <s v=""/>
    <s v=""/>
    <s v=""/>
    <s v=""/>
    <s v=""/>
    <s v=""/>
    <s v=""/>
    <s v=""/>
    <s v=""/>
    <s v=""/>
    <s v=""/>
    <s v=""/>
    <s v=""/>
    <s v=""/>
    <n v="0"/>
    <n v="200"/>
    <n v="0"/>
    <x v="0"/>
    <n v="5424.0057337603457"/>
    <n v="2"/>
    <n v="4"/>
    <n v="534.59192229569544"/>
    <n v="100"/>
    <n v="200"/>
    <s v="NA"/>
    <s v="NA"/>
    <x v="0"/>
    <s v=""/>
    <s v=""/>
    <s v=""/>
    <s v=""/>
    <s v=""/>
    <s v=""/>
    <s v=""/>
    <s v=""/>
    <s v=""/>
    <s v=""/>
    <s v=""/>
    <s v=""/>
    <s v=""/>
    <s v=""/>
    <s v=""/>
    <s v=""/>
    <s v=""/>
    <s v=""/>
    <s v=""/>
    <s v=""/>
    <s v=""/>
    <s v=""/>
    <s v=""/>
    <s v=""/>
    <s v=""/>
    <s v=""/>
    <s v=""/>
    <s v=""/>
    <n v="200"/>
    <s v=""/>
  </r>
  <r>
    <x v="0"/>
    <n v="5500"/>
    <n v="2013"/>
    <n v="4"/>
    <n v="1"/>
    <n v="9"/>
    <n v="60000"/>
    <s v="Twin pit offset latrine"/>
    <n v="0"/>
    <n v="1178"/>
    <n v="0"/>
    <n v="0"/>
    <m/>
    <m/>
    <m/>
    <s v="Concrete slab"/>
    <s v="Not shared"/>
    <s v="Everyone"/>
    <s v="Regularly cleaned"/>
    <s v="Emptied "/>
    <s v="hh"/>
    <s v="brac, hh"/>
    <s v="hh"/>
    <s v="hh"/>
    <s v=""/>
    <s v=""/>
    <s v=""/>
    <s v=""/>
    <s v=""/>
    <s v=""/>
    <s v=""/>
    <s v=""/>
    <s v=""/>
    <s v=""/>
    <s v=""/>
    <s v=""/>
    <s v=""/>
    <s v=""/>
    <s v=""/>
    <s v=""/>
    <s v=""/>
    <s v=""/>
    <s v=""/>
    <s v=""/>
    <s v=""/>
    <s v=""/>
    <s v=""/>
    <s v=""/>
    <s v=""/>
    <s v=""/>
    <s v=""/>
    <s v=""/>
    <n v="0"/>
    <n v="0"/>
    <x v="0"/>
    <n v="5500"/>
    <n v="1"/>
    <n v="4"/>
    <n v="1104.8233060777704"/>
    <n v="0"/>
    <n v="0"/>
    <s v="NA"/>
    <s v="NA"/>
    <x v="0"/>
    <s v=""/>
    <s v=""/>
    <s v=""/>
    <s v=""/>
    <s v=""/>
    <s v=""/>
    <s v=""/>
    <s v=""/>
    <s v=""/>
    <s v=""/>
    <s v=""/>
    <s v=""/>
    <s v=""/>
    <s v=""/>
    <s v=""/>
    <s v=""/>
    <s v=""/>
    <s v=""/>
    <s v=""/>
    <s v=""/>
    <s v=""/>
    <s v=""/>
    <s v=""/>
    <s v=""/>
    <s v=""/>
    <s v=""/>
    <s v=""/>
    <s v=""/>
    <s v=""/>
    <s v=""/>
  </r>
  <r>
    <x v="0"/>
    <n v="6600"/>
    <n v="2013"/>
    <n v="5"/>
    <n v="1"/>
    <n v="9"/>
    <n v="54000"/>
    <s v="Twin pit offset latrine"/>
    <n v="16"/>
    <n v="509"/>
    <n v="0"/>
    <n v="0"/>
    <m/>
    <m/>
    <m/>
    <s v="Concrete slab"/>
    <s v="Not shared"/>
    <s v="Everyone"/>
    <s v="Regularly cleaned"/>
    <s v="Emptied "/>
    <s v="hh"/>
    <s v="hh"/>
    <s v="hh"/>
    <s v="hh"/>
    <s v=""/>
    <s v=""/>
    <s v=""/>
    <s v=""/>
    <s v=""/>
    <s v=""/>
    <s v=""/>
    <s v=""/>
    <s v=""/>
    <s v=""/>
    <s v=""/>
    <s v=""/>
    <s v=""/>
    <s v=""/>
    <s v=""/>
    <s v=""/>
    <s v=""/>
    <s v=""/>
    <s v=""/>
    <s v=""/>
    <s v=""/>
    <s v=""/>
    <s v=""/>
    <s v=""/>
    <s v=""/>
    <s v=""/>
    <s v=""/>
    <s v=""/>
    <n v="0"/>
    <n v="0"/>
    <x v="0"/>
    <n v="6600"/>
    <n v="1"/>
    <n v="5"/>
    <n v="477.3812078044017"/>
    <n v="0"/>
    <n v="0"/>
    <s v="NA"/>
    <s v="NA"/>
    <x v="0"/>
    <s v=""/>
    <s v=""/>
    <s v=""/>
    <s v=""/>
    <s v=""/>
    <s v=""/>
    <s v=""/>
    <s v=""/>
    <s v=""/>
    <s v=""/>
    <s v=""/>
    <s v=""/>
    <s v=""/>
    <s v=""/>
    <s v=""/>
    <s v=""/>
    <s v=""/>
    <s v=""/>
    <s v=""/>
    <s v=""/>
    <s v=""/>
    <s v=""/>
    <s v=""/>
    <s v=""/>
    <s v=""/>
    <s v=""/>
    <s v=""/>
    <s v=""/>
    <s v=""/>
    <s v=""/>
  </r>
  <r>
    <x v="0"/>
    <n v="6800"/>
    <n v="2013"/>
    <n v="5"/>
    <n v="1"/>
    <n v="9"/>
    <n v="54000"/>
    <s v="Twin pit offset latrine"/>
    <n v="16"/>
    <n v="645"/>
    <n v="0"/>
    <n v="0"/>
    <m/>
    <m/>
    <m/>
    <s v="Concrete slab"/>
    <s v="Not shared"/>
    <s v="Everyone"/>
    <s v="Regularly cleaned"/>
    <s v="Emptied "/>
    <s v="hh"/>
    <s v="brac, hh"/>
    <s v="hh"/>
    <s v="hh"/>
    <s v=""/>
    <s v=""/>
    <s v=""/>
    <s v=""/>
    <s v=""/>
    <s v=""/>
    <s v=""/>
    <s v=""/>
    <s v=""/>
    <s v=""/>
    <s v=""/>
    <s v=""/>
    <s v=""/>
    <s v=""/>
    <s v=""/>
    <s v=""/>
    <s v=""/>
    <s v=""/>
    <s v=""/>
    <s v=""/>
    <s v=""/>
    <s v=""/>
    <s v=""/>
    <s v=""/>
    <s v=""/>
    <s v=""/>
    <s v=""/>
    <s v=""/>
    <n v="0"/>
    <n v="0"/>
    <x v="0"/>
    <n v="6800"/>
    <n v="1"/>
    <n v="5"/>
    <n v="604.9329647030238"/>
    <n v="0"/>
    <n v="0"/>
    <s v="NA"/>
    <s v="NA"/>
    <x v="0"/>
    <s v=""/>
    <s v=""/>
    <s v=""/>
    <s v=""/>
    <s v=""/>
    <s v=""/>
    <s v=""/>
    <s v=""/>
    <s v=""/>
    <s v=""/>
    <s v=""/>
    <s v=""/>
    <s v=""/>
    <s v=""/>
    <s v=""/>
    <s v=""/>
    <s v=""/>
    <s v=""/>
    <s v=""/>
    <s v=""/>
    <s v=""/>
    <s v=""/>
    <s v=""/>
    <s v=""/>
    <s v=""/>
    <s v=""/>
    <s v=""/>
    <s v=""/>
    <s v=""/>
    <s v=""/>
  </r>
  <r>
    <x v="0"/>
    <n v="3500"/>
    <n v="2012"/>
    <n v="5"/>
    <n v="1"/>
    <n v="9"/>
    <n v="45000"/>
    <s v="Twin pit offset latrine"/>
    <n v="12"/>
    <n v="430"/>
    <n v="0"/>
    <n v="0"/>
    <m/>
    <m/>
    <m/>
    <s v="Concrete slab"/>
    <s v="Not shared"/>
    <s v="Everyone"/>
    <s v="Regularly cleaned"/>
    <s v="Emptied "/>
    <s v="hh"/>
    <s v="brac, hh"/>
    <s v="hh"/>
    <s v="hh"/>
    <s v=""/>
    <s v=""/>
    <s v=""/>
    <s v=""/>
    <s v=""/>
    <s v=""/>
    <s v=""/>
    <s v=""/>
    <s v=""/>
    <s v=""/>
    <s v=""/>
    <s v=""/>
    <s v=""/>
    <s v=""/>
    <s v=""/>
    <s v=""/>
    <s v=""/>
    <s v=""/>
    <s v=""/>
    <s v=""/>
    <s v=""/>
    <s v=""/>
    <s v=""/>
    <s v=""/>
    <s v=""/>
    <s v=""/>
    <s v=""/>
    <n v="0"/>
    <n v="0"/>
    <n v="0"/>
    <x v="0"/>
    <n v="3796.8040136322415"/>
    <n v="2"/>
    <n v="5"/>
    <n v="403.28864313534916"/>
    <n v="0"/>
    <n v="0"/>
    <s v="NA"/>
    <s v="NA"/>
    <x v="0"/>
    <s v=""/>
    <s v=""/>
    <s v=""/>
    <s v=""/>
    <s v=""/>
    <s v=""/>
    <s v=""/>
    <s v=""/>
    <s v=""/>
    <s v=""/>
    <s v=""/>
    <s v=""/>
    <s v=""/>
    <s v=""/>
    <s v=""/>
    <s v=""/>
    <s v=""/>
    <s v=""/>
    <s v=""/>
    <s v=""/>
    <s v=""/>
    <s v=""/>
    <s v=""/>
    <s v=""/>
    <s v=""/>
    <s v=""/>
    <s v=""/>
    <s v=""/>
    <s v=""/>
    <s v=""/>
  </r>
  <r>
    <x v="0"/>
    <n v="5000"/>
    <n v="2014"/>
    <n v="7"/>
    <n v="1"/>
    <n v="9"/>
    <n v="48000"/>
    <s v="Twin pit offset latrine"/>
    <n v="10"/>
    <n v="546"/>
    <n v="0"/>
    <n v="0"/>
    <m/>
    <m/>
    <m/>
    <s v="Concrete slab"/>
    <s v="Not shared"/>
    <s v="Everyone"/>
    <s v="Regularly cleaned"/>
    <s v="Emptied "/>
    <s v="hh"/>
    <s v="brac, hh"/>
    <s v="hh"/>
    <s v="hh"/>
    <s v=""/>
    <s v=""/>
    <s v=""/>
    <s v=""/>
    <s v=""/>
    <s v=""/>
    <s v=""/>
    <s v=""/>
    <s v=""/>
    <s v=""/>
    <s v=""/>
    <s v=""/>
    <s v=""/>
    <s v=""/>
    <s v=""/>
    <s v=""/>
    <s v=""/>
    <s v=""/>
    <s v=""/>
    <s v=""/>
    <s v=""/>
    <s v=""/>
    <s v=""/>
    <s v=""/>
    <s v=""/>
    <s v=""/>
    <s v=""/>
    <s v=""/>
    <s v=""/>
    <n v="0"/>
    <x v="0"/>
    <n v="4689.4028271552233"/>
    <n v="0"/>
    <n v="7"/>
    <n v="512.08278872535038"/>
    <s v="NA"/>
    <n v="0"/>
    <s v="NA"/>
    <s v="NA"/>
    <x v="0"/>
    <s v=""/>
    <s v=""/>
    <s v=""/>
    <s v=""/>
    <s v=""/>
    <s v=""/>
    <s v=""/>
    <s v=""/>
    <s v=""/>
    <s v=""/>
    <s v=""/>
    <s v=""/>
    <s v=""/>
    <s v=""/>
    <s v=""/>
    <s v=""/>
    <s v=""/>
    <s v=""/>
    <s v=""/>
    <s v=""/>
    <s v=""/>
    <s v=""/>
    <s v=""/>
    <s v=""/>
    <s v=""/>
    <s v=""/>
    <s v=""/>
    <s v=""/>
    <s v=""/>
    <s v=""/>
  </r>
  <r>
    <x v="0"/>
    <n v="2600"/>
    <n v="2010"/>
    <n v="5"/>
    <n v="1"/>
    <n v="9"/>
    <n v="54000"/>
    <s v="Twin pit offset latrine"/>
    <n v="0"/>
    <n v="296"/>
    <n v="0"/>
    <n v="0"/>
    <m/>
    <m/>
    <m/>
    <s v="Concrete slab"/>
    <s v="Not shared"/>
    <s v="Everyone"/>
    <s v="Regularly cleaned"/>
    <s v="Emptied "/>
    <s v="hh"/>
    <s v="brac, hh"/>
    <s v="hh"/>
    <s v="hh"/>
    <s v=""/>
    <s v=""/>
    <s v=""/>
    <s v=""/>
    <s v=""/>
    <s v=""/>
    <s v=""/>
    <s v=""/>
    <s v=""/>
    <s v=""/>
    <s v=""/>
    <s v=""/>
    <s v=""/>
    <s v=""/>
    <s v=""/>
    <s v=""/>
    <s v=""/>
    <s v=""/>
    <s v=""/>
    <s v=""/>
    <s v=""/>
    <s v=""/>
    <s v=""/>
    <s v=""/>
    <s v=""/>
    <n v="0"/>
    <n v="0"/>
    <n v="1200"/>
    <n v="0"/>
    <n v="0"/>
    <x v="0"/>
    <n v="3229.2590118576086"/>
    <n v="4"/>
    <n v="5"/>
    <n v="277.6126473675892"/>
    <n v="325.44034402562073"/>
    <n v="1301.7613761024829"/>
    <s v="NA"/>
    <s v="NA"/>
    <x v="0"/>
    <s v=""/>
    <s v=""/>
    <s v=""/>
    <s v=""/>
    <s v=""/>
    <s v=""/>
    <s v=""/>
    <s v=""/>
    <s v=""/>
    <s v=""/>
    <s v=""/>
    <s v=""/>
    <s v=""/>
    <s v=""/>
    <s v=""/>
    <s v=""/>
    <s v=""/>
    <s v=""/>
    <s v=""/>
    <s v=""/>
    <s v=""/>
    <s v=""/>
    <s v=""/>
    <s v=""/>
    <s v=""/>
    <s v=""/>
    <s v=""/>
    <n v="1301.7613761024829"/>
    <s v=""/>
    <s v=""/>
  </r>
  <r>
    <x v="0"/>
    <n v="5500"/>
    <n v="2013"/>
    <n v="3"/>
    <n v="1"/>
    <n v="9"/>
    <n v="54000"/>
    <s v="Twin pit offset latrine"/>
    <n v="0"/>
    <n v="316"/>
    <n v="0"/>
    <n v="0"/>
    <m/>
    <m/>
    <m/>
    <s v="Concrete slab"/>
    <s v="Not shared"/>
    <s v="Everyone"/>
    <s v="Regularly cleaned"/>
    <s v="Emptied "/>
    <s v="hh"/>
    <s v="hh"/>
    <s v="hh"/>
    <s v="hh"/>
    <s v=""/>
    <s v=""/>
    <s v=""/>
    <s v=""/>
    <s v=""/>
    <s v=""/>
    <s v=""/>
    <s v=""/>
    <s v=""/>
    <s v=""/>
    <s v=""/>
    <s v=""/>
    <s v=""/>
    <s v=""/>
    <s v=""/>
    <s v=""/>
    <s v=""/>
    <s v=""/>
    <s v=""/>
    <s v=""/>
    <s v=""/>
    <s v=""/>
    <s v=""/>
    <s v=""/>
    <s v=""/>
    <s v=""/>
    <s v=""/>
    <s v=""/>
    <n v="0"/>
    <n v="0"/>
    <x v="0"/>
    <n v="5500"/>
    <n v="1"/>
    <n v="3"/>
    <n v="296.37025867621009"/>
    <n v="0"/>
    <n v="0"/>
    <s v="NA"/>
    <s v="NA"/>
    <x v="0"/>
    <s v=""/>
    <s v=""/>
    <s v=""/>
    <s v=""/>
    <s v=""/>
    <s v=""/>
    <s v=""/>
    <s v=""/>
    <s v=""/>
    <s v=""/>
    <s v=""/>
    <s v=""/>
    <s v=""/>
    <s v=""/>
    <s v=""/>
    <s v=""/>
    <s v=""/>
    <s v=""/>
    <s v=""/>
    <s v=""/>
    <s v=""/>
    <s v=""/>
    <s v=""/>
    <s v=""/>
    <s v=""/>
    <s v=""/>
    <s v=""/>
    <s v=""/>
    <s v=""/>
    <s v=""/>
  </r>
  <r>
    <x v="0"/>
    <n v="3200"/>
    <n v="2012"/>
    <n v="4"/>
    <n v="1"/>
    <n v="9"/>
    <n v="56000"/>
    <s v="Twin pit offset latrine"/>
    <n v="0"/>
    <n v="310"/>
    <n v="0"/>
    <n v="0"/>
    <m/>
    <m/>
    <m/>
    <s v="Concrete slab"/>
    <s v="Not shared"/>
    <s v="Everyone"/>
    <s v="Regularly cleaned"/>
    <s v="Emptied "/>
    <s v="hh"/>
    <s v="hh"/>
    <s v="hh"/>
    <s v="hh"/>
    <s v=""/>
    <s v=""/>
    <s v=""/>
    <s v=""/>
    <s v=""/>
    <s v=""/>
    <s v=""/>
    <s v=""/>
    <s v=""/>
    <s v=""/>
    <s v=""/>
    <s v=""/>
    <s v=""/>
    <s v=""/>
    <s v=""/>
    <s v=""/>
    <s v=""/>
    <s v=""/>
    <s v=""/>
    <s v=""/>
    <s v=""/>
    <s v=""/>
    <s v=""/>
    <s v=""/>
    <s v=""/>
    <s v=""/>
    <s v=""/>
    <n v="0"/>
    <n v="0"/>
    <n v="0"/>
    <x v="0"/>
    <n v="3471.363669606621"/>
    <n v="2"/>
    <n v="4"/>
    <n v="290.74297528362382"/>
    <n v="0"/>
    <n v="0"/>
    <s v="NA"/>
    <s v="NA"/>
    <x v="0"/>
    <s v=""/>
    <s v=""/>
    <s v=""/>
    <s v=""/>
    <s v=""/>
    <s v=""/>
    <s v=""/>
    <s v=""/>
    <s v=""/>
    <s v=""/>
    <s v=""/>
    <s v=""/>
    <s v=""/>
    <s v=""/>
    <s v=""/>
    <s v=""/>
    <s v=""/>
    <s v=""/>
    <s v=""/>
    <s v=""/>
    <s v=""/>
    <s v=""/>
    <s v=""/>
    <s v=""/>
    <s v=""/>
    <s v=""/>
    <s v=""/>
    <s v=""/>
    <s v=""/>
    <s v=""/>
  </r>
  <r>
    <x v="1"/>
    <n v="19000"/>
    <n v="2007"/>
    <n v="4"/>
    <n v="2"/>
    <n v="9"/>
    <n v="144000"/>
    <s v="Single pit offset latrine"/>
    <n v="0"/>
    <n v="1076"/>
    <n v="0"/>
    <n v="0"/>
    <m/>
    <m/>
    <m/>
    <s v="Concrete slab"/>
    <s v="Not shared"/>
    <s v="Everyone"/>
    <s v="Regularly cleaned"/>
    <s v="Emptied "/>
    <s v="hh"/>
    <s v="hh"/>
    <s v="hh"/>
    <s v="hh"/>
    <s v=""/>
    <s v=""/>
    <s v=""/>
    <s v=""/>
    <s v=""/>
    <s v=""/>
    <s v=""/>
    <s v=""/>
    <s v=""/>
    <s v=""/>
    <s v=""/>
    <s v=""/>
    <s v=""/>
    <s v=""/>
    <s v=""/>
    <s v=""/>
    <s v=""/>
    <s v=""/>
    <s v=""/>
    <s v=""/>
    <s v=""/>
    <s v=""/>
    <n v="0"/>
    <n v="0"/>
    <n v="0"/>
    <n v="0"/>
    <n v="0"/>
    <n v="0"/>
    <n v="0"/>
    <n v="0"/>
    <x v="1"/>
    <n v="29202.479045581462"/>
    <n v="7"/>
    <n v="2"/>
    <n v="1009.1594884038039"/>
    <n v="0"/>
    <n v="0"/>
    <s v="NA"/>
    <s v="NA"/>
    <x v="0"/>
    <s v=""/>
    <s v=""/>
    <s v=""/>
    <s v=""/>
    <s v=""/>
    <s v=""/>
    <s v=""/>
    <s v=""/>
    <s v=""/>
    <s v=""/>
    <s v=""/>
    <s v=""/>
    <s v=""/>
    <s v=""/>
    <s v=""/>
    <s v=""/>
    <s v=""/>
    <s v=""/>
    <s v=""/>
    <s v=""/>
    <s v=""/>
    <s v=""/>
    <s v=""/>
    <s v=""/>
    <s v=""/>
    <s v=""/>
    <s v=""/>
    <s v=""/>
    <s v=""/>
    <s v=""/>
  </r>
  <r>
    <x v="1"/>
    <n v="30000"/>
    <n v="1997"/>
    <n v="4"/>
    <n v="2"/>
    <n v="9"/>
    <n v="144000"/>
    <s v="Single pit offset latrine"/>
    <n v="0"/>
    <n v="811"/>
    <n v="0"/>
    <n v="0"/>
    <m/>
    <m/>
    <m/>
    <s v="Concrete slab"/>
    <s v="Not shared"/>
    <s v="Everyone"/>
    <s v="Regularly cleaned"/>
    <s v="Emptied "/>
    <s v="hh"/>
    <s v="hh"/>
    <s v="hh"/>
    <s v="hh"/>
    <s v=""/>
    <s v=""/>
    <s v=""/>
    <s v=""/>
    <s v=""/>
    <s v=""/>
    <s v=""/>
    <s v=""/>
    <s v=""/>
    <s v=""/>
    <s v=""/>
    <s v=""/>
    <n v="0"/>
    <n v="0"/>
    <n v="0"/>
    <n v="220"/>
    <n v="0"/>
    <n v="0"/>
    <n v="0"/>
    <n v="0"/>
    <n v="250"/>
    <n v="0"/>
    <n v="0"/>
    <n v="0"/>
    <n v="0"/>
    <n v="390"/>
    <n v="0"/>
    <n v="0"/>
    <n v="0"/>
    <n v="0"/>
    <x v="1"/>
    <n v="67336.554776717705"/>
    <n v="17"/>
    <n v="2"/>
    <n v="760.62113856457711"/>
    <n v="79.0455555949043"/>
    <n v="1343.7744451133731"/>
    <s v="NA"/>
    <s v="NA"/>
    <x v="0"/>
    <s v=""/>
    <s v=""/>
    <s v=""/>
    <s v=""/>
    <s v=""/>
    <s v=""/>
    <s v=""/>
    <s v=""/>
    <s v=""/>
    <s v=""/>
    <s v=""/>
    <s v=""/>
    <s v=""/>
    <s v=""/>
    <s v=""/>
    <n v="434.76013937107757"/>
    <s v=""/>
    <s v=""/>
    <s v=""/>
    <s v=""/>
    <n v="424.62545396365419"/>
    <s v=""/>
    <s v=""/>
    <s v=""/>
    <s v=""/>
    <n v="484.38885177864131"/>
    <s v=""/>
    <s v=""/>
    <s v=""/>
    <s v=""/>
  </r>
  <r>
    <x v="1"/>
    <n v="135000"/>
    <n v="2008"/>
    <n v="5"/>
    <n v="1"/>
    <n v="9"/>
    <n v="175000"/>
    <s v="Single pit offset latrine"/>
    <n v="0"/>
    <n v="475"/>
    <n v="0"/>
    <n v="0"/>
    <m/>
    <m/>
    <m/>
    <s v="Concrete slab"/>
    <s v="Not shared"/>
    <s v="Everyone"/>
    <s v="Regularly cleaned"/>
    <s v="Emptied "/>
    <s v="hh"/>
    <s v="hh"/>
    <s v="hh"/>
    <s v="hh"/>
    <s v=""/>
    <s v=""/>
    <s v=""/>
    <s v=""/>
    <s v=""/>
    <s v=""/>
    <s v=""/>
    <s v=""/>
    <s v=""/>
    <s v=""/>
    <s v=""/>
    <s v=""/>
    <s v=""/>
    <s v=""/>
    <s v=""/>
    <s v=""/>
    <s v=""/>
    <s v=""/>
    <s v=""/>
    <s v=""/>
    <s v=""/>
    <s v=""/>
    <s v=""/>
    <n v="0"/>
    <n v="0"/>
    <n v="0"/>
    <n v="0"/>
    <n v="0"/>
    <n v="0"/>
    <n v="0"/>
    <x v="1"/>
    <n v="194304.89346053675"/>
    <n v="6"/>
    <n v="5"/>
    <n v="445.4932685797462"/>
    <n v="0"/>
    <n v="0"/>
    <s v="NA"/>
    <s v="NA"/>
    <x v="0"/>
    <s v=""/>
    <s v=""/>
    <s v=""/>
    <s v=""/>
    <s v=""/>
    <s v=""/>
    <s v=""/>
    <s v=""/>
    <s v=""/>
    <s v=""/>
    <s v=""/>
    <s v=""/>
    <s v=""/>
    <s v=""/>
    <s v=""/>
    <s v=""/>
    <s v=""/>
    <s v=""/>
    <s v=""/>
    <s v=""/>
    <s v=""/>
    <s v=""/>
    <s v=""/>
    <s v=""/>
    <s v=""/>
    <s v=""/>
    <s v=""/>
    <s v=""/>
    <s v=""/>
    <s v=""/>
  </r>
  <r>
    <x v="0"/>
    <n v="2500"/>
    <n v="2009"/>
    <n v="5"/>
    <n v="1"/>
    <n v="9"/>
    <n v="40000"/>
    <s v="Single pit offset latrine"/>
    <n v="0"/>
    <n v="510"/>
    <n v="50"/>
    <n v="0"/>
    <m/>
    <m/>
    <m/>
    <s v="Concrete slab"/>
    <s v="Not shared"/>
    <s v="Everyone"/>
    <s v="Regularly cleaned"/>
    <s v="Emptied "/>
    <s v="hh"/>
    <s v="brac, hh"/>
    <s v="hh"/>
    <s v="hh"/>
    <s v=""/>
    <s v=""/>
    <s v=""/>
    <s v=""/>
    <s v=""/>
    <s v=""/>
    <s v=""/>
    <s v=""/>
    <s v=""/>
    <s v=""/>
    <s v=""/>
    <s v=""/>
    <s v=""/>
    <s v=""/>
    <s v=""/>
    <s v=""/>
    <s v=""/>
    <s v=""/>
    <s v=""/>
    <s v=""/>
    <s v=""/>
    <s v=""/>
    <s v=""/>
    <s v=""/>
    <n v="0"/>
    <n v="0"/>
    <n v="0"/>
    <n v="1250"/>
    <n v="0"/>
    <n v="0"/>
    <x v="2"/>
    <n v="3307.5360741295835"/>
    <n v="5"/>
    <n v="5"/>
    <n v="525.213116641385"/>
    <n v="271.20028668801729"/>
    <n v="1356.0014334400864"/>
    <s v="NA"/>
    <s v="NA"/>
    <x v="0"/>
    <s v=""/>
    <s v=""/>
    <s v=""/>
    <s v=""/>
    <s v=""/>
    <s v=""/>
    <s v=""/>
    <s v=""/>
    <s v=""/>
    <s v=""/>
    <s v=""/>
    <s v=""/>
    <s v=""/>
    <s v=""/>
    <s v=""/>
    <s v=""/>
    <s v=""/>
    <s v=""/>
    <s v=""/>
    <s v=""/>
    <s v=""/>
    <s v=""/>
    <s v=""/>
    <s v=""/>
    <s v=""/>
    <s v=""/>
    <s v=""/>
    <n v="1356.0014334400864"/>
    <s v=""/>
    <s v=""/>
  </r>
  <r>
    <x v="0"/>
    <n v="3000"/>
    <n v="2012"/>
    <n v="5"/>
    <n v="1"/>
    <n v="9"/>
    <n v="50000"/>
    <s v="Single pit offset latrine"/>
    <n v="0"/>
    <n v="291"/>
    <n v="0"/>
    <n v="0"/>
    <m/>
    <m/>
    <m/>
    <s v="Concrete slab"/>
    <s v="Not shared"/>
    <s v="Everyone"/>
    <s v="Regularly cleaned"/>
    <s v="Emptied "/>
    <s v="hh"/>
    <s v="hh"/>
    <s v="hh"/>
    <s v="hh"/>
    <s v=""/>
    <s v=""/>
    <s v=""/>
    <s v=""/>
    <s v=""/>
    <s v=""/>
    <s v=""/>
    <s v=""/>
    <s v=""/>
    <s v=""/>
    <s v=""/>
    <s v=""/>
    <s v=""/>
    <s v=""/>
    <s v=""/>
    <s v=""/>
    <s v=""/>
    <s v=""/>
    <s v=""/>
    <s v=""/>
    <s v=""/>
    <s v=""/>
    <s v=""/>
    <s v=""/>
    <s v=""/>
    <s v=""/>
    <s v=""/>
    <n v="0"/>
    <n v="0"/>
    <n v="0"/>
    <x v="2"/>
    <n v="3254.403440256207"/>
    <n v="2"/>
    <n v="5"/>
    <n v="272.92324454043398"/>
    <n v="0"/>
    <n v="0"/>
    <s v="NA"/>
    <s v="NA"/>
    <x v="0"/>
    <s v=""/>
    <s v=""/>
    <s v=""/>
    <s v=""/>
    <s v=""/>
    <s v=""/>
    <s v=""/>
    <s v=""/>
    <s v=""/>
    <s v=""/>
    <s v=""/>
    <s v=""/>
    <s v=""/>
    <s v=""/>
    <s v=""/>
    <s v=""/>
    <s v=""/>
    <s v=""/>
    <s v=""/>
    <s v=""/>
    <s v=""/>
    <s v=""/>
    <s v=""/>
    <s v=""/>
    <s v=""/>
    <s v=""/>
    <s v=""/>
    <s v=""/>
    <s v=""/>
    <s v=""/>
  </r>
  <r>
    <x v="2"/>
    <n v="1500"/>
    <n v="1999"/>
    <n v="6"/>
    <n v="1"/>
    <n v="9"/>
    <n v="72000"/>
    <s v="Single pit offset latrine"/>
    <n v="20"/>
    <n v="384"/>
    <n v="200"/>
    <n v="0"/>
    <m/>
    <m/>
    <m/>
    <s v="Concrete slab"/>
    <s v="Not shared"/>
    <s v="Everyone"/>
    <s v="Regularly cleaned"/>
    <s v="Emptied "/>
    <s v="hh"/>
    <s v="hh"/>
    <s v="hh"/>
    <s v="hh"/>
    <s v=""/>
    <s v=""/>
    <s v=""/>
    <s v=""/>
    <s v=""/>
    <s v=""/>
    <s v=""/>
    <s v=""/>
    <s v=""/>
    <s v=""/>
    <s v=""/>
    <s v=""/>
    <s v=""/>
    <s v=""/>
    <n v="0"/>
    <n v="0"/>
    <n v="0"/>
    <n v="0"/>
    <n v="0"/>
    <n v="0"/>
    <n v="0"/>
    <n v="0"/>
    <n v="0"/>
    <n v="0"/>
    <n v="0"/>
    <n v="0"/>
    <n v="500"/>
    <n v="0"/>
    <n v="0"/>
    <n v="0"/>
    <x v="3"/>
    <n v="3102.2822765809365"/>
    <n v="15"/>
    <n v="6"/>
    <n v="547.72225021173006"/>
    <n v="38.883580283427818"/>
    <n v="583.25370425141728"/>
    <s v="NA"/>
    <s v="NA"/>
    <x v="0"/>
    <s v=""/>
    <s v=""/>
    <s v=""/>
    <s v=""/>
    <s v=""/>
    <s v=""/>
    <s v=""/>
    <s v=""/>
    <s v=""/>
    <s v=""/>
    <s v=""/>
    <s v=""/>
    <s v=""/>
    <s v=""/>
    <s v=""/>
    <s v=""/>
    <s v=""/>
    <s v=""/>
    <s v=""/>
    <s v=""/>
    <s v=""/>
    <s v=""/>
    <s v=""/>
    <s v=""/>
    <s v=""/>
    <s v=""/>
    <n v="583.25370425141728"/>
    <s v=""/>
    <s v=""/>
    <s v=""/>
  </r>
  <r>
    <x v="2"/>
    <n v="42500"/>
    <n v="2002"/>
    <n v="4"/>
    <n v="1"/>
    <n v="9"/>
    <n v="100000"/>
    <s v="Single pit offset latrine"/>
    <n v="0"/>
    <n v="800"/>
    <n v="0"/>
    <n v="0"/>
    <m/>
    <m/>
    <m/>
    <s v="Concrete slab"/>
    <s v="Not shared"/>
    <s v="Everyone"/>
    <s v="Regularly cleaned"/>
    <s v="Emptied "/>
    <s v="hh"/>
    <s v="hh"/>
    <s v="hh"/>
    <s v="hh"/>
    <s v=""/>
    <s v=""/>
    <s v=""/>
    <s v=""/>
    <s v=""/>
    <s v=""/>
    <s v=""/>
    <s v=""/>
    <s v=""/>
    <s v=""/>
    <s v=""/>
    <s v=""/>
    <s v=""/>
    <s v=""/>
    <s v=""/>
    <s v=""/>
    <s v=""/>
    <n v="0"/>
    <n v="0"/>
    <n v="0"/>
    <n v="0"/>
    <n v="0"/>
    <n v="0"/>
    <n v="0"/>
    <n v="0"/>
    <n v="0"/>
    <n v="0"/>
    <n v="0"/>
    <n v="0"/>
    <n v="0"/>
    <x v="3"/>
    <n v="81167.556247858491"/>
    <n v="12"/>
    <n v="4"/>
    <n v="750.30445234483568"/>
    <n v="0"/>
    <n v="0"/>
    <s v="NA"/>
    <s v="NA"/>
    <x v="0"/>
    <s v=""/>
    <s v=""/>
    <s v=""/>
    <s v=""/>
    <s v=""/>
    <s v=""/>
    <s v=""/>
    <s v=""/>
    <s v=""/>
    <s v=""/>
    <s v=""/>
    <s v=""/>
    <s v=""/>
    <s v=""/>
    <s v=""/>
    <s v=""/>
    <s v=""/>
    <s v=""/>
    <s v=""/>
    <s v=""/>
    <s v=""/>
    <s v=""/>
    <s v=""/>
    <s v=""/>
    <s v=""/>
    <s v=""/>
    <s v=""/>
    <s v=""/>
    <s v=""/>
    <s v=""/>
  </r>
  <r>
    <x v="2"/>
    <n v="13500"/>
    <n v="2009"/>
    <n v="3"/>
    <n v="1"/>
    <n v="9"/>
    <n v="120000"/>
    <s v="Single pit offset latrine"/>
    <n v="0"/>
    <n v="366"/>
    <n v="0"/>
    <n v="0"/>
    <m/>
    <m/>
    <m/>
    <s v="Concrete slab"/>
    <s v="Not shared"/>
    <s v="Everyone"/>
    <s v="Regularly cleaned"/>
    <s v="Emptied "/>
    <s v="hh"/>
    <s v="hh"/>
    <s v="hh"/>
    <s v="hh"/>
    <s v=""/>
    <s v=""/>
    <s v=""/>
    <s v=""/>
    <s v=""/>
    <s v=""/>
    <s v=""/>
    <s v=""/>
    <s v=""/>
    <s v=""/>
    <s v=""/>
    <s v=""/>
    <s v=""/>
    <s v=""/>
    <s v=""/>
    <s v=""/>
    <s v=""/>
    <s v=""/>
    <s v=""/>
    <s v=""/>
    <s v=""/>
    <s v=""/>
    <s v=""/>
    <s v=""/>
    <n v="0"/>
    <n v="0"/>
    <n v="0"/>
    <n v="0"/>
    <n v="0"/>
    <n v="0"/>
    <x v="3"/>
    <n v="17860.694800299749"/>
    <n v="5"/>
    <n v="3"/>
    <n v="343.26428694776234"/>
    <n v="0"/>
    <n v="0"/>
    <s v="NA"/>
    <s v="NA"/>
    <x v="0"/>
    <s v=""/>
    <s v=""/>
    <s v=""/>
    <s v=""/>
    <s v=""/>
    <s v=""/>
    <s v=""/>
    <s v=""/>
    <s v=""/>
    <s v=""/>
    <s v=""/>
    <s v=""/>
    <s v=""/>
    <s v=""/>
    <s v=""/>
    <s v=""/>
    <s v=""/>
    <s v=""/>
    <s v=""/>
    <s v=""/>
    <s v=""/>
    <s v=""/>
    <s v=""/>
    <s v=""/>
    <s v=""/>
    <s v=""/>
    <s v=""/>
    <s v=""/>
    <s v=""/>
    <s v=""/>
  </r>
  <r>
    <x v="2"/>
    <n v="2100"/>
    <n v="2011"/>
    <n v="6"/>
    <n v="1"/>
    <n v="9"/>
    <n v="72000"/>
    <s v="Single pit offset latrine"/>
    <n v="10"/>
    <n v="504"/>
    <n v="0"/>
    <n v="0"/>
    <m/>
    <m/>
    <m/>
    <s v="Concrete slab"/>
    <s v="Not shared"/>
    <s v="Everyone"/>
    <s v="Regularly cleaned"/>
    <s v="Emptied "/>
    <s v="hh"/>
    <s v="hh"/>
    <s v="hh"/>
    <s v="hh"/>
    <s v=""/>
    <s v=""/>
    <s v=""/>
    <s v=""/>
    <s v=""/>
    <s v=""/>
    <s v=""/>
    <s v=""/>
    <s v=""/>
    <s v=""/>
    <s v=""/>
    <s v=""/>
    <s v=""/>
    <s v=""/>
    <s v=""/>
    <s v=""/>
    <s v=""/>
    <s v=""/>
    <s v=""/>
    <s v=""/>
    <s v=""/>
    <s v=""/>
    <s v=""/>
    <s v=""/>
    <s v=""/>
    <s v=""/>
    <n v="0"/>
    <n v="0"/>
    <n v="0"/>
    <n v="0"/>
    <x v="3"/>
    <n v="2449.6655578559526"/>
    <n v="3"/>
    <n v="6"/>
    <n v="472.69180497724648"/>
    <n v="0"/>
    <n v="0"/>
    <s v="NA"/>
    <s v="NA"/>
    <x v="0"/>
    <s v=""/>
    <s v=""/>
    <s v=""/>
    <s v=""/>
    <s v=""/>
    <s v=""/>
    <s v=""/>
    <s v=""/>
    <s v=""/>
    <s v=""/>
    <s v=""/>
    <s v=""/>
    <s v=""/>
    <s v=""/>
    <s v=""/>
    <s v=""/>
    <s v=""/>
    <s v=""/>
    <s v=""/>
    <s v=""/>
    <s v=""/>
    <s v=""/>
    <s v=""/>
    <s v=""/>
    <s v=""/>
    <s v=""/>
    <s v=""/>
    <s v=""/>
    <s v=""/>
    <s v=""/>
  </r>
  <r>
    <x v="1"/>
    <n v="18000"/>
    <n v="2008"/>
    <n v="4"/>
    <n v="1"/>
    <n v="9"/>
    <n v="150000"/>
    <s v="Single pit offset latrine"/>
    <n v="20"/>
    <n v="672"/>
    <n v="0"/>
    <n v="0"/>
    <m/>
    <m/>
    <m/>
    <s v="Concrete slab"/>
    <s v="Not shared"/>
    <s v="Everyone"/>
    <s v="Regularly cleaned"/>
    <s v="Emptied "/>
    <s v="hh"/>
    <s v="hh"/>
    <s v="hh"/>
    <s v="hh"/>
    <s v=""/>
    <s v=""/>
    <s v=""/>
    <s v=""/>
    <s v=""/>
    <s v=""/>
    <s v=""/>
    <s v=""/>
    <s v=""/>
    <s v=""/>
    <s v=""/>
    <s v=""/>
    <s v=""/>
    <s v=""/>
    <s v=""/>
    <s v=""/>
    <s v=""/>
    <s v=""/>
    <s v=""/>
    <s v=""/>
    <s v=""/>
    <s v=""/>
    <s v=""/>
    <n v="0"/>
    <n v="0"/>
    <n v="0"/>
    <n v="0"/>
    <n v="0"/>
    <n v="0"/>
    <n v="0"/>
    <x v="1"/>
    <n v="25907.319128071566"/>
    <n v="6"/>
    <n v="4"/>
    <n v="630.25573996966193"/>
    <n v="0"/>
    <n v="0"/>
    <s v="NA"/>
    <s v="NA"/>
    <x v="0"/>
    <s v=""/>
    <s v=""/>
    <s v=""/>
    <s v=""/>
    <s v=""/>
    <s v=""/>
    <s v=""/>
    <s v=""/>
    <s v=""/>
    <s v=""/>
    <s v=""/>
    <s v=""/>
    <s v=""/>
    <s v=""/>
    <s v=""/>
    <s v=""/>
    <s v=""/>
    <s v=""/>
    <s v=""/>
    <s v=""/>
    <s v=""/>
    <s v=""/>
    <s v=""/>
    <s v=""/>
    <s v=""/>
    <s v=""/>
    <s v=""/>
    <s v=""/>
    <s v=""/>
    <s v=""/>
  </r>
  <r>
    <x v="1"/>
    <n v="32500"/>
    <n v="2008"/>
    <n v="5"/>
    <n v="1"/>
    <n v="9"/>
    <n v="180000"/>
    <s v="Single pit offset latrine"/>
    <n v="0"/>
    <n v="790"/>
    <n v="0"/>
    <n v="0"/>
    <m/>
    <m/>
    <m/>
    <s v="Concrete slab"/>
    <s v="Not shared"/>
    <s v="Everyone"/>
    <s v="Regularly cleaned"/>
    <s v="Emptied "/>
    <s v="hh"/>
    <s v="hh"/>
    <s v="hh"/>
    <s v="hh"/>
    <m/>
    <s v=""/>
    <s v=""/>
    <s v=""/>
    <s v=""/>
    <s v=""/>
    <s v=""/>
    <s v=""/>
    <s v=""/>
    <s v=""/>
    <s v=""/>
    <s v=""/>
    <s v=""/>
    <s v=""/>
    <s v=""/>
    <s v=""/>
    <s v=""/>
    <s v=""/>
    <s v=""/>
    <s v=""/>
    <s v=""/>
    <s v=""/>
    <s v=""/>
    <n v="0"/>
    <n v="0"/>
    <n v="0"/>
    <n v="0"/>
    <n v="0"/>
    <n v="0"/>
    <n v="0"/>
    <x v="1"/>
    <n v="46777.103981240325"/>
    <n v="6"/>
    <n v="5"/>
    <n v="740.92564669052524"/>
    <n v="0"/>
    <n v="0"/>
    <s v="NA"/>
    <s v="NA"/>
    <x v="0"/>
    <s v=""/>
    <s v=""/>
    <s v=""/>
    <s v=""/>
    <s v=""/>
    <s v=""/>
    <s v=""/>
    <s v=""/>
    <s v=""/>
    <s v=""/>
    <s v=""/>
    <s v=""/>
    <s v=""/>
    <s v=""/>
    <s v=""/>
    <s v=""/>
    <s v=""/>
    <s v=""/>
    <s v=""/>
    <s v=""/>
    <s v=""/>
    <s v=""/>
    <s v=""/>
    <s v=""/>
    <s v=""/>
    <s v=""/>
    <s v=""/>
    <s v=""/>
    <s v=""/>
    <s v=""/>
  </r>
  <r>
    <x v="1"/>
    <n v="40000"/>
    <n v="2014"/>
    <n v="6"/>
    <n v="1"/>
    <n v="9"/>
    <n v="180000"/>
    <s v="Single pit offset latrine"/>
    <n v="0"/>
    <n v="2355"/>
    <n v="0"/>
    <n v="0"/>
    <m/>
    <m/>
    <m/>
    <s v="Concrete slab"/>
    <s v="Not shared"/>
    <s v="Everyone"/>
    <s v="Regularly cleaned"/>
    <s v="Emptied "/>
    <s v="hh"/>
    <s v="hh"/>
    <s v="hh"/>
    <s v="hh"/>
    <m/>
    <s v=""/>
    <s v=""/>
    <s v=""/>
    <s v=""/>
    <s v=""/>
    <s v=""/>
    <s v=""/>
    <s v=""/>
    <s v=""/>
    <s v=""/>
    <s v=""/>
    <s v=""/>
    <s v=""/>
    <s v=""/>
    <s v=""/>
    <s v=""/>
    <s v=""/>
    <s v=""/>
    <s v=""/>
    <s v=""/>
    <s v=""/>
    <s v=""/>
    <s v=""/>
    <s v=""/>
    <s v=""/>
    <s v=""/>
    <s v=""/>
    <s v=""/>
    <n v="0"/>
    <x v="1"/>
    <n v="37515.222617241787"/>
    <n v="0"/>
    <n v="6"/>
    <n v="2208.7087315901099"/>
    <s v="NA"/>
    <n v="0"/>
    <s v="NA"/>
    <s v="NA"/>
    <x v="0"/>
    <s v=""/>
    <s v=""/>
    <s v=""/>
    <s v=""/>
    <s v=""/>
    <s v=""/>
    <s v=""/>
    <s v=""/>
    <s v=""/>
    <s v=""/>
    <s v=""/>
    <s v=""/>
    <s v=""/>
    <s v=""/>
    <s v=""/>
    <s v=""/>
    <s v=""/>
    <s v=""/>
    <s v=""/>
    <s v=""/>
    <s v=""/>
    <s v=""/>
    <s v=""/>
    <s v=""/>
    <s v=""/>
    <s v=""/>
    <s v=""/>
    <s v=""/>
    <s v=""/>
    <s v=""/>
  </r>
  <r>
    <x v="0"/>
    <n v="4400"/>
    <n v="2012"/>
    <n v="7"/>
    <n v="1"/>
    <n v="9"/>
    <n v="55000"/>
    <s v="Double pit latrine"/>
    <n v="12"/>
    <n v="364"/>
    <n v="0"/>
    <n v="0"/>
    <m/>
    <m/>
    <m/>
    <s v="Concrete slab"/>
    <s v="Shared"/>
    <s v="Everyone"/>
    <s v="Regularly cleaned"/>
    <s v="Emptied "/>
    <s v="hh"/>
    <s v="hh"/>
    <s v="hh"/>
    <s v="hh"/>
    <s v=""/>
    <s v=""/>
    <s v=""/>
    <s v=""/>
    <s v=""/>
    <s v=""/>
    <s v=""/>
    <s v=""/>
    <s v=""/>
    <s v=""/>
    <s v=""/>
    <s v=""/>
    <s v=""/>
    <s v=""/>
    <s v=""/>
    <s v=""/>
    <s v=""/>
    <s v=""/>
    <s v=""/>
    <s v=""/>
    <s v=""/>
    <s v=""/>
    <s v=""/>
    <s v=""/>
    <s v=""/>
    <s v=""/>
    <s v=""/>
    <n v="0"/>
    <n v="150"/>
    <n v="0"/>
    <x v="4"/>
    <n v="4773.1250457091037"/>
    <n v="2"/>
    <n v="7"/>
    <n v="341.38852581690026"/>
    <n v="75"/>
    <n v="150"/>
    <s v="NA"/>
    <s v="NA"/>
    <x v="1"/>
    <s v=""/>
    <s v=""/>
    <s v=""/>
    <s v=""/>
    <s v=""/>
    <s v=""/>
    <s v=""/>
    <s v=""/>
    <s v=""/>
    <s v=""/>
    <s v=""/>
    <s v=""/>
    <s v=""/>
    <s v=""/>
    <s v=""/>
    <s v=""/>
    <s v=""/>
    <s v=""/>
    <s v=""/>
    <s v=""/>
    <s v=""/>
    <s v=""/>
    <s v=""/>
    <s v=""/>
    <s v=""/>
    <s v=""/>
    <s v=""/>
    <s v=""/>
    <n v="150"/>
    <s v=""/>
  </r>
  <r>
    <x v="0"/>
    <n v="4400"/>
    <n v="2012"/>
    <n v="4"/>
    <n v="1"/>
    <n v="9"/>
    <n v="60000"/>
    <s v="Double pit latrine"/>
    <n v="0"/>
    <n v="296"/>
    <n v="0"/>
    <n v="0"/>
    <m/>
    <m/>
    <m/>
    <s v="Concrete slab"/>
    <s v="Not shared"/>
    <s v="Everyone"/>
    <s v="Regularly cleaned"/>
    <s v="Emptied "/>
    <s v="hh"/>
    <s v="hh"/>
    <s v="hh"/>
    <s v="hh"/>
    <s v=""/>
    <s v=""/>
    <s v=""/>
    <s v=""/>
    <s v=""/>
    <s v=""/>
    <s v=""/>
    <s v=""/>
    <s v=""/>
    <s v=""/>
    <s v=""/>
    <s v=""/>
    <s v=""/>
    <s v=""/>
    <s v=""/>
    <s v=""/>
    <s v=""/>
    <s v=""/>
    <s v=""/>
    <s v=""/>
    <s v=""/>
    <s v=""/>
    <s v=""/>
    <s v=""/>
    <s v=""/>
    <s v=""/>
    <s v=""/>
    <n v="0"/>
    <n v="0"/>
    <n v="0"/>
    <x v="4"/>
    <n v="4773.1250457091037"/>
    <n v="2"/>
    <n v="4"/>
    <n v="277.6126473675892"/>
    <n v="0"/>
    <n v="0"/>
    <s v="NA"/>
    <s v="NA"/>
    <x v="0"/>
    <s v=""/>
    <s v=""/>
    <s v=""/>
    <s v=""/>
    <s v=""/>
    <s v=""/>
    <s v=""/>
    <s v=""/>
    <s v=""/>
    <s v=""/>
    <s v=""/>
    <s v=""/>
    <s v=""/>
    <s v=""/>
    <s v=""/>
    <s v=""/>
    <s v=""/>
    <s v=""/>
    <s v=""/>
    <s v=""/>
    <s v=""/>
    <s v=""/>
    <s v=""/>
    <s v=""/>
    <s v=""/>
    <s v=""/>
    <s v=""/>
    <s v=""/>
    <s v=""/>
    <s v=""/>
  </r>
  <r>
    <x v="0"/>
    <n v="5100"/>
    <n v="2012"/>
    <n v="5"/>
    <n v="1"/>
    <n v="9"/>
    <n v="58000"/>
    <s v="Double pit latrine"/>
    <n v="8"/>
    <n v="520"/>
    <n v="0"/>
    <n v="0"/>
    <m/>
    <m/>
    <m/>
    <s v="Concrete slab"/>
    <s v="Not shared"/>
    <s v="Everyone"/>
    <s v="Regularly cleaned"/>
    <s v="Emptied "/>
    <s v="hh"/>
    <s v="hh"/>
    <s v="hh"/>
    <s v="hh"/>
    <s v=""/>
    <s v=""/>
    <s v=""/>
    <s v=""/>
    <s v=""/>
    <s v=""/>
    <s v=""/>
    <s v=""/>
    <s v=""/>
    <s v=""/>
    <s v=""/>
    <s v=""/>
    <s v=""/>
    <s v=""/>
    <s v=""/>
    <s v=""/>
    <s v=""/>
    <s v=""/>
    <s v=""/>
    <s v=""/>
    <s v=""/>
    <s v=""/>
    <s v=""/>
    <s v=""/>
    <s v=""/>
    <s v=""/>
    <s v=""/>
    <n v="0"/>
    <n v="0"/>
    <n v="0"/>
    <x v="4"/>
    <n v="5532.4858484355518"/>
    <n v="2"/>
    <n v="5"/>
    <n v="487.69789402414318"/>
    <n v="0"/>
    <n v="0"/>
    <s v="NA"/>
    <s v="NA"/>
    <x v="0"/>
    <s v=""/>
    <s v=""/>
    <s v=""/>
    <s v=""/>
    <s v=""/>
    <s v=""/>
    <s v=""/>
    <s v=""/>
    <s v=""/>
    <s v=""/>
    <s v=""/>
    <s v=""/>
    <s v=""/>
    <s v=""/>
    <s v=""/>
    <s v=""/>
    <s v=""/>
    <s v=""/>
    <s v=""/>
    <s v=""/>
    <s v=""/>
    <s v=""/>
    <s v=""/>
    <s v=""/>
    <s v=""/>
    <s v=""/>
    <s v=""/>
    <s v=""/>
    <s v=""/>
    <s v=""/>
  </r>
  <r>
    <x v="2"/>
    <n v="4400"/>
    <n v="2013"/>
    <n v="7"/>
    <n v="1"/>
    <n v="9"/>
    <n v="72000"/>
    <s v="Single pit"/>
    <n v="0"/>
    <n v="256"/>
    <n v="0"/>
    <n v="0"/>
    <m/>
    <m/>
    <m/>
    <s v="Concrete slab"/>
    <s v="Not shared"/>
    <s v="Everyone"/>
    <s v="Regularly cleaned"/>
    <s v="Emptied "/>
    <s v="hh"/>
    <s v="hh"/>
    <s v="hh"/>
    <s v="hh"/>
    <s v=""/>
    <s v=""/>
    <s v=""/>
    <s v=""/>
    <s v=""/>
    <s v=""/>
    <s v=""/>
    <s v=""/>
    <s v=""/>
    <s v=""/>
    <s v=""/>
    <s v=""/>
    <s v=""/>
    <s v=""/>
    <s v=""/>
    <s v=""/>
    <s v=""/>
    <s v=""/>
    <s v=""/>
    <s v=""/>
    <s v=""/>
    <s v=""/>
    <s v=""/>
    <s v=""/>
    <s v=""/>
    <s v=""/>
    <s v=""/>
    <s v=""/>
    <n v="0"/>
    <n v="0"/>
    <x v="5"/>
    <n v="4400"/>
    <n v="1"/>
    <n v="7"/>
    <n v="240.09742475034741"/>
    <n v="0"/>
    <n v="0"/>
    <s v="NA"/>
    <s v="NA"/>
    <x v="0"/>
    <s v=""/>
    <s v=""/>
    <s v=""/>
    <s v=""/>
    <s v=""/>
    <s v=""/>
    <s v=""/>
    <s v=""/>
    <s v=""/>
    <s v=""/>
    <s v=""/>
    <s v=""/>
    <s v=""/>
    <s v=""/>
    <s v=""/>
    <s v=""/>
    <s v=""/>
    <s v=""/>
    <s v=""/>
    <s v=""/>
    <s v=""/>
    <s v=""/>
    <s v=""/>
    <s v=""/>
    <s v=""/>
    <s v=""/>
    <s v=""/>
    <s v=""/>
    <s v=""/>
    <s v=""/>
  </r>
  <r>
    <x v="2"/>
    <n v="2500"/>
    <n v="2004"/>
    <n v="4"/>
    <n v="1"/>
    <n v="9"/>
    <n v="72000"/>
    <s v="Single pit"/>
    <n v="0"/>
    <n v="493"/>
    <n v="0"/>
    <n v="0"/>
    <m/>
    <m/>
    <m/>
    <s v="Concrete slab"/>
    <s v="Not shared"/>
    <s v="Everyone"/>
    <s v="Regularly cleaned"/>
    <s v="Emptied "/>
    <s v="hh"/>
    <s v="hh"/>
    <s v="hh"/>
    <s v="hh"/>
    <s v=""/>
    <s v=""/>
    <s v=""/>
    <s v=""/>
    <s v=""/>
    <s v=""/>
    <s v=""/>
    <s v=""/>
    <s v=""/>
    <s v=""/>
    <s v=""/>
    <s v=""/>
    <s v=""/>
    <s v=""/>
    <s v=""/>
    <s v=""/>
    <s v=""/>
    <s v=""/>
    <s v=""/>
    <n v="0"/>
    <n v="0"/>
    <n v="520"/>
    <n v="0"/>
    <n v="150"/>
    <n v="400"/>
    <n v="650"/>
    <n v="250"/>
    <n v="700"/>
    <n v="0"/>
    <n v="0"/>
    <x v="5"/>
    <n v="4426.3139385574987"/>
    <n v="10"/>
    <n v="4"/>
    <n v="462.37511875750499"/>
    <n v="344.39671886537053"/>
    <n v="3443.9671886537053"/>
    <s v="NA"/>
    <s v="NA"/>
    <x v="0"/>
    <s v=""/>
    <s v=""/>
    <s v=""/>
    <s v=""/>
    <s v=""/>
    <s v=""/>
    <s v=""/>
    <s v=""/>
    <s v=""/>
    <s v=""/>
    <s v=""/>
    <s v=""/>
    <s v=""/>
    <s v=""/>
    <s v=""/>
    <s v=""/>
    <s v=""/>
    <s v=""/>
    <s v=""/>
    <s v=""/>
    <s v=""/>
    <n v="840.56468290915018"/>
    <s v=""/>
    <n v="215.89432606726305"/>
    <n v="529.20577186073331"/>
    <n v="807.31475296440215"/>
    <n v="291.62685212570864"/>
    <n v="759.36080272644836"/>
    <s v=""/>
    <s v=""/>
  </r>
  <r>
    <x v="2"/>
    <n v="1500"/>
    <n v="2009"/>
    <n v="5"/>
    <n v="1"/>
    <n v="9"/>
    <n v="90000"/>
    <s v="Single pit"/>
    <n v="0"/>
    <n v="256"/>
    <n v="0"/>
    <n v="0"/>
    <m/>
    <m/>
    <m/>
    <s v="Concrete slab"/>
    <s v="Not shared"/>
    <s v="Everyone"/>
    <s v="Regularly cleaned"/>
    <s v="Emptied "/>
    <s v="hh"/>
    <s v="hh"/>
    <s v="hh"/>
    <s v="hh"/>
    <s v=""/>
    <s v=""/>
    <s v=""/>
    <s v=""/>
    <s v=""/>
    <s v=""/>
    <s v=""/>
    <s v=""/>
    <s v=""/>
    <s v=""/>
    <s v=""/>
    <s v=""/>
    <s v=""/>
    <s v=""/>
    <s v=""/>
    <s v=""/>
    <s v=""/>
    <s v=""/>
    <s v=""/>
    <s v=""/>
    <s v=""/>
    <s v=""/>
    <s v=""/>
    <s v=""/>
    <n v="0"/>
    <n v="0"/>
    <n v="150"/>
    <n v="200"/>
    <n v="1300"/>
    <n v="250"/>
    <x v="5"/>
    <n v="1984.52164447775"/>
    <n v="5"/>
    <n v="5"/>
    <n v="240.09742475034741"/>
    <n v="385.28129639671999"/>
    <n v="1926.4064819836001"/>
    <s v="NA"/>
    <s v="NA"/>
    <x v="0"/>
    <s v=""/>
    <s v=""/>
    <s v=""/>
    <s v=""/>
    <s v=""/>
    <s v=""/>
    <s v=""/>
    <s v=""/>
    <s v=""/>
    <s v=""/>
    <s v=""/>
    <s v=""/>
    <s v=""/>
    <s v=""/>
    <s v=""/>
    <s v=""/>
    <s v=""/>
    <s v=""/>
    <s v=""/>
    <s v=""/>
    <s v=""/>
    <s v=""/>
    <s v=""/>
    <s v=""/>
    <s v=""/>
    <s v=""/>
    <n v="174.97611127542518"/>
    <n v="216.96022935041381"/>
    <n v="1300"/>
    <n v="234.47014135776115"/>
  </r>
  <r>
    <x v="2"/>
    <n v="1700"/>
    <n v="2009"/>
    <n v="4"/>
    <n v="1"/>
    <n v="9"/>
    <n v="75000"/>
    <s v="Single pit"/>
    <n v="13"/>
    <n v="296"/>
    <n v="35"/>
    <n v="0"/>
    <m/>
    <m/>
    <m/>
    <s v="Concrete slab"/>
    <s v="Not shared"/>
    <s v="Everyone"/>
    <s v="Regularly cleaned"/>
    <s v="Emptied "/>
    <s v="hh"/>
    <s v="hh"/>
    <s v="hh"/>
    <s v="hh"/>
    <s v=""/>
    <s v=""/>
    <s v=""/>
    <s v=""/>
    <s v=""/>
    <s v=""/>
    <s v=""/>
    <s v=""/>
    <s v=""/>
    <s v=""/>
    <s v=""/>
    <s v=""/>
    <s v=""/>
    <s v=""/>
    <s v=""/>
    <s v=""/>
    <s v=""/>
    <s v=""/>
    <s v=""/>
    <s v=""/>
    <s v=""/>
    <s v=""/>
    <s v=""/>
    <s v=""/>
    <n v="0"/>
    <n v="0"/>
    <n v="970"/>
    <n v="300"/>
    <n v="680"/>
    <n v="0"/>
    <x v="5"/>
    <n v="2249.1245304081167"/>
    <n v="5"/>
    <n v="4"/>
    <n v="310.43846715767575"/>
    <n v="427.39050605467412"/>
    <n v="2136.9525302733705"/>
    <s v="NA"/>
    <s v="NA"/>
    <x v="0"/>
    <s v=""/>
    <s v=""/>
    <s v=""/>
    <s v=""/>
    <s v=""/>
    <s v=""/>
    <s v=""/>
    <s v=""/>
    <s v=""/>
    <s v=""/>
    <s v=""/>
    <s v=""/>
    <s v=""/>
    <s v=""/>
    <s v=""/>
    <s v=""/>
    <s v=""/>
    <s v=""/>
    <s v=""/>
    <s v=""/>
    <s v=""/>
    <s v=""/>
    <s v=""/>
    <s v=""/>
    <s v=""/>
    <s v=""/>
    <n v="1131.5121862477497"/>
    <n v="325.44034402562073"/>
    <n v="680"/>
    <s v=""/>
  </r>
  <r>
    <x v="2"/>
    <n v="2500"/>
    <n v="2009"/>
    <n v="3"/>
    <n v="1"/>
    <n v="9"/>
    <n v="72000"/>
    <s v="Single pit"/>
    <n v="8"/>
    <n v="176"/>
    <n v="35"/>
    <n v="0"/>
    <m/>
    <m/>
    <m/>
    <s v="Concrete slab"/>
    <s v="Not shared"/>
    <s v="Everyone"/>
    <s v="Regularly cleaned"/>
    <s v="Emptied "/>
    <s v="hh"/>
    <s v="hh"/>
    <s v="hh"/>
    <s v="hh"/>
    <s v=""/>
    <s v=""/>
    <s v=""/>
    <s v=""/>
    <s v=""/>
    <s v=""/>
    <s v=""/>
    <s v=""/>
    <s v=""/>
    <s v=""/>
    <s v=""/>
    <s v=""/>
    <s v=""/>
    <s v=""/>
    <s v=""/>
    <s v=""/>
    <s v=""/>
    <s v=""/>
    <s v=""/>
    <s v=""/>
    <s v=""/>
    <s v=""/>
    <s v=""/>
    <s v=""/>
    <n v="0"/>
    <n v="0"/>
    <n v="0"/>
    <n v="150"/>
    <n v="0"/>
    <n v="0"/>
    <x v="5"/>
    <n v="3307.5360741295835"/>
    <n v="5"/>
    <n v="3"/>
    <n v="197.8927993059504"/>
    <n v="32.544034402562076"/>
    <n v="162.72017201281037"/>
    <s v="NA"/>
    <s v="NA"/>
    <x v="0"/>
    <s v=""/>
    <s v=""/>
    <s v=""/>
    <s v=""/>
    <s v=""/>
    <s v=""/>
    <s v=""/>
    <s v=""/>
    <s v=""/>
    <s v=""/>
    <s v=""/>
    <s v=""/>
    <s v=""/>
    <s v=""/>
    <s v=""/>
    <s v=""/>
    <s v=""/>
    <s v=""/>
    <s v=""/>
    <s v=""/>
    <s v=""/>
    <s v=""/>
    <s v=""/>
    <s v=""/>
    <s v=""/>
    <s v=""/>
    <s v=""/>
    <n v="162.72017201281037"/>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9:D24" firstHeaderRow="1" firstDataRow="2" firstDataCol="1"/>
  <pivotFields count="94">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defaultSubtotal="0">
      <items count="2">
        <item x="0"/>
        <item x="1"/>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4">
    <i>
      <x/>
    </i>
    <i>
      <x v="1"/>
    </i>
    <i>
      <x v="2"/>
    </i>
    <i t="grand">
      <x/>
    </i>
  </rowItems>
  <colFields count="1">
    <field x="63"/>
  </colFields>
  <colItems count="3">
    <i>
      <x/>
    </i>
    <i>
      <x v="1"/>
    </i>
    <i t="grand">
      <x/>
    </i>
  </colItems>
  <dataFields count="1">
    <dataField name="Count of income_group" fld="0" subtotal="count" showDataAs="percentOfRow" baseField="54"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2:C16" firstHeaderRow="0" firstDataRow="1" firstDataCol="1"/>
  <pivotFields count="94">
    <pivotField axis="axisRow" showAll="0">
      <items count="4">
        <item x="1"/>
        <item x="2"/>
        <item x="0"/>
        <item t="default"/>
      </items>
    </pivotField>
    <pivotField showAll="0"/>
    <pivotField showAll="0"/>
    <pivotField dataField="1"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4">
    <i>
      <x/>
    </i>
    <i>
      <x v="1"/>
    </i>
    <i>
      <x v="2"/>
    </i>
    <i t="grand">
      <x/>
    </i>
  </rowItems>
  <colFields count="1">
    <field x="-2"/>
  </colFields>
  <colItems count="2">
    <i>
      <x/>
    </i>
    <i i="1">
      <x v="1"/>
    </i>
  </colItems>
  <dataFields count="2">
    <dataField name="Average of household_size" fld="3" subtotal="average" baseField="0" baseItem="0"/>
    <dataField name="Average of hh_expenditure" fld="6" subtotal="average" baseField="0" baseItem="0" numFmtId="164"/>
  </dataFields>
  <formats count="3">
    <format dxfId="2">
      <pivotArea collapsedLevelsAreSubtotals="1" fieldPosition="0">
        <references count="1">
          <reference field="0" count="0"/>
        </references>
      </pivotArea>
    </format>
    <format dxfId="1">
      <pivotArea grandRow="1" outline="0" collapsedLevelsAreSubtotals="1" fieldPosition="0"/>
    </format>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Latrines per income group">
  <location ref="A42:C49" firstHeaderRow="0" firstDataRow="1" firstDataCol="1"/>
  <pivotFields count="9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5"/>
        <item x="3"/>
        <item x="4"/>
        <item x="2"/>
        <item x="0"/>
        <item t="default"/>
      </items>
    </pivotField>
    <pivotField showAll="0"/>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4"/>
  </rowFields>
  <rowItems count="7">
    <i>
      <x/>
    </i>
    <i>
      <x v="1"/>
    </i>
    <i>
      <x v="2"/>
    </i>
    <i>
      <x v="3"/>
    </i>
    <i>
      <x v="4"/>
    </i>
    <i>
      <x v="5"/>
    </i>
    <i t="grand">
      <x/>
    </i>
  </rowItems>
  <colFields count="1">
    <field x="-2"/>
  </colFields>
  <colItems count="2">
    <i>
      <x/>
    </i>
    <i i="1">
      <x v="1"/>
    </i>
  </colItems>
  <dataFields count="2">
    <dataField name="Number of people" fld="57" baseField="0" baseItem="0"/>
    <dataField name="Number of latrines"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F10" firstHeaderRow="0" firstDataRow="1" firstDataCol="1"/>
  <pivotFields count="94">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1"/>
        <item x="5"/>
        <item x="3"/>
        <item x="4"/>
        <item x="2"/>
        <item x="0"/>
        <item t="default"/>
      </items>
    </pivotField>
    <pivotField dataField="1" showAll="0"/>
    <pivotField showAll="0"/>
    <pivotField dataField="1" showAll="0"/>
    <pivotField dataField="1" showAll="0"/>
    <pivotField dataField="1"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4"/>
  </rowFields>
  <rowItems count="7">
    <i>
      <x/>
    </i>
    <i>
      <x v="1"/>
    </i>
    <i>
      <x v="2"/>
    </i>
    <i>
      <x v="3"/>
    </i>
    <i>
      <x v="4"/>
    </i>
    <i>
      <x v="5"/>
    </i>
    <i t="grand">
      <x/>
    </i>
  </rowItems>
  <colFields count="1">
    <field x="-2"/>
  </colFields>
  <colItems count="5">
    <i>
      <x/>
    </i>
    <i i="1">
      <x v="1"/>
    </i>
    <i i="2">
      <x v="2"/>
    </i>
    <i i="3">
      <x v="3"/>
    </i>
    <i i="4">
      <x v="4"/>
    </i>
  </colItems>
  <dataFields count="5">
    <dataField name="Sum of capex_2013" fld="55" baseField="0" baseItem="0"/>
    <dataField name="Sum of opex_2013" fld="58" baseField="0" baseItem="0"/>
    <dataField name="Sum of capmanex_annualised_2013" fld="59" baseField="54" baseItem="1"/>
    <dataField name="Sum of n_served" fld="57" baseField="0" baseItem="0"/>
    <dataField name="Sum of design_pop" fld="5" baseField="0" baseItem="0"/>
  </dataFields>
  <formats count="2">
    <format dxfId="4">
      <pivotArea collapsedLevelsAreSubtotals="1" fieldPosition="0">
        <references count="2">
          <reference field="4294967294" count="3" selected="0">
            <x v="0"/>
            <x v="1"/>
            <x v="2"/>
          </reference>
          <reference field="54" count="0"/>
        </references>
      </pivotArea>
    </format>
    <format dxfId="3">
      <pivotArea field="54" grandRow="1" outline="0" collapsedLevelsAreSubtotals="1" axis="axisRow"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J10" sqref="J1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1"/>
  <sheetViews>
    <sheetView workbookViewId="0"/>
  </sheetViews>
  <sheetFormatPr defaultRowHeight="15" x14ac:dyDescent="0.25"/>
  <cols>
    <col min="1" max="1" width="8.42578125" bestFit="1" customWidth="1"/>
    <col min="2" max="2" width="23.42578125" bestFit="1" customWidth="1"/>
    <col min="3" max="3" width="17.85546875" bestFit="1" customWidth="1"/>
    <col min="4" max="4" width="14.85546875" bestFit="1" customWidth="1"/>
    <col min="5" max="5" width="14.7109375" bestFit="1" customWidth="1"/>
    <col min="6" max="6" width="19.5703125" bestFit="1" customWidth="1"/>
    <col min="7" max="7" width="13.28515625" bestFit="1" customWidth="1"/>
    <col min="8" max="8" width="15.140625" bestFit="1" customWidth="1"/>
    <col min="9" max="9" width="19.5703125" bestFit="1" customWidth="1"/>
    <col min="10" max="10" width="21.7109375" bestFit="1" customWidth="1"/>
    <col min="11" max="11" width="25.140625" bestFit="1" customWidth="1"/>
    <col min="12" max="12" width="15.140625" bestFit="1" customWidth="1"/>
    <col min="13" max="13" width="23.28515625" bestFit="1" customWidth="1"/>
    <col min="14" max="14" width="7.5703125" bestFit="1" customWidth="1"/>
    <col min="15" max="15" width="12.85546875" bestFit="1" customWidth="1"/>
    <col min="16" max="16" width="16.7109375" bestFit="1" customWidth="1"/>
    <col min="17" max="17" width="17" bestFit="1" customWidth="1"/>
    <col min="18" max="18" width="13.140625" bestFit="1" customWidth="1"/>
    <col min="19" max="19" width="12.5703125" bestFit="1" customWidth="1"/>
    <col min="20" max="20" width="9.28515625" bestFit="1" customWidth="1"/>
    <col min="21" max="21" width="16.85546875" bestFit="1" customWidth="1"/>
    <col min="22" max="22" width="15.7109375" bestFit="1" customWidth="1"/>
    <col min="23" max="23" width="17.7109375" bestFit="1" customWidth="1"/>
    <col min="24" max="24" width="17.28515625" bestFit="1" customWidth="1"/>
    <col min="25" max="25" width="18.28515625" bestFit="1" customWidth="1"/>
    <col min="26" max="26" width="29" bestFit="1" customWidth="1"/>
    <col min="27" max="56" width="19.28515625" bestFit="1" customWidth="1"/>
    <col min="57" max="57" width="32.140625" bestFit="1" customWidth="1"/>
    <col min="58" max="58" width="12.7109375" bestFit="1" customWidth="1"/>
    <col min="59" max="59" width="12.28515625" bestFit="1" customWidth="1"/>
    <col min="60" max="60" width="10.5703125" bestFit="1" customWidth="1"/>
    <col min="61" max="61" width="12" bestFit="1" customWidth="1"/>
    <col min="62" max="62" width="29.7109375" bestFit="1" customWidth="1"/>
    <col min="63" max="63" width="22.85546875" bestFit="1" customWidth="1"/>
    <col min="64" max="64" width="18.42578125" bestFit="1" customWidth="1"/>
    <col min="65" max="65" width="10.140625" bestFit="1" customWidth="1"/>
    <col min="66" max="66" width="62.5703125" customWidth="1"/>
    <col min="67" max="96" width="23" bestFit="1" customWidth="1"/>
  </cols>
  <sheetData>
    <row r="1" spans="1:96" s="6" customFormat="1" ht="14.25" customHeight="1" x14ac:dyDescent="0.25">
      <c r="A1" s="33" t="s">
        <v>62</v>
      </c>
      <c r="B1" s="33" t="s">
        <v>67</v>
      </c>
      <c r="C1" s="33" t="s">
        <v>11</v>
      </c>
      <c r="D1" s="33" t="s">
        <v>13</v>
      </c>
      <c r="E1" s="33" t="s">
        <v>14</v>
      </c>
      <c r="F1" s="33" t="s">
        <v>15</v>
      </c>
      <c r="G1" s="33" t="s">
        <v>16</v>
      </c>
      <c r="H1" s="33" t="s">
        <v>18</v>
      </c>
      <c r="I1" s="33" t="s">
        <v>19</v>
      </c>
      <c r="J1" s="33" t="s">
        <v>12</v>
      </c>
      <c r="K1" s="33" t="s">
        <v>20</v>
      </c>
      <c r="L1" s="33" t="s">
        <v>21</v>
      </c>
      <c r="M1" s="33" t="s">
        <v>120</v>
      </c>
      <c r="N1" s="33" t="s">
        <v>0</v>
      </c>
      <c r="O1" s="33" t="s">
        <v>24</v>
      </c>
      <c r="P1" s="33" t="s">
        <v>23</v>
      </c>
      <c r="Q1" s="33" t="s">
        <v>22</v>
      </c>
      <c r="R1" s="33" t="s">
        <v>25</v>
      </c>
      <c r="S1" s="33" t="s">
        <v>26</v>
      </c>
      <c r="T1" s="33" t="s">
        <v>1</v>
      </c>
      <c r="U1" s="33" t="s">
        <v>2</v>
      </c>
      <c r="V1" s="33" t="s">
        <v>27</v>
      </c>
      <c r="W1" s="33" t="s">
        <v>28</v>
      </c>
      <c r="X1" s="33" t="s">
        <v>29</v>
      </c>
      <c r="Y1" s="33" t="s">
        <v>30</v>
      </c>
      <c r="Z1" s="33" t="s">
        <v>31</v>
      </c>
      <c r="AA1" s="33" t="s">
        <v>32</v>
      </c>
      <c r="AB1" s="33" t="s">
        <v>33</v>
      </c>
      <c r="AC1" s="33" t="s">
        <v>34</v>
      </c>
      <c r="AD1" s="33" t="s">
        <v>35</v>
      </c>
      <c r="AE1" s="33" t="s">
        <v>36</v>
      </c>
      <c r="AF1" s="33" t="s">
        <v>37</v>
      </c>
      <c r="AG1" s="33" t="s">
        <v>38</v>
      </c>
      <c r="AH1" s="33" t="s">
        <v>39</v>
      </c>
      <c r="AI1" s="33" t="s">
        <v>40</v>
      </c>
      <c r="AJ1" s="33" t="s">
        <v>41</v>
      </c>
      <c r="AK1" s="33" t="s">
        <v>42</v>
      </c>
      <c r="AL1" s="33" t="s">
        <v>43</v>
      </c>
      <c r="AM1" s="33" t="s">
        <v>44</v>
      </c>
      <c r="AN1" s="33" t="s">
        <v>45</v>
      </c>
      <c r="AO1" s="33" t="s">
        <v>46</v>
      </c>
      <c r="AP1" s="33" t="s">
        <v>47</v>
      </c>
      <c r="AQ1" s="33" t="s">
        <v>48</v>
      </c>
      <c r="AR1" s="33" t="s">
        <v>49</v>
      </c>
      <c r="AS1" s="33" t="s">
        <v>50</v>
      </c>
      <c r="AT1" s="33" t="s">
        <v>51</v>
      </c>
      <c r="AU1" s="33" t="s">
        <v>52</v>
      </c>
      <c r="AV1" s="33" t="s">
        <v>53</v>
      </c>
      <c r="AW1" s="33" t="s">
        <v>54</v>
      </c>
      <c r="AX1" s="33" t="s">
        <v>55</v>
      </c>
      <c r="AY1" s="33" t="s">
        <v>56</v>
      </c>
      <c r="AZ1" s="33" t="s">
        <v>57</v>
      </c>
      <c r="BA1" s="33" t="s">
        <v>58</v>
      </c>
      <c r="BB1" s="33" t="s">
        <v>59</v>
      </c>
      <c r="BC1" s="33" t="s">
        <v>60</v>
      </c>
      <c r="BD1" s="33" t="s">
        <v>61</v>
      </c>
      <c r="BE1" s="34" t="s">
        <v>160</v>
      </c>
      <c r="BF1" s="34" t="s">
        <v>68</v>
      </c>
      <c r="BG1" s="34" t="s">
        <v>70</v>
      </c>
      <c r="BH1" s="34" t="s">
        <v>17</v>
      </c>
      <c r="BI1" s="34" t="s">
        <v>154</v>
      </c>
      <c r="BJ1" s="34" t="s">
        <v>115</v>
      </c>
      <c r="BK1" s="34" t="s">
        <v>114</v>
      </c>
      <c r="BL1" s="34" t="s">
        <v>116</v>
      </c>
      <c r="BM1" s="34" t="s">
        <v>133</v>
      </c>
      <c r="BN1" s="34" t="s">
        <v>197</v>
      </c>
      <c r="BO1" s="34" t="s">
        <v>71</v>
      </c>
      <c r="BP1" s="34" t="s">
        <v>72</v>
      </c>
      <c r="BQ1" s="34" t="s">
        <v>73</v>
      </c>
      <c r="BR1" s="34" t="s">
        <v>74</v>
      </c>
      <c r="BS1" s="34" t="s">
        <v>75</v>
      </c>
      <c r="BT1" s="34" t="s">
        <v>76</v>
      </c>
      <c r="BU1" s="34" t="s">
        <v>77</v>
      </c>
      <c r="BV1" s="34" t="s">
        <v>78</v>
      </c>
      <c r="BW1" s="34" t="s">
        <v>79</v>
      </c>
      <c r="BX1" s="34" t="s">
        <v>80</v>
      </c>
      <c r="BY1" s="34" t="s">
        <v>81</v>
      </c>
      <c r="BZ1" s="34" t="s">
        <v>82</v>
      </c>
      <c r="CA1" s="34" t="s">
        <v>83</v>
      </c>
      <c r="CB1" s="34" t="s">
        <v>84</v>
      </c>
      <c r="CC1" s="34" t="s">
        <v>85</v>
      </c>
      <c r="CD1" s="34" t="s">
        <v>86</v>
      </c>
      <c r="CE1" s="34" t="s">
        <v>87</v>
      </c>
      <c r="CF1" s="34" t="s">
        <v>88</v>
      </c>
      <c r="CG1" s="34" t="s">
        <v>89</v>
      </c>
      <c r="CH1" s="34" t="s">
        <v>90</v>
      </c>
      <c r="CI1" s="34" t="s">
        <v>91</v>
      </c>
      <c r="CJ1" s="34" t="s">
        <v>92</v>
      </c>
      <c r="CK1" s="34" t="s">
        <v>93</v>
      </c>
      <c r="CL1" s="34" t="s">
        <v>94</v>
      </c>
      <c r="CM1" s="34" t="s">
        <v>95</v>
      </c>
      <c r="CN1" s="34" t="s">
        <v>96</v>
      </c>
      <c r="CO1" s="34" t="s">
        <v>97</v>
      </c>
      <c r="CP1" s="34" t="s">
        <v>98</v>
      </c>
      <c r="CQ1" s="34" t="s">
        <v>99</v>
      </c>
      <c r="CR1" s="34" t="s">
        <v>100</v>
      </c>
    </row>
    <row r="2" spans="1:96" x14ac:dyDescent="0.25">
      <c r="A2" s="3">
        <v>18</v>
      </c>
      <c r="B2">
        <v>9</v>
      </c>
      <c r="C2" s="3" t="s">
        <v>64</v>
      </c>
      <c r="D2" s="14">
        <v>4400</v>
      </c>
      <c r="E2" s="3">
        <v>2012</v>
      </c>
      <c r="F2" s="3">
        <v>7</v>
      </c>
      <c r="G2" s="3">
        <v>1</v>
      </c>
      <c r="H2" s="3">
        <v>9</v>
      </c>
      <c r="I2" s="3">
        <v>55000</v>
      </c>
      <c r="J2" s="5" t="s">
        <v>163</v>
      </c>
      <c r="K2" s="3">
        <v>12</v>
      </c>
      <c r="L2" s="3">
        <v>364</v>
      </c>
      <c r="M2" s="3">
        <v>0</v>
      </c>
      <c r="N2" s="3">
        <v>0</v>
      </c>
      <c r="O2" s="3"/>
      <c r="P2" s="3"/>
      <c r="Q2" s="3"/>
      <c r="R2" s="3" t="s">
        <v>182</v>
      </c>
      <c r="S2" s="3" t="s">
        <v>184</v>
      </c>
      <c r="T2" s="3" t="s">
        <v>185</v>
      </c>
      <c r="U2" s="3" t="s">
        <v>186</v>
      </c>
      <c r="V2" s="3" t="s">
        <v>187</v>
      </c>
      <c r="W2" s="3" t="s">
        <v>3</v>
      </c>
      <c r="X2" s="3" t="s">
        <v>3</v>
      </c>
      <c r="Y2" s="3" t="s">
        <v>3</v>
      </c>
      <c r="Z2" s="3" t="s">
        <v>3</v>
      </c>
      <c r="AA2" s="3" t="s">
        <v>5</v>
      </c>
      <c r="AB2" s="3" t="s">
        <v>5</v>
      </c>
      <c r="AC2" s="3" t="s">
        <v>5</v>
      </c>
      <c r="AD2" s="3" t="s">
        <v>5</v>
      </c>
      <c r="AE2" s="3" t="s">
        <v>5</v>
      </c>
      <c r="AF2" s="3" t="s">
        <v>5</v>
      </c>
      <c r="AG2" s="3" t="s">
        <v>5</v>
      </c>
      <c r="AH2" s="3" t="s">
        <v>5</v>
      </c>
      <c r="AI2" s="3" t="s">
        <v>5</v>
      </c>
      <c r="AJ2" s="3" t="s">
        <v>5</v>
      </c>
      <c r="AK2" s="3" t="s">
        <v>5</v>
      </c>
      <c r="AL2" s="3" t="s">
        <v>5</v>
      </c>
      <c r="AM2" s="3" t="s">
        <v>5</v>
      </c>
      <c r="AN2" s="3" t="s">
        <v>5</v>
      </c>
      <c r="AO2" s="3" t="s">
        <v>5</v>
      </c>
      <c r="AP2" s="3" t="s">
        <v>5</v>
      </c>
      <c r="AQ2" s="3" t="s">
        <v>5</v>
      </c>
      <c r="AR2" s="3" t="s">
        <v>5</v>
      </c>
      <c r="AS2" s="3" t="s">
        <v>5</v>
      </c>
      <c r="AT2" s="3" t="s">
        <v>5</v>
      </c>
      <c r="AU2" s="3" t="s">
        <v>5</v>
      </c>
      <c r="AV2" s="3" t="s">
        <v>5</v>
      </c>
      <c r="AW2" s="3" t="s">
        <v>5</v>
      </c>
      <c r="AX2" s="3" t="s">
        <v>5</v>
      </c>
      <c r="AY2" s="3" t="s">
        <v>5</v>
      </c>
      <c r="AZ2" s="3" t="s">
        <v>5</v>
      </c>
      <c r="BA2" s="3" t="s">
        <v>5</v>
      </c>
      <c r="BB2" s="3">
        <v>0</v>
      </c>
      <c r="BC2" s="3">
        <v>150</v>
      </c>
      <c r="BD2" s="3">
        <v>0</v>
      </c>
      <c r="BE2" t="str">
        <f>C2&amp;" - "&amp;J2</f>
        <v>Ultrapoor - Double pit latrine</v>
      </c>
      <c r="BF2">
        <f>D2*VLOOKUP(E2,'Deflator values'!$A$2:$E$31,5)</f>
        <v>4773.1250457091037</v>
      </c>
      <c r="BG2">
        <f>2014-E2</f>
        <v>2</v>
      </c>
      <c r="BH2">
        <f t="shared" ref="BH2:BH31" si="0">F2/G2</f>
        <v>7</v>
      </c>
      <c r="BI2">
        <f>(L2+M2)*'Deflator values'!$E$31</f>
        <v>341.38852581690026</v>
      </c>
      <c r="BJ2">
        <f t="shared" ref="BJ2:BJ31" si="1">IF(BG2=0,"NA",BK2/BG2)</f>
        <v>75</v>
      </c>
      <c r="BK2">
        <f>SUM(BO2:CR2)</f>
        <v>150</v>
      </c>
      <c r="BL2" t="str">
        <f t="shared" ref="BL2:BL31" si="2">IF(Q2=0,"NA", 0.5 * O2 * P2 * ( 1 + 1 / Q2 ))</f>
        <v>NA</v>
      </c>
      <c r="BM2" t="str">
        <f t="shared" ref="BM2:BM31" si="3">IF(Q2=0,"NA", O2 * P2 * ( Q2+1 ) / 2)</f>
        <v>NA</v>
      </c>
      <c r="BN2" t="str">
        <f>R2&amp;" - "&amp;S2&amp;" - "&amp;T2&amp;" - "&amp;U2&amp;" - "&amp;V2</f>
        <v xml:space="preserve">Concrete slab - Shared - Everyone - Regularly cleaned - Emptied </v>
      </c>
      <c r="BO2" s="3" t="str">
        <f>IF(N(AA2)&lt;&gt;0,VLOOKUP(1985+COLUMN(BO1)-COLUMN($BO$1),'Deflator values'!$A$2:$E$31,5,5)*AA2,"")</f>
        <v/>
      </c>
      <c r="BP2" s="3" t="str">
        <f>IF(N(AB2)&lt;&gt;0,VLOOKUP(1985+COLUMN(BP1)-COLUMN($BO$1),'Deflator values'!$A$2:$E$31,5,5)*AB2,"")</f>
        <v/>
      </c>
      <c r="BQ2" s="3" t="str">
        <f>IF(N(AC2)&lt;&gt;0,VLOOKUP(1985+COLUMN(BQ1)-COLUMN($BO$1),'Deflator values'!$A$2:$E$31,5,5)*AC2,"")</f>
        <v/>
      </c>
      <c r="BR2" s="3" t="str">
        <f>IF(N(AD2)&lt;&gt;0,VLOOKUP(1985+COLUMN(BR1)-COLUMN($BO$1),'Deflator values'!$A$2:$E$31,5,5)*AD2,"")</f>
        <v/>
      </c>
      <c r="BS2" s="3" t="str">
        <f>IF(N(AE2)&lt;&gt;0,VLOOKUP(1985+COLUMN(BS1)-COLUMN($BO$1),'Deflator values'!$A$2:$E$31,5,5)*AE2,"")</f>
        <v/>
      </c>
      <c r="BT2" s="3" t="str">
        <f>IF(N(AF2)&lt;&gt;0,VLOOKUP(1985+COLUMN(BT1)-COLUMN($BO$1),'Deflator values'!$A$2:$E$31,5,5)*AF2,"")</f>
        <v/>
      </c>
      <c r="BU2" s="3" t="str">
        <f>IF(N(AG2)&lt;&gt;0,VLOOKUP(1985+COLUMN(BU1)-COLUMN($BO$1),'Deflator values'!$A$2:$E$31,5,5)*AG2,"")</f>
        <v/>
      </c>
      <c r="BV2" s="3" t="str">
        <f>IF(N(AH2)&lt;&gt;0,VLOOKUP(1985+COLUMN(BV1)-COLUMN($BO$1),'Deflator values'!$A$2:$E$31,5,5)*AH2,"")</f>
        <v/>
      </c>
      <c r="BW2" s="3" t="str">
        <f>IF(N(AI2)&lt;&gt;0,VLOOKUP(1985+COLUMN(BW1)-COLUMN($BO$1),'Deflator values'!$A$2:$E$31,5,5)*AI2,"")</f>
        <v/>
      </c>
      <c r="BX2" s="3" t="str">
        <f>IF(N(AJ2)&lt;&gt;0,VLOOKUP(1985+COLUMN(BX1)-COLUMN($BO$1),'Deflator values'!$A$2:$E$31,5,5)*AJ2,"")</f>
        <v/>
      </c>
      <c r="BY2" s="3" t="str">
        <f>IF(N(AK2)&lt;&gt;0,VLOOKUP(1985+COLUMN(BY1)-COLUMN($BO$1),'Deflator values'!$A$2:$E$31,5,5)*AK2,"")</f>
        <v/>
      </c>
      <c r="BZ2" s="3" t="str">
        <f>IF(N(AL2)&lt;&gt;0,VLOOKUP(1985+COLUMN(BZ1)-COLUMN($BO$1),'Deflator values'!$A$2:$E$31,5,5)*AL2,"")</f>
        <v/>
      </c>
      <c r="CA2" s="3" t="str">
        <f>IF(N(AM2)&lt;&gt;0,VLOOKUP(1985+COLUMN(CA1)-COLUMN($BO$1),'Deflator values'!$A$2:$E$31,5,5)*AM2,"")</f>
        <v/>
      </c>
      <c r="CB2" s="3" t="str">
        <f>IF(N(AN2)&lt;&gt;0,VLOOKUP(1985+COLUMN(CB1)-COLUMN($BO$1),'Deflator values'!$A$2:$E$31,5,5)*AN2,"")</f>
        <v/>
      </c>
      <c r="CC2" s="3" t="str">
        <f>IF(N(AO2)&lt;&gt;0,VLOOKUP(1985+COLUMN(CC1)-COLUMN($BO$1),'Deflator values'!$A$2:$E$31,5,5)*AO2,"")</f>
        <v/>
      </c>
      <c r="CD2" s="3" t="str">
        <f>IF(N(AP2)&lt;&gt;0,VLOOKUP(1985+COLUMN(CD1)-COLUMN($BO$1),'Deflator values'!$A$2:$E$31,5,5)*AP2,"")</f>
        <v/>
      </c>
      <c r="CE2" s="3" t="str">
        <f>IF(N(AQ2)&lt;&gt;0,VLOOKUP(1985+COLUMN(CE1)-COLUMN($BO$1),'Deflator values'!$A$2:$E$31,5,5)*AQ2,"")</f>
        <v/>
      </c>
      <c r="CF2" s="3" t="str">
        <f>IF(N(AR2)&lt;&gt;0,VLOOKUP(1985+COLUMN(CF1)-COLUMN($BO$1),'Deflator values'!$A$2:$E$31,5,5)*AR2,"")</f>
        <v/>
      </c>
      <c r="CG2" s="3" t="str">
        <f>IF(N(AS2)&lt;&gt;0,VLOOKUP(1985+COLUMN(CG1)-COLUMN($BO$1),'Deflator values'!$A$2:$E$31,5,5)*AS2,"")</f>
        <v/>
      </c>
      <c r="CH2" s="3" t="str">
        <f>IF(N(AT2)&lt;&gt;0,VLOOKUP(1985+COLUMN(CH1)-COLUMN($BO$1),'Deflator values'!$A$2:$E$31,5,5)*AT2,"")</f>
        <v/>
      </c>
      <c r="CI2" s="3" t="str">
        <f>IF(N(AU2)&lt;&gt;0,VLOOKUP(1985+COLUMN(CI1)-COLUMN($BO$1),'Deflator values'!$A$2:$E$31,5,5)*AU2,"")</f>
        <v/>
      </c>
      <c r="CJ2" s="3" t="str">
        <f>IF(N(AV2)&lt;&gt;0,VLOOKUP(1985+COLUMN(CJ1)-COLUMN($BO$1),'Deflator values'!$A$2:$E$31,5,5)*AV2,"")</f>
        <v/>
      </c>
      <c r="CK2" s="3" t="str">
        <f>IF(N(AW2)&lt;&gt;0,VLOOKUP(1985+COLUMN(CK1)-COLUMN($BO$1),'Deflator values'!$A$2:$E$31,5,5)*AW2,"")</f>
        <v/>
      </c>
      <c r="CL2" s="3" t="str">
        <f>IF(N(AX2)&lt;&gt;0,VLOOKUP(1985+COLUMN(CL1)-COLUMN($BO$1),'Deflator values'!$A$2:$E$31,5,5)*AX2,"")</f>
        <v/>
      </c>
      <c r="CM2" s="3" t="str">
        <f>IF(N(AY2)&lt;&gt;0,VLOOKUP(1985+COLUMN(CM1)-COLUMN($BO$1),'Deflator values'!$A$2:$E$31,5,5)*AY2,"")</f>
        <v/>
      </c>
      <c r="CN2" s="3" t="str">
        <f>IF(N(AZ2)&lt;&gt;0,VLOOKUP(1985+COLUMN(CN1)-COLUMN($BO$1),'Deflator values'!$A$2:$E$31,5,5)*AZ2,"")</f>
        <v/>
      </c>
      <c r="CO2" s="3" t="str">
        <f>IF(N(BA2)&lt;&gt;0,VLOOKUP(1985+COLUMN(CO1)-COLUMN($BO$1),'Deflator values'!$A$2:$E$31,5,5)*BA2,"")</f>
        <v/>
      </c>
      <c r="CP2" s="3" t="str">
        <f>IF(N(BB2)&lt;&gt;0,VLOOKUP(1985+COLUMN(CP1)-COLUMN($BO$1),'Deflator values'!$A$2:$E$31,5,5)*BB2,"")</f>
        <v/>
      </c>
      <c r="CQ2" s="3">
        <f>IF(N(BC2)&lt;&gt;0,VLOOKUP(1985+COLUMN(CQ1)-COLUMN($BO$1),'Deflator values'!$A$2:$E$31,5,5)*BC2,"")</f>
        <v>150</v>
      </c>
      <c r="CR2" s="3" t="str">
        <f>IF(N(BD2)&lt;&gt;0,VLOOKUP(1985+COLUMN(CR1)-COLUMN($BO$1),'Deflator values'!$A$2:$E$31,5,5)*BD2,"")</f>
        <v/>
      </c>
    </row>
    <row r="3" spans="1:96" x14ac:dyDescent="0.25">
      <c r="A3" s="3">
        <v>19</v>
      </c>
      <c r="B3">
        <v>10</v>
      </c>
      <c r="C3" s="3" t="s">
        <v>64</v>
      </c>
      <c r="D3" s="14">
        <v>4400</v>
      </c>
      <c r="E3" s="3">
        <v>2012</v>
      </c>
      <c r="F3" s="3">
        <v>4</v>
      </c>
      <c r="G3" s="3">
        <v>1</v>
      </c>
      <c r="H3" s="3">
        <v>9</v>
      </c>
      <c r="I3" s="3">
        <v>60000</v>
      </c>
      <c r="J3" s="5" t="s">
        <v>163</v>
      </c>
      <c r="K3" s="3">
        <v>0</v>
      </c>
      <c r="L3" s="3">
        <v>296</v>
      </c>
      <c r="M3" s="3">
        <v>0</v>
      </c>
      <c r="N3" s="3">
        <v>0</v>
      </c>
      <c r="O3" s="3"/>
      <c r="P3" s="3"/>
      <c r="Q3" s="3"/>
      <c r="R3" s="3" t="s">
        <v>182</v>
      </c>
      <c r="S3" s="3" t="s">
        <v>183</v>
      </c>
      <c r="T3" s="3" t="s">
        <v>185</v>
      </c>
      <c r="U3" s="3" t="s">
        <v>186</v>
      </c>
      <c r="V3" s="3" t="s">
        <v>187</v>
      </c>
      <c r="W3" s="3" t="s">
        <v>3</v>
      </c>
      <c r="X3" s="3" t="s">
        <v>3</v>
      </c>
      <c r="Y3" s="3" t="s">
        <v>3</v>
      </c>
      <c r="Z3" s="3" t="s">
        <v>3</v>
      </c>
      <c r="AA3" s="3" t="s">
        <v>5</v>
      </c>
      <c r="AB3" s="3" t="s">
        <v>5</v>
      </c>
      <c r="AC3" s="3" t="s">
        <v>5</v>
      </c>
      <c r="AD3" s="3" t="s">
        <v>5</v>
      </c>
      <c r="AE3" s="3" t="s">
        <v>5</v>
      </c>
      <c r="AF3" s="3" t="s">
        <v>5</v>
      </c>
      <c r="AG3" s="3" t="s">
        <v>5</v>
      </c>
      <c r="AH3" s="3" t="s">
        <v>5</v>
      </c>
      <c r="AI3" s="3" t="s">
        <v>5</v>
      </c>
      <c r="AJ3" s="3" t="s">
        <v>5</v>
      </c>
      <c r="AK3" s="3" t="s">
        <v>5</v>
      </c>
      <c r="AL3" s="3" t="s">
        <v>5</v>
      </c>
      <c r="AM3" s="3" t="s">
        <v>5</v>
      </c>
      <c r="AN3" s="3" t="s">
        <v>5</v>
      </c>
      <c r="AO3" s="3" t="s">
        <v>5</v>
      </c>
      <c r="AP3" s="3" t="s">
        <v>5</v>
      </c>
      <c r="AQ3" s="3" t="s">
        <v>5</v>
      </c>
      <c r="AR3" s="3" t="s">
        <v>5</v>
      </c>
      <c r="AS3" s="3" t="s">
        <v>5</v>
      </c>
      <c r="AT3" s="3" t="s">
        <v>5</v>
      </c>
      <c r="AU3" s="3" t="s">
        <v>5</v>
      </c>
      <c r="AV3" s="3" t="s">
        <v>5</v>
      </c>
      <c r="AW3" s="3" t="s">
        <v>5</v>
      </c>
      <c r="AX3" s="3" t="s">
        <v>5</v>
      </c>
      <c r="AY3" s="3" t="s">
        <v>5</v>
      </c>
      <c r="AZ3" s="3" t="s">
        <v>5</v>
      </c>
      <c r="BA3" s="3" t="s">
        <v>5</v>
      </c>
      <c r="BB3" s="3">
        <v>0</v>
      </c>
      <c r="BC3" s="3">
        <v>0</v>
      </c>
      <c r="BD3" s="3">
        <v>0</v>
      </c>
      <c r="BE3" t="str">
        <f t="shared" ref="BE3:BE31" si="4">C3&amp;" - "&amp;J3</f>
        <v>Ultrapoor - Double pit latrine</v>
      </c>
      <c r="BF3">
        <f>D3*VLOOKUP(E3,'Deflator values'!$A$2:$E$31,5)</f>
        <v>4773.1250457091037</v>
      </c>
      <c r="BG3">
        <f t="shared" ref="BG3:BG31" si="5">2014-E3</f>
        <v>2</v>
      </c>
      <c r="BH3">
        <f t="shared" si="0"/>
        <v>4</v>
      </c>
      <c r="BI3">
        <f>(L3+M3)*'Deflator values'!$E$31</f>
        <v>277.6126473675892</v>
      </c>
      <c r="BJ3">
        <f t="shared" si="1"/>
        <v>0</v>
      </c>
      <c r="BK3">
        <f t="shared" ref="BK3:BK31" si="6">SUM(BO3:CR3)</f>
        <v>0</v>
      </c>
      <c r="BL3" t="str">
        <f t="shared" si="2"/>
        <v>NA</v>
      </c>
      <c r="BM3" t="str">
        <f t="shared" si="3"/>
        <v>NA</v>
      </c>
      <c r="BN3" t="str">
        <f t="shared" ref="BN3:BN31" si="7">R3&amp;" - "&amp;S3&amp;" - "&amp;T3&amp;" - "&amp;U3&amp;" - "&amp;V3</f>
        <v xml:space="preserve">Concrete slab - Not shared - Everyone - Regularly cleaned - Emptied </v>
      </c>
      <c r="BO3" s="3" t="str">
        <f>IF(N(AA3)&lt;&gt;0,VLOOKUP(1985+COLUMN(BO2)-COLUMN($BO$1),'Deflator values'!$A$2:$E$31,5,5)*AA3,"")</f>
        <v/>
      </c>
      <c r="BP3" s="3" t="str">
        <f>IF(N(AB3)&lt;&gt;0,VLOOKUP(1985+COLUMN(BP2)-COLUMN($BO$1),'Deflator values'!$A$2:$E$31,5,5)*AB3,"")</f>
        <v/>
      </c>
      <c r="BQ3" s="3" t="str">
        <f>IF(N(AC3)&lt;&gt;0,VLOOKUP(1985+COLUMN(BQ2)-COLUMN($BO$1),'Deflator values'!$A$2:$E$31,5,5)*AC3,"")</f>
        <v/>
      </c>
      <c r="BR3" s="3" t="str">
        <f>IF(N(AD3)&lt;&gt;0,VLOOKUP(1985+COLUMN(BR2)-COLUMN($BO$1),'Deflator values'!$A$2:$E$31,5,5)*AD3,"")</f>
        <v/>
      </c>
      <c r="BS3" s="3" t="str">
        <f>IF(N(AE3)&lt;&gt;0,VLOOKUP(1985+COLUMN(BS2)-COLUMN($BO$1),'Deflator values'!$A$2:$E$31,5,5)*AE3,"")</f>
        <v/>
      </c>
      <c r="BT3" s="3" t="str">
        <f>IF(N(AF3)&lt;&gt;0,VLOOKUP(1985+COLUMN(BT2)-COLUMN($BO$1),'Deflator values'!$A$2:$E$31,5,5)*AF3,"")</f>
        <v/>
      </c>
      <c r="BU3" s="3" t="str">
        <f>IF(N(AG3)&lt;&gt;0,VLOOKUP(1985+COLUMN(BU2)-COLUMN($BO$1),'Deflator values'!$A$2:$E$31,5,5)*AG3,"")</f>
        <v/>
      </c>
      <c r="BV3" s="3" t="str">
        <f>IF(N(AH3)&lt;&gt;0,VLOOKUP(1985+COLUMN(BV2)-COLUMN($BO$1),'Deflator values'!$A$2:$E$31,5,5)*AH3,"")</f>
        <v/>
      </c>
      <c r="BW3" s="3" t="str">
        <f>IF(N(AI3)&lt;&gt;0,VLOOKUP(1985+COLUMN(BW2)-COLUMN($BO$1),'Deflator values'!$A$2:$E$31,5,5)*AI3,"")</f>
        <v/>
      </c>
      <c r="BX3" s="3" t="str">
        <f>IF(N(AJ3)&lt;&gt;0,VLOOKUP(1985+COLUMN(BX2)-COLUMN($BO$1),'Deflator values'!$A$2:$E$31,5,5)*AJ3,"")</f>
        <v/>
      </c>
      <c r="BY3" s="3" t="str">
        <f>IF(N(AK3)&lt;&gt;0,VLOOKUP(1985+COLUMN(BY2)-COLUMN($BO$1),'Deflator values'!$A$2:$E$31,5,5)*AK3,"")</f>
        <v/>
      </c>
      <c r="BZ3" s="3" t="str">
        <f>IF(N(AL3)&lt;&gt;0,VLOOKUP(1985+COLUMN(BZ2)-COLUMN($BO$1),'Deflator values'!$A$2:$E$31,5,5)*AL3,"")</f>
        <v/>
      </c>
      <c r="CA3" s="3" t="str">
        <f>IF(N(AM3)&lt;&gt;0,VLOOKUP(1985+COLUMN(CA2)-COLUMN($BO$1),'Deflator values'!$A$2:$E$31,5,5)*AM3,"")</f>
        <v/>
      </c>
      <c r="CB3" s="3" t="str">
        <f>IF(N(AN3)&lt;&gt;0,VLOOKUP(1985+COLUMN(CB2)-COLUMN($BO$1),'Deflator values'!$A$2:$E$31,5,5)*AN3,"")</f>
        <v/>
      </c>
      <c r="CC3" s="3" t="str">
        <f>IF(N(AO3)&lt;&gt;0,VLOOKUP(1985+COLUMN(CC2)-COLUMN($BO$1),'Deflator values'!$A$2:$E$31,5,5)*AO3,"")</f>
        <v/>
      </c>
      <c r="CD3" s="3" t="str">
        <f>IF(N(AP3)&lt;&gt;0,VLOOKUP(1985+COLUMN(CD2)-COLUMN($BO$1),'Deflator values'!$A$2:$E$31,5,5)*AP3,"")</f>
        <v/>
      </c>
      <c r="CE3" s="3" t="str">
        <f>IF(N(AQ3)&lt;&gt;0,VLOOKUP(1985+COLUMN(CE2)-COLUMN($BO$1),'Deflator values'!$A$2:$E$31,5,5)*AQ3,"")</f>
        <v/>
      </c>
      <c r="CF3" s="3" t="str">
        <f>IF(N(AR3)&lt;&gt;0,VLOOKUP(1985+COLUMN(CF2)-COLUMN($BO$1),'Deflator values'!$A$2:$E$31,5,5)*AR3,"")</f>
        <v/>
      </c>
      <c r="CG3" s="3" t="str">
        <f>IF(N(AS3)&lt;&gt;0,VLOOKUP(1985+COLUMN(CG2)-COLUMN($BO$1),'Deflator values'!$A$2:$E$31,5,5)*AS3,"")</f>
        <v/>
      </c>
      <c r="CH3" s="3" t="str">
        <f>IF(N(AT3)&lt;&gt;0,VLOOKUP(1985+COLUMN(CH2)-COLUMN($BO$1),'Deflator values'!$A$2:$E$31,5,5)*AT3,"")</f>
        <v/>
      </c>
      <c r="CI3" s="3" t="str">
        <f>IF(N(AU3)&lt;&gt;0,VLOOKUP(1985+COLUMN(CI2)-COLUMN($BO$1),'Deflator values'!$A$2:$E$31,5,5)*AU3,"")</f>
        <v/>
      </c>
      <c r="CJ3" s="3" t="str">
        <f>IF(N(AV3)&lt;&gt;0,VLOOKUP(1985+COLUMN(CJ2)-COLUMN($BO$1),'Deflator values'!$A$2:$E$31,5,5)*AV3,"")</f>
        <v/>
      </c>
      <c r="CK3" s="3" t="str">
        <f>IF(N(AW3)&lt;&gt;0,VLOOKUP(1985+COLUMN(CK2)-COLUMN($BO$1),'Deflator values'!$A$2:$E$31,5,5)*AW3,"")</f>
        <v/>
      </c>
      <c r="CL3" s="3" t="str">
        <f>IF(N(AX3)&lt;&gt;0,VLOOKUP(1985+COLUMN(CL2)-COLUMN($BO$1),'Deflator values'!$A$2:$E$31,5,5)*AX3,"")</f>
        <v/>
      </c>
      <c r="CM3" s="3" t="str">
        <f>IF(N(AY3)&lt;&gt;0,VLOOKUP(1985+COLUMN(CM2)-COLUMN($BO$1),'Deflator values'!$A$2:$E$31,5,5)*AY3,"")</f>
        <v/>
      </c>
      <c r="CN3" s="3" t="str">
        <f>IF(N(AZ3)&lt;&gt;0,VLOOKUP(1985+COLUMN(CN2)-COLUMN($BO$1),'Deflator values'!$A$2:$E$31,5,5)*AZ3,"")</f>
        <v/>
      </c>
      <c r="CO3" s="3" t="str">
        <f>IF(N(BA3)&lt;&gt;0,VLOOKUP(1985+COLUMN(CO2)-COLUMN($BO$1),'Deflator values'!$A$2:$E$31,5,5)*BA3,"")</f>
        <v/>
      </c>
      <c r="CP3" s="3" t="str">
        <f>IF(N(BB3)&lt;&gt;0,VLOOKUP(1985+COLUMN(CP2)-COLUMN($BO$1),'Deflator values'!$A$2:$E$31,5,5)*BB3,"")</f>
        <v/>
      </c>
      <c r="CQ3" s="3" t="str">
        <f>IF(N(BC3)&lt;&gt;0,VLOOKUP(1985+COLUMN(CQ2)-COLUMN($BO$1),'Deflator values'!$A$2:$E$31,5,5)*BC3,"")</f>
        <v/>
      </c>
      <c r="CR3" s="3" t="str">
        <f>IF(N(BD3)&lt;&gt;0,VLOOKUP(1985+COLUMN(CR2)-COLUMN($BO$1),'Deflator values'!$A$2:$E$31,5,5)*BD3,"")</f>
        <v/>
      </c>
    </row>
    <row r="4" spans="1:96" x14ac:dyDescent="0.25">
      <c r="A4" s="3">
        <v>20</v>
      </c>
      <c r="B4">
        <v>11</v>
      </c>
      <c r="C4" s="3" t="s">
        <v>64</v>
      </c>
      <c r="D4" s="14">
        <v>5100</v>
      </c>
      <c r="E4" s="3">
        <v>2012</v>
      </c>
      <c r="F4" s="3">
        <v>5</v>
      </c>
      <c r="G4" s="3">
        <v>1</v>
      </c>
      <c r="H4" s="3">
        <v>9</v>
      </c>
      <c r="I4" s="3">
        <v>58000</v>
      </c>
      <c r="J4" s="5" t="s">
        <v>163</v>
      </c>
      <c r="K4" s="3">
        <v>8</v>
      </c>
      <c r="L4" s="3">
        <v>520</v>
      </c>
      <c r="M4" s="3">
        <v>0</v>
      </c>
      <c r="N4" s="3">
        <v>0</v>
      </c>
      <c r="O4" s="3"/>
      <c r="P4" s="3"/>
      <c r="Q4" s="3"/>
      <c r="R4" s="3" t="s">
        <v>182</v>
      </c>
      <c r="S4" s="3" t="s">
        <v>183</v>
      </c>
      <c r="T4" s="3" t="s">
        <v>185</v>
      </c>
      <c r="U4" s="3" t="s">
        <v>186</v>
      </c>
      <c r="V4" s="3" t="s">
        <v>187</v>
      </c>
      <c r="W4" s="3" t="s">
        <v>3</v>
      </c>
      <c r="X4" s="3" t="s">
        <v>3</v>
      </c>
      <c r="Y4" s="3" t="s">
        <v>3</v>
      </c>
      <c r="Z4" s="3" t="s">
        <v>3</v>
      </c>
      <c r="AA4" s="3" t="s">
        <v>5</v>
      </c>
      <c r="AB4" s="3" t="s">
        <v>5</v>
      </c>
      <c r="AC4" s="3" t="s">
        <v>5</v>
      </c>
      <c r="AD4" s="3" t="s">
        <v>5</v>
      </c>
      <c r="AE4" s="3" t="s">
        <v>5</v>
      </c>
      <c r="AF4" s="3" t="s">
        <v>5</v>
      </c>
      <c r="AG4" s="3" t="s">
        <v>5</v>
      </c>
      <c r="AH4" s="3" t="s">
        <v>5</v>
      </c>
      <c r="AI4" s="3" t="s">
        <v>5</v>
      </c>
      <c r="AJ4" s="3" t="s">
        <v>5</v>
      </c>
      <c r="AK4" s="3" t="s">
        <v>5</v>
      </c>
      <c r="AL4" s="3" t="s">
        <v>5</v>
      </c>
      <c r="AM4" s="3" t="s">
        <v>5</v>
      </c>
      <c r="AN4" s="3" t="s">
        <v>5</v>
      </c>
      <c r="AO4" s="3" t="s">
        <v>5</v>
      </c>
      <c r="AP4" s="3" t="s">
        <v>5</v>
      </c>
      <c r="AQ4" s="3" t="s">
        <v>5</v>
      </c>
      <c r="AR4" s="3" t="s">
        <v>5</v>
      </c>
      <c r="AS4" s="3" t="s">
        <v>5</v>
      </c>
      <c r="AT4" s="3" t="s">
        <v>5</v>
      </c>
      <c r="AU4" s="3" t="s">
        <v>5</v>
      </c>
      <c r="AV4" s="3" t="s">
        <v>5</v>
      </c>
      <c r="AW4" s="3" t="s">
        <v>5</v>
      </c>
      <c r="AX4" s="3" t="s">
        <v>5</v>
      </c>
      <c r="AY4" s="3" t="s">
        <v>5</v>
      </c>
      <c r="AZ4" s="3" t="s">
        <v>5</v>
      </c>
      <c r="BA4" s="3" t="s">
        <v>5</v>
      </c>
      <c r="BB4" s="3">
        <v>0</v>
      </c>
      <c r="BC4" s="3">
        <v>0</v>
      </c>
      <c r="BD4" s="3">
        <v>0</v>
      </c>
      <c r="BE4" t="str">
        <f t="shared" si="4"/>
        <v>Ultrapoor - Double pit latrine</v>
      </c>
      <c r="BF4">
        <f>D4*VLOOKUP(E4,'Deflator values'!$A$2:$E$31,5)</f>
        <v>5532.4858484355518</v>
      </c>
      <c r="BG4">
        <f t="shared" si="5"/>
        <v>2</v>
      </c>
      <c r="BH4">
        <f t="shared" si="0"/>
        <v>5</v>
      </c>
      <c r="BI4">
        <f>(L4+M4)*'Deflator values'!$E$31</f>
        <v>487.69789402414318</v>
      </c>
      <c r="BJ4">
        <f t="shared" si="1"/>
        <v>0</v>
      </c>
      <c r="BK4">
        <f t="shared" si="6"/>
        <v>0</v>
      </c>
      <c r="BL4" t="str">
        <f t="shared" si="2"/>
        <v>NA</v>
      </c>
      <c r="BM4" t="str">
        <f t="shared" si="3"/>
        <v>NA</v>
      </c>
      <c r="BN4" t="str">
        <f t="shared" si="7"/>
        <v xml:space="preserve">Concrete slab - Not shared - Everyone - Regularly cleaned - Emptied </v>
      </c>
      <c r="BO4" s="3" t="str">
        <f>IF(N(AA4)&lt;&gt;0,VLOOKUP(1985+COLUMN(BO3)-COLUMN($BO$1),'Deflator values'!$A$2:$E$31,5,5)*AA4,"")</f>
        <v/>
      </c>
      <c r="BP4" s="3" t="str">
        <f>IF(N(AB4)&lt;&gt;0,VLOOKUP(1985+COLUMN(BP3)-COLUMN($BO$1),'Deflator values'!$A$2:$E$31,5,5)*AB4,"")</f>
        <v/>
      </c>
      <c r="BQ4" s="3" t="str">
        <f>IF(N(AC4)&lt;&gt;0,VLOOKUP(1985+COLUMN(BQ3)-COLUMN($BO$1),'Deflator values'!$A$2:$E$31,5,5)*AC4,"")</f>
        <v/>
      </c>
      <c r="BR4" s="3" t="str">
        <f>IF(N(AD4)&lt;&gt;0,VLOOKUP(1985+COLUMN(BR3)-COLUMN($BO$1),'Deflator values'!$A$2:$E$31,5,5)*AD4,"")</f>
        <v/>
      </c>
      <c r="BS4" s="3" t="str">
        <f>IF(N(AE4)&lt;&gt;0,VLOOKUP(1985+COLUMN(BS3)-COLUMN($BO$1),'Deflator values'!$A$2:$E$31,5,5)*AE4,"")</f>
        <v/>
      </c>
      <c r="BT4" s="3" t="str">
        <f>IF(N(AF4)&lt;&gt;0,VLOOKUP(1985+COLUMN(BT3)-COLUMN($BO$1),'Deflator values'!$A$2:$E$31,5,5)*AF4,"")</f>
        <v/>
      </c>
      <c r="BU4" s="3" t="str">
        <f>IF(N(AG4)&lt;&gt;0,VLOOKUP(1985+COLUMN(BU3)-COLUMN($BO$1),'Deflator values'!$A$2:$E$31,5,5)*AG4,"")</f>
        <v/>
      </c>
      <c r="BV4" s="3" t="str">
        <f>IF(N(AH4)&lt;&gt;0,VLOOKUP(1985+COLUMN(BV3)-COLUMN($BO$1),'Deflator values'!$A$2:$E$31,5,5)*AH4,"")</f>
        <v/>
      </c>
      <c r="BW4" s="3" t="str">
        <f>IF(N(AI4)&lt;&gt;0,VLOOKUP(1985+COLUMN(BW3)-COLUMN($BO$1),'Deflator values'!$A$2:$E$31,5,5)*AI4,"")</f>
        <v/>
      </c>
      <c r="BX4" s="3" t="str">
        <f>IF(N(AJ4)&lt;&gt;0,VLOOKUP(1985+COLUMN(BX3)-COLUMN($BO$1),'Deflator values'!$A$2:$E$31,5,5)*AJ4,"")</f>
        <v/>
      </c>
      <c r="BY4" s="3" t="str">
        <f>IF(N(AK4)&lt;&gt;0,VLOOKUP(1985+COLUMN(BY3)-COLUMN($BO$1),'Deflator values'!$A$2:$E$31,5,5)*AK4,"")</f>
        <v/>
      </c>
      <c r="BZ4" s="3" t="str">
        <f>IF(N(AL4)&lt;&gt;0,VLOOKUP(1985+COLUMN(BZ3)-COLUMN($BO$1),'Deflator values'!$A$2:$E$31,5,5)*AL4,"")</f>
        <v/>
      </c>
      <c r="CA4" s="3" t="str">
        <f>IF(N(AM4)&lt;&gt;0,VLOOKUP(1985+COLUMN(CA3)-COLUMN($BO$1),'Deflator values'!$A$2:$E$31,5,5)*AM4,"")</f>
        <v/>
      </c>
      <c r="CB4" s="3" t="str">
        <f>IF(N(AN4)&lt;&gt;0,VLOOKUP(1985+COLUMN(CB3)-COLUMN($BO$1),'Deflator values'!$A$2:$E$31,5,5)*AN4,"")</f>
        <v/>
      </c>
      <c r="CC4" s="3" t="str">
        <f>IF(N(AO4)&lt;&gt;0,VLOOKUP(1985+COLUMN(CC3)-COLUMN($BO$1),'Deflator values'!$A$2:$E$31,5,5)*AO4,"")</f>
        <v/>
      </c>
      <c r="CD4" s="3" t="str">
        <f>IF(N(AP4)&lt;&gt;0,VLOOKUP(1985+COLUMN(CD3)-COLUMN($BO$1),'Deflator values'!$A$2:$E$31,5,5)*AP4,"")</f>
        <v/>
      </c>
      <c r="CE4" s="3" t="str">
        <f>IF(N(AQ4)&lt;&gt;0,VLOOKUP(1985+COLUMN(CE3)-COLUMN($BO$1),'Deflator values'!$A$2:$E$31,5,5)*AQ4,"")</f>
        <v/>
      </c>
      <c r="CF4" s="3" t="str">
        <f>IF(N(AR4)&lt;&gt;0,VLOOKUP(1985+COLUMN(CF3)-COLUMN($BO$1),'Deflator values'!$A$2:$E$31,5,5)*AR4,"")</f>
        <v/>
      </c>
      <c r="CG4" s="3" t="str">
        <f>IF(N(AS4)&lt;&gt;0,VLOOKUP(1985+COLUMN(CG3)-COLUMN($BO$1),'Deflator values'!$A$2:$E$31,5,5)*AS4,"")</f>
        <v/>
      </c>
      <c r="CH4" s="3" t="str">
        <f>IF(N(AT4)&lt;&gt;0,VLOOKUP(1985+COLUMN(CH3)-COLUMN($BO$1),'Deflator values'!$A$2:$E$31,5,5)*AT4,"")</f>
        <v/>
      </c>
      <c r="CI4" s="3" t="str">
        <f>IF(N(AU4)&lt;&gt;0,VLOOKUP(1985+COLUMN(CI3)-COLUMN($BO$1),'Deflator values'!$A$2:$E$31,5,5)*AU4,"")</f>
        <v/>
      </c>
      <c r="CJ4" s="3" t="str">
        <f>IF(N(AV4)&lt;&gt;0,VLOOKUP(1985+COLUMN(CJ3)-COLUMN($BO$1),'Deflator values'!$A$2:$E$31,5,5)*AV4,"")</f>
        <v/>
      </c>
      <c r="CK4" s="3" t="str">
        <f>IF(N(AW4)&lt;&gt;0,VLOOKUP(1985+COLUMN(CK3)-COLUMN($BO$1),'Deflator values'!$A$2:$E$31,5,5)*AW4,"")</f>
        <v/>
      </c>
      <c r="CL4" s="3" t="str">
        <f>IF(N(AX4)&lt;&gt;0,VLOOKUP(1985+COLUMN(CL3)-COLUMN($BO$1),'Deflator values'!$A$2:$E$31,5,5)*AX4,"")</f>
        <v/>
      </c>
      <c r="CM4" s="3" t="str">
        <f>IF(N(AY4)&lt;&gt;0,VLOOKUP(1985+COLUMN(CM3)-COLUMN($BO$1),'Deflator values'!$A$2:$E$31,5,5)*AY4,"")</f>
        <v/>
      </c>
      <c r="CN4" s="3" t="str">
        <f>IF(N(AZ4)&lt;&gt;0,VLOOKUP(1985+COLUMN(CN3)-COLUMN($BO$1),'Deflator values'!$A$2:$E$31,5,5)*AZ4,"")</f>
        <v/>
      </c>
      <c r="CO4" s="3" t="str">
        <f>IF(N(BA4)&lt;&gt;0,VLOOKUP(1985+COLUMN(CO3)-COLUMN($BO$1),'Deflator values'!$A$2:$E$31,5,5)*BA4,"")</f>
        <v/>
      </c>
      <c r="CP4" s="3" t="str">
        <f>IF(N(BB4)&lt;&gt;0,VLOOKUP(1985+COLUMN(CP3)-COLUMN($BO$1),'Deflator values'!$A$2:$E$31,5,5)*BB4,"")</f>
        <v/>
      </c>
      <c r="CQ4" s="3" t="str">
        <f>IF(N(BC4)&lt;&gt;0,VLOOKUP(1985+COLUMN(CQ3)-COLUMN($BO$1),'Deflator values'!$A$2:$E$31,5,5)*BC4,"")</f>
        <v/>
      </c>
      <c r="CR4" s="3" t="str">
        <f>IF(N(BD4)&lt;&gt;0,VLOOKUP(1985+COLUMN(CR3)-COLUMN($BO$1),'Deflator values'!$A$2:$E$31,5,5)*BD4,"")</f>
        <v/>
      </c>
    </row>
    <row r="5" spans="1:96" x14ac:dyDescent="0.25">
      <c r="A5" s="3">
        <v>6</v>
      </c>
      <c r="B5">
        <v>3</v>
      </c>
      <c r="C5" s="3" t="s">
        <v>64</v>
      </c>
      <c r="D5" s="3">
        <v>2500</v>
      </c>
      <c r="E5" s="3">
        <v>2009</v>
      </c>
      <c r="F5" s="3">
        <v>5</v>
      </c>
      <c r="G5" s="3">
        <v>1</v>
      </c>
      <c r="H5" s="3">
        <v>9</v>
      </c>
      <c r="I5" s="3">
        <v>40000</v>
      </c>
      <c r="J5" s="5" t="s">
        <v>162</v>
      </c>
      <c r="K5" s="3">
        <v>0</v>
      </c>
      <c r="L5" s="3">
        <v>510</v>
      </c>
      <c r="M5" s="3">
        <v>50</v>
      </c>
      <c r="N5" s="3">
        <v>0</v>
      </c>
      <c r="O5" s="3"/>
      <c r="P5" s="3"/>
      <c r="Q5" s="3"/>
      <c r="R5" s="3" t="s">
        <v>182</v>
      </c>
      <c r="S5" s="3" t="s">
        <v>183</v>
      </c>
      <c r="T5" s="3" t="s">
        <v>185</v>
      </c>
      <c r="U5" s="3" t="s">
        <v>186</v>
      </c>
      <c r="V5" s="3" t="s">
        <v>187</v>
      </c>
      <c r="W5" s="3" t="s">
        <v>3</v>
      </c>
      <c r="X5" s="3" t="s">
        <v>4</v>
      </c>
      <c r="Y5" s="3" t="s">
        <v>3</v>
      </c>
      <c r="Z5" s="3" t="s">
        <v>3</v>
      </c>
      <c r="AA5" s="3" t="s">
        <v>5</v>
      </c>
      <c r="AB5" s="3" t="s">
        <v>5</v>
      </c>
      <c r="AC5" s="3" t="s">
        <v>5</v>
      </c>
      <c r="AD5" s="3" t="s">
        <v>5</v>
      </c>
      <c r="AE5" s="3" t="s">
        <v>5</v>
      </c>
      <c r="AF5" s="3" t="s">
        <v>5</v>
      </c>
      <c r="AG5" s="3" t="s">
        <v>5</v>
      </c>
      <c r="AH5" s="3" t="s">
        <v>5</v>
      </c>
      <c r="AI5" s="3" t="s">
        <v>5</v>
      </c>
      <c r="AJ5" s="3" t="s">
        <v>5</v>
      </c>
      <c r="AK5" s="3" t="s">
        <v>5</v>
      </c>
      <c r="AL5" s="3" t="s">
        <v>5</v>
      </c>
      <c r="AM5" s="3" t="s">
        <v>5</v>
      </c>
      <c r="AN5" s="3" t="s">
        <v>5</v>
      </c>
      <c r="AO5" s="3" t="s">
        <v>5</v>
      </c>
      <c r="AP5" s="3" t="s">
        <v>5</v>
      </c>
      <c r="AQ5" s="3" t="s">
        <v>5</v>
      </c>
      <c r="AR5" s="3" t="s">
        <v>5</v>
      </c>
      <c r="AS5" s="3" t="s">
        <v>5</v>
      </c>
      <c r="AT5" s="3" t="s">
        <v>5</v>
      </c>
      <c r="AU5" s="3" t="s">
        <v>5</v>
      </c>
      <c r="AV5" s="3" t="s">
        <v>5</v>
      </c>
      <c r="AW5" s="3" t="s">
        <v>5</v>
      </c>
      <c r="AX5" s="3" t="s">
        <v>5</v>
      </c>
      <c r="AY5" s="3">
        <v>0</v>
      </c>
      <c r="AZ5" s="3">
        <v>0</v>
      </c>
      <c r="BA5" s="3">
        <v>0</v>
      </c>
      <c r="BB5" s="3">
        <v>1250</v>
      </c>
      <c r="BC5" s="3">
        <v>0</v>
      </c>
      <c r="BD5" s="3">
        <v>0</v>
      </c>
      <c r="BE5" t="str">
        <f t="shared" si="4"/>
        <v>Ultrapoor - Single pit offset latrine</v>
      </c>
      <c r="BF5">
        <f>D5*VLOOKUP(E5,'Deflator values'!$A$2:$E$31,5)</f>
        <v>3307.5360741295835</v>
      </c>
      <c r="BG5">
        <f t="shared" si="5"/>
        <v>5</v>
      </c>
      <c r="BH5">
        <f t="shared" si="0"/>
        <v>5</v>
      </c>
      <c r="BI5">
        <f>(L5+M5)*'Deflator values'!$E$31</f>
        <v>525.213116641385</v>
      </c>
      <c r="BJ5">
        <f t="shared" si="1"/>
        <v>271.20028668801729</v>
      </c>
      <c r="BK5">
        <f t="shared" si="6"/>
        <v>1356.0014334400864</v>
      </c>
      <c r="BL5" t="str">
        <f t="shared" si="2"/>
        <v>NA</v>
      </c>
      <c r="BM5" t="str">
        <f t="shared" si="3"/>
        <v>NA</v>
      </c>
      <c r="BN5" t="str">
        <f t="shared" si="7"/>
        <v xml:space="preserve">Concrete slab - Not shared - Everyone - Regularly cleaned - Emptied </v>
      </c>
      <c r="BO5" s="3" t="str">
        <f>IF(N(AA5)&lt;&gt;0,VLOOKUP(1985+COLUMN(BO4)-COLUMN($BO$1),'Deflator values'!$A$2:$E$31,5,5)*AA5,"")</f>
        <v/>
      </c>
      <c r="BP5" s="3" t="str">
        <f>IF(N(AB5)&lt;&gt;0,VLOOKUP(1985+COLUMN(BP4)-COLUMN($BO$1),'Deflator values'!$A$2:$E$31,5,5)*AB5,"")</f>
        <v/>
      </c>
      <c r="BQ5" s="3" t="str">
        <f>IF(N(AC5)&lt;&gt;0,VLOOKUP(1985+COLUMN(BQ4)-COLUMN($BO$1),'Deflator values'!$A$2:$E$31,5,5)*AC5,"")</f>
        <v/>
      </c>
      <c r="BR5" s="3" t="str">
        <f>IF(N(AD5)&lt;&gt;0,VLOOKUP(1985+COLUMN(BR4)-COLUMN($BO$1),'Deflator values'!$A$2:$E$31,5,5)*AD5,"")</f>
        <v/>
      </c>
      <c r="BS5" s="3" t="str">
        <f>IF(N(AE5)&lt;&gt;0,VLOOKUP(1985+COLUMN(BS4)-COLUMN($BO$1),'Deflator values'!$A$2:$E$31,5,5)*AE5,"")</f>
        <v/>
      </c>
      <c r="BT5" s="3" t="str">
        <f>IF(N(AF5)&lt;&gt;0,VLOOKUP(1985+COLUMN(BT4)-COLUMN($BO$1),'Deflator values'!$A$2:$E$31,5,5)*AF5,"")</f>
        <v/>
      </c>
      <c r="BU5" s="3" t="str">
        <f>IF(N(AG5)&lt;&gt;0,VLOOKUP(1985+COLUMN(BU4)-COLUMN($BO$1),'Deflator values'!$A$2:$E$31,5,5)*AG5,"")</f>
        <v/>
      </c>
      <c r="BV5" s="3" t="str">
        <f>IF(N(AH5)&lt;&gt;0,VLOOKUP(1985+COLUMN(BV4)-COLUMN($BO$1),'Deflator values'!$A$2:$E$31,5,5)*AH5,"")</f>
        <v/>
      </c>
      <c r="BW5" s="3" t="str">
        <f>IF(N(AI5)&lt;&gt;0,VLOOKUP(1985+COLUMN(BW4)-COLUMN($BO$1),'Deflator values'!$A$2:$E$31,5,5)*AI5,"")</f>
        <v/>
      </c>
      <c r="BX5" s="3" t="str">
        <f>IF(N(AJ5)&lt;&gt;0,VLOOKUP(1985+COLUMN(BX4)-COLUMN($BO$1),'Deflator values'!$A$2:$E$31,5,5)*AJ5,"")</f>
        <v/>
      </c>
      <c r="BY5" s="3" t="str">
        <f>IF(N(AK5)&lt;&gt;0,VLOOKUP(1985+COLUMN(BY4)-COLUMN($BO$1),'Deflator values'!$A$2:$E$31,5,5)*AK5,"")</f>
        <v/>
      </c>
      <c r="BZ5" s="3" t="str">
        <f>IF(N(AL5)&lt;&gt;0,VLOOKUP(1985+COLUMN(BZ4)-COLUMN($BO$1),'Deflator values'!$A$2:$E$31,5,5)*AL5,"")</f>
        <v/>
      </c>
      <c r="CA5" s="3" t="str">
        <f>IF(N(AM5)&lt;&gt;0,VLOOKUP(1985+COLUMN(CA4)-COLUMN($BO$1),'Deflator values'!$A$2:$E$31,5,5)*AM5,"")</f>
        <v/>
      </c>
      <c r="CB5" s="3" t="str">
        <f>IF(N(AN5)&lt;&gt;0,VLOOKUP(1985+COLUMN(CB4)-COLUMN($BO$1),'Deflator values'!$A$2:$E$31,5,5)*AN5,"")</f>
        <v/>
      </c>
      <c r="CC5" s="3" t="str">
        <f>IF(N(AO5)&lt;&gt;0,VLOOKUP(1985+COLUMN(CC4)-COLUMN($BO$1),'Deflator values'!$A$2:$E$31,5,5)*AO5,"")</f>
        <v/>
      </c>
      <c r="CD5" s="3" t="str">
        <f>IF(N(AP5)&lt;&gt;0,VLOOKUP(1985+COLUMN(CD4)-COLUMN($BO$1),'Deflator values'!$A$2:$E$31,5,5)*AP5,"")</f>
        <v/>
      </c>
      <c r="CE5" s="3" t="str">
        <f>IF(N(AQ5)&lt;&gt;0,VLOOKUP(1985+COLUMN(CE4)-COLUMN($BO$1),'Deflator values'!$A$2:$E$31,5,5)*AQ5,"")</f>
        <v/>
      </c>
      <c r="CF5" s="3" t="str">
        <f>IF(N(AR5)&lt;&gt;0,VLOOKUP(1985+COLUMN(CF4)-COLUMN($BO$1),'Deflator values'!$A$2:$E$31,5,5)*AR5,"")</f>
        <v/>
      </c>
      <c r="CG5" s="3" t="str">
        <f>IF(N(AS5)&lt;&gt;0,VLOOKUP(1985+COLUMN(CG4)-COLUMN($BO$1),'Deflator values'!$A$2:$E$31,5,5)*AS5,"")</f>
        <v/>
      </c>
      <c r="CH5" s="3" t="str">
        <f>IF(N(AT5)&lt;&gt;0,VLOOKUP(1985+COLUMN(CH4)-COLUMN($BO$1),'Deflator values'!$A$2:$E$31,5,5)*AT5,"")</f>
        <v/>
      </c>
      <c r="CI5" s="3" t="str">
        <f>IF(N(AU5)&lt;&gt;0,VLOOKUP(1985+COLUMN(CI4)-COLUMN($BO$1),'Deflator values'!$A$2:$E$31,5,5)*AU5,"")</f>
        <v/>
      </c>
      <c r="CJ5" s="3" t="str">
        <f>IF(N(AV5)&lt;&gt;0,VLOOKUP(1985+COLUMN(CJ4)-COLUMN($BO$1),'Deflator values'!$A$2:$E$31,5,5)*AV5,"")</f>
        <v/>
      </c>
      <c r="CK5" s="3" t="str">
        <f>IF(N(AW5)&lt;&gt;0,VLOOKUP(1985+COLUMN(CK4)-COLUMN($BO$1),'Deflator values'!$A$2:$E$31,5,5)*AW5,"")</f>
        <v/>
      </c>
      <c r="CL5" s="3" t="str">
        <f>IF(N(AX5)&lt;&gt;0,VLOOKUP(1985+COLUMN(CL4)-COLUMN($BO$1),'Deflator values'!$A$2:$E$31,5,5)*AX5,"")</f>
        <v/>
      </c>
      <c r="CM5" s="3" t="str">
        <f>IF(N(AY5)&lt;&gt;0,VLOOKUP(1985+COLUMN(CM4)-COLUMN($BO$1),'Deflator values'!$A$2:$E$31,5,5)*AY5,"")</f>
        <v/>
      </c>
      <c r="CN5" s="3" t="str">
        <f>IF(N(AZ5)&lt;&gt;0,VLOOKUP(1985+COLUMN(CN4)-COLUMN($BO$1),'Deflator values'!$A$2:$E$31,5,5)*AZ5,"")</f>
        <v/>
      </c>
      <c r="CO5" s="3" t="str">
        <f>IF(N(BA5)&lt;&gt;0,VLOOKUP(1985+COLUMN(CO4)-COLUMN($BO$1),'Deflator values'!$A$2:$E$31,5,5)*BA5,"")</f>
        <v/>
      </c>
      <c r="CP5" s="3">
        <f>IF(N(BB5)&lt;&gt;0,VLOOKUP(1985+COLUMN(CP4)-COLUMN($BO$1),'Deflator values'!$A$2:$E$31,5,5)*BB5,"")</f>
        <v>1356.0014334400864</v>
      </c>
      <c r="CQ5" s="3" t="str">
        <f>IF(N(BC5)&lt;&gt;0,VLOOKUP(1985+COLUMN(CQ4)-COLUMN($BO$1),'Deflator values'!$A$2:$E$31,5,5)*BC5,"")</f>
        <v/>
      </c>
      <c r="CR5" s="3" t="str">
        <f>IF(N(BD5)&lt;&gt;0,VLOOKUP(1985+COLUMN(CR4)-COLUMN($BO$1),'Deflator values'!$A$2:$E$31,5,5)*BD5,"")</f>
        <v/>
      </c>
    </row>
    <row r="6" spans="1:96" x14ac:dyDescent="0.25">
      <c r="A6" s="3">
        <v>15</v>
      </c>
      <c r="B6">
        <v>12</v>
      </c>
      <c r="C6" s="3" t="s">
        <v>64</v>
      </c>
      <c r="D6" s="3">
        <v>3000</v>
      </c>
      <c r="E6" s="3">
        <v>2012</v>
      </c>
      <c r="F6" s="3">
        <v>5</v>
      </c>
      <c r="G6" s="3">
        <v>1</v>
      </c>
      <c r="H6" s="3">
        <v>9</v>
      </c>
      <c r="I6" s="3">
        <v>50000</v>
      </c>
      <c r="J6" s="5" t="s">
        <v>162</v>
      </c>
      <c r="K6" s="3">
        <v>0</v>
      </c>
      <c r="L6" s="3">
        <v>291</v>
      </c>
      <c r="M6" s="3">
        <v>0</v>
      </c>
      <c r="N6" s="3">
        <v>0</v>
      </c>
      <c r="O6" s="3"/>
      <c r="P6" s="3"/>
      <c r="Q6" s="3"/>
      <c r="R6" s="3" t="s">
        <v>182</v>
      </c>
      <c r="S6" s="3" t="s">
        <v>183</v>
      </c>
      <c r="T6" s="3" t="s">
        <v>185</v>
      </c>
      <c r="U6" s="3" t="s">
        <v>186</v>
      </c>
      <c r="V6" s="3" t="s">
        <v>187</v>
      </c>
      <c r="W6" s="3" t="s">
        <v>3</v>
      </c>
      <c r="X6" s="3" t="s">
        <v>3</v>
      </c>
      <c r="Y6" s="3" t="s">
        <v>3</v>
      </c>
      <c r="Z6" s="3" t="s">
        <v>3</v>
      </c>
      <c r="AA6" s="3" t="s">
        <v>5</v>
      </c>
      <c r="AB6" s="3" t="s">
        <v>5</v>
      </c>
      <c r="AC6" s="3" t="s">
        <v>5</v>
      </c>
      <c r="AD6" s="3" t="s">
        <v>5</v>
      </c>
      <c r="AE6" s="3" t="s">
        <v>5</v>
      </c>
      <c r="AF6" s="3" t="s">
        <v>5</v>
      </c>
      <c r="AG6" s="3" t="s">
        <v>5</v>
      </c>
      <c r="AH6" s="3" t="s">
        <v>5</v>
      </c>
      <c r="AI6" s="3" t="s">
        <v>5</v>
      </c>
      <c r="AJ6" s="3" t="s">
        <v>5</v>
      </c>
      <c r="AK6" s="3" t="s">
        <v>5</v>
      </c>
      <c r="AL6" s="3" t="s">
        <v>5</v>
      </c>
      <c r="AM6" s="3" t="s">
        <v>5</v>
      </c>
      <c r="AN6" s="3" t="s">
        <v>5</v>
      </c>
      <c r="AO6" s="3" t="s">
        <v>5</v>
      </c>
      <c r="AP6" s="3" t="s">
        <v>5</v>
      </c>
      <c r="AQ6" s="3" t="s">
        <v>5</v>
      </c>
      <c r="AR6" s="3" t="s">
        <v>5</v>
      </c>
      <c r="AS6" s="3" t="s">
        <v>5</v>
      </c>
      <c r="AT6" s="3" t="s">
        <v>5</v>
      </c>
      <c r="AU6" s="3" t="s">
        <v>5</v>
      </c>
      <c r="AV6" s="3" t="s">
        <v>5</v>
      </c>
      <c r="AW6" s="3" t="s">
        <v>5</v>
      </c>
      <c r="AX6" s="3" t="s">
        <v>5</v>
      </c>
      <c r="AY6" s="3" t="s">
        <v>5</v>
      </c>
      <c r="AZ6" s="3" t="s">
        <v>5</v>
      </c>
      <c r="BA6" s="3" t="s">
        <v>5</v>
      </c>
      <c r="BB6" s="3">
        <v>0</v>
      </c>
      <c r="BC6" s="3">
        <v>0</v>
      </c>
      <c r="BD6" s="3">
        <v>0</v>
      </c>
      <c r="BE6" t="str">
        <f t="shared" si="4"/>
        <v>Ultrapoor - Single pit offset latrine</v>
      </c>
      <c r="BF6">
        <f>D6*VLOOKUP(E6,'Deflator values'!$A$2:$E$31,5)</f>
        <v>3254.403440256207</v>
      </c>
      <c r="BG6">
        <f t="shared" si="5"/>
        <v>2</v>
      </c>
      <c r="BH6">
        <f t="shared" si="0"/>
        <v>5</v>
      </c>
      <c r="BI6">
        <f>(L6+M6)*'Deflator values'!$E$31</f>
        <v>272.92324454043398</v>
      </c>
      <c r="BJ6">
        <f t="shared" si="1"/>
        <v>0</v>
      </c>
      <c r="BK6">
        <f t="shared" si="6"/>
        <v>0</v>
      </c>
      <c r="BL6" t="str">
        <f t="shared" si="2"/>
        <v>NA</v>
      </c>
      <c r="BM6" t="str">
        <f t="shared" si="3"/>
        <v>NA</v>
      </c>
      <c r="BN6" t="str">
        <f t="shared" si="7"/>
        <v xml:space="preserve">Concrete slab - Not shared - Everyone - Regularly cleaned - Emptied </v>
      </c>
      <c r="BO6" s="3" t="str">
        <f>IF(N(AA6)&lt;&gt;0,VLOOKUP(1985+COLUMN(BO5)-COLUMN($BO$1),'Deflator values'!$A$2:$E$31,5,5)*AA6,"")</f>
        <v/>
      </c>
      <c r="BP6" s="3" t="str">
        <f>IF(N(AB6)&lt;&gt;0,VLOOKUP(1985+COLUMN(BP5)-COLUMN($BO$1),'Deflator values'!$A$2:$E$31,5,5)*AB6,"")</f>
        <v/>
      </c>
      <c r="BQ6" s="3" t="str">
        <f>IF(N(AC6)&lt;&gt;0,VLOOKUP(1985+COLUMN(BQ5)-COLUMN($BO$1),'Deflator values'!$A$2:$E$31,5,5)*AC6,"")</f>
        <v/>
      </c>
      <c r="BR6" s="3" t="str">
        <f>IF(N(AD6)&lt;&gt;0,VLOOKUP(1985+COLUMN(BR5)-COLUMN($BO$1),'Deflator values'!$A$2:$E$31,5,5)*AD6,"")</f>
        <v/>
      </c>
      <c r="BS6" s="3" t="str">
        <f>IF(N(AE6)&lt;&gt;0,VLOOKUP(1985+COLUMN(BS5)-COLUMN($BO$1),'Deflator values'!$A$2:$E$31,5,5)*AE6,"")</f>
        <v/>
      </c>
      <c r="BT6" s="3" t="str">
        <f>IF(N(AF6)&lt;&gt;0,VLOOKUP(1985+COLUMN(BT5)-COLUMN($BO$1),'Deflator values'!$A$2:$E$31,5,5)*AF6,"")</f>
        <v/>
      </c>
      <c r="BU6" s="3" t="str">
        <f>IF(N(AG6)&lt;&gt;0,VLOOKUP(1985+COLUMN(BU5)-COLUMN($BO$1),'Deflator values'!$A$2:$E$31,5,5)*AG6,"")</f>
        <v/>
      </c>
      <c r="BV6" s="3" t="str">
        <f>IF(N(AH6)&lt;&gt;0,VLOOKUP(1985+COLUMN(BV5)-COLUMN($BO$1),'Deflator values'!$A$2:$E$31,5,5)*AH6,"")</f>
        <v/>
      </c>
      <c r="BW6" s="3" t="str">
        <f>IF(N(AI6)&lt;&gt;0,VLOOKUP(1985+COLUMN(BW5)-COLUMN($BO$1),'Deflator values'!$A$2:$E$31,5,5)*AI6,"")</f>
        <v/>
      </c>
      <c r="BX6" s="3" t="str">
        <f>IF(N(AJ6)&lt;&gt;0,VLOOKUP(1985+COLUMN(BX5)-COLUMN($BO$1),'Deflator values'!$A$2:$E$31,5,5)*AJ6,"")</f>
        <v/>
      </c>
      <c r="BY6" s="3" t="str">
        <f>IF(N(AK6)&lt;&gt;0,VLOOKUP(1985+COLUMN(BY5)-COLUMN($BO$1),'Deflator values'!$A$2:$E$31,5,5)*AK6,"")</f>
        <v/>
      </c>
      <c r="BZ6" s="3" t="str">
        <f>IF(N(AL6)&lt;&gt;0,VLOOKUP(1985+COLUMN(BZ5)-COLUMN($BO$1),'Deflator values'!$A$2:$E$31,5,5)*AL6,"")</f>
        <v/>
      </c>
      <c r="CA6" s="3" t="str">
        <f>IF(N(AM6)&lt;&gt;0,VLOOKUP(1985+COLUMN(CA5)-COLUMN($BO$1),'Deflator values'!$A$2:$E$31,5,5)*AM6,"")</f>
        <v/>
      </c>
      <c r="CB6" s="3" t="str">
        <f>IF(N(AN6)&lt;&gt;0,VLOOKUP(1985+COLUMN(CB5)-COLUMN($BO$1),'Deflator values'!$A$2:$E$31,5,5)*AN6,"")</f>
        <v/>
      </c>
      <c r="CC6" s="3" t="str">
        <f>IF(N(AO6)&lt;&gt;0,VLOOKUP(1985+COLUMN(CC5)-COLUMN($BO$1),'Deflator values'!$A$2:$E$31,5,5)*AO6,"")</f>
        <v/>
      </c>
      <c r="CD6" s="3" t="str">
        <f>IF(N(AP6)&lt;&gt;0,VLOOKUP(1985+COLUMN(CD5)-COLUMN($BO$1),'Deflator values'!$A$2:$E$31,5,5)*AP6,"")</f>
        <v/>
      </c>
      <c r="CE6" s="3" t="str">
        <f>IF(N(AQ6)&lt;&gt;0,VLOOKUP(1985+COLUMN(CE5)-COLUMN($BO$1),'Deflator values'!$A$2:$E$31,5,5)*AQ6,"")</f>
        <v/>
      </c>
      <c r="CF6" s="3" t="str">
        <f>IF(N(AR6)&lt;&gt;0,VLOOKUP(1985+COLUMN(CF5)-COLUMN($BO$1),'Deflator values'!$A$2:$E$31,5,5)*AR6,"")</f>
        <v/>
      </c>
      <c r="CG6" s="3" t="str">
        <f>IF(N(AS6)&lt;&gt;0,VLOOKUP(1985+COLUMN(CG5)-COLUMN($BO$1),'Deflator values'!$A$2:$E$31,5,5)*AS6,"")</f>
        <v/>
      </c>
      <c r="CH6" s="3" t="str">
        <f>IF(N(AT6)&lt;&gt;0,VLOOKUP(1985+COLUMN(CH5)-COLUMN($BO$1),'Deflator values'!$A$2:$E$31,5,5)*AT6,"")</f>
        <v/>
      </c>
      <c r="CI6" s="3" t="str">
        <f>IF(N(AU6)&lt;&gt;0,VLOOKUP(1985+COLUMN(CI5)-COLUMN($BO$1),'Deflator values'!$A$2:$E$31,5,5)*AU6,"")</f>
        <v/>
      </c>
      <c r="CJ6" s="3" t="str">
        <f>IF(N(AV6)&lt;&gt;0,VLOOKUP(1985+COLUMN(CJ5)-COLUMN($BO$1),'Deflator values'!$A$2:$E$31,5,5)*AV6,"")</f>
        <v/>
      </c>
      <c r="CK6" s="3" t="str">
        <f>IF(N(AW6)&lt;&gt;0,VLOOKUP(1985+COLUMN(CK5)-COLUMN($BO$1),'Deflator values'!$A$2:$E$31,5,5)*AW6,"")</f>
        <v/>
      </c>
      <c r="CL6" s="3" t="str">
        <f>IF(N(AX6)&lt;&gt;0,VLOOKUP(1985+COLUMN(CL5)-COLUMN($BO$1),'Deflator values'!$A$2:$E$31,5,5)*AX6,"")</f>
        <v/>
      </c>
      <c r="CM6" s="3" t="str">
        <f>IF(N(AY6)&lt;&gt;0,VLOOKUP(1985+COLUMN(CM5)-COLUMN($BO$1),'Deflator values'!$A$2:$E$31,5,5)*AY6,"")</f>
        <v/>
      </c>
      <c r="CN6" s="3" t="str">
        <f>IF(N(AZ6)&lt;&gt;0,VLOOKUP(1985+COLUMN(CN5)-COLUMN($BO$1),'Deflator values'!$A$2:$E$31,5,5)*AZ6,"")</f>
        <v/>
      </c>
      <c r="CO6" s="3" t="str">
        <f>IF(N(BA6)&lt;&gt;0,VLOOKUP(1985+COLUMN(CO5)-COLUMN($BO$1),'Deflator values'!$A$2:$E$31,5,5)*BA6,"")</f>
        <v/>
      </c>
      <c r="CP6" s="3" t="str">
        <f>IF(N(BB6)&lt;&gt;0,VLOOKUP(1985+COLUMN(CP5)-COLUMN($BO$1),'Deflator values'!$A$2:$E$31,5,5)*BB6,"")</f>
        <v/>
      </c>
      <c r="CQ6" s="3" t="str">
        <f>IF(N(BC6)&lt;&gt;0,VLOOKUP(1985+COLUMN(CQ5)-COLUMN($BO$1),'Deflator values'!$A$2:$E$31,5,5)*BC6,"")</f>
        <v/>
      </c>
      <c r="CR6" s="3" t="str">
        <f>IF(N(BD6)&lt;&gt;0,VLOOKUP(1985+COLUMN(CR5)-COLUMN($BO$1),'Deflator values'!$A$2:$E$31,5,5)*BD6,"")</f>
        <v/>
      </c>
    </row>
    <row r="7" spans="1:96" x14ac:dyDescent="0.25">
      <c r="A7" s="3">
        <v>1</v>
      </c>
      <c r="B7">
        <v>1</v>
      </c>
      <c r="C7" s="3" t="s">
        <v>64</v>
      </c>
      <c r="D7" s="3">
        <v>2050</v>
      </c>
      <c r="E7" s="3">
        <v>2009</v>
      </c>
      <c r="F7" s="3">
        <v>4</v>
      </c>
      <c r="G7" s="3">
        <v>1</v>
      </c>
      <c r="H7" s="3">
        <v>9</v>
      </c>
      <c r="I7" s="3">
        <v>50000</v>
      </c>
      <c r="J7" s="5" t="s">
        <v>161</v>
      </c>
      <c r="K7" s="3">
        <v>0</v>
      </c>
      <c r="L7" s="3">
        <v>275</v>
      </c>
      <c r="M7" s="3">
        <v>0</v>
      </c>
      <c r="N7" s="3">
        <v>0</v>
      </c>
      <c r="O7" s="3"/>
      <c r="P7" s="3"/>
      <c r="Q7" s="3"/>
      <c r="R7" s="3" t="s">
        <v>182</v>
      </c>
      <c r="S7" s="3" t="s">
        <v>183</v>
      </c>
      <c r="T7" s="3" t="s">
        <v>185</v>
      </c>
      <c r="U7" s="3" t="s">
        <v>186</v>
      </c>
      <c r="V7" s="3" t="s">
        <v>187</v>
      </c>
      <c r="W7" s="3" t="s">
        <v>3</v>
      </c>
      <c r="X7" s="3" t="s">
        <v>4</v>
      </c>
      <c r="Y7" s="3" t="s">
        <v>3</v>
      </c>
      <c r="Z7" s="3" t="s">
        <v>3</v>
      </c>
      <c r="AA7" s="3"/>
      <c r="AB7" s="3" t="s">
        <v>5</v>
      </c>
      <c r="AC7" s="3" t="s">
        <v>5</v>
      </c>
      <c r="AD7" s="3" t="s">
        <v>5</v>
      </c>
      <c r="AE7" s="3" t="s">
        <v>5</v>
      </c>
      <c r="AF7" s="3" t="s">
        <v>5</v>
      </c>
      <c r="AG7" s="3" t="s">
        <v>5</v>
      </c>
      <c r="AH7" s="3" t="s">
        <v>5</v>
      </c>
      <c r="AI7" s="3" t="s">
        <v>5</v>
      </c>
      <c r="AJ7" s="3" t="s">
        <v>5</v>
      </c>
      <c r="AK7" s="3" t="s">
        <v>5</v>
      </c>
      <c r="AL7" s="3" t="s">
        <v>5</v>
      </c>
      <c r="AM7" s="3" t="s">
        <v>5</v>
      </c>
      <c r="AN7" s="3" t="s">
        <v>5</v>
      </c>
      <c r="AO7" s="3" t="s">
        <v>5</v>
      </c>
      <c r="AP7" s="3" t="s">
        <v>5</v>
      </c>
      <c r="AQ7" s="3" t="s">
        <v>5</v>
      </c>
      <c r="AR7" s="3" t="s">
        <v>5</v>
      </c>
      <c r="AS7" s="3" t="s">
        <v>5</v>
      </c>
      <c r="AT7" s="3" t="s">
        <v>5</v>
      </c>
      <c r="AU7" s="3" t="s">
        <v>5</v>
      </c>
      <c r="AV7" s="3" t="s">
        <v>5</v>
      </c>
      <c r="AW7" s="3" t="s">
        <v>5</v>
      </c>
      <c r="AX7" s="3" t="s">
        <v>5</v>
      </c>
      <c r="AY7" s="3">
        <v>0</v>
      </c>
      <c r="AZ7" s="3">
        <v>0</v>
      </c>
      <c r="BA7" s="3">
        <v>0</v>
      </c>
      <c r="BB7" s="3">
        <v>400</v>
      </c>
      <c r="BC7" s="3">
        <v>0</v>
      </c>
      <c r="BD7" s="3">
        <v>0</v>
      </c>
      <c r="BE7" t="str">
        <f t="shared" si="4"/>
        <v>Ultrapoor - Twin pit offset latrine</v>
      </c>
      <c r="BF7">
        <f>D7*VLOOKUP(E7,'Deflator values'!$A$2:$E$31,5)</f>
        <v>2712.1795807862582</v>
      </c>
      <c r="BG7">
        <f t="shared" si="5"/>
        <v>5</v>
      </c>
      <c r="BH7">
        <f t="shared" si="0"/>
        <v>4</v>
      </c>
      <c r="BI7">
        <f>(L7+M7)*'Deflator values'!$E$31</f>
        <v>257.91715549353728</v>
      </c>
      <c r="BJ7">
        <f t="shared" si="1"/>
        <v>86.784091740165522</v>
      </c>
      <c r="BK7">
        <f t="shared" si="6"/>
        <v>433.92045870082762</v>
      </c>
      <c r="BL7" t="str">
        <f t="shared" si="2"/>
        <v>NA</v>
      </c>
      <c r="BM7" t="str">
        <f t="shared" si="3"/>
        <v>NA</v>
      </c>
      <c r="BN7" t="str">
        <f t="shared" si="7"/>
        <v xml:space="preserve">Concrete slab - Not shared - Everyone - Regularly cleaned - Emptied </v>
      </c>
      <c r="BO7" s="3" t="str">
        <f>IF(N(AA7)&lt;&gt;0,VLOOKUP(1985+COLUMN(BO6)-COLUMN($BO$1),'Deflator values'!$A$2:$E$31,5,5)*AA7,"")</f>
        <v/>
      </c>
      <c r="BP7" s="3" t="str">
        <f>IF(N(AB7)&lt;&gt;0,VLOOKUP(1985+COLUMN(BP6)-COLUMN($BO$1),'Deflator values'!$A$2:$E$31,5,5)*AB7,"")</f>
        <v/>
      </c>
      <c r="BQ7" s="3" t="str">
        <f>IF(N(AC7)&lt;&gt;0,VLOOKUP(1985+COLUMN(BQ6)-COLUMN($BO$1),'Deflator values'!$A$2:$E$31,5,5)*AC7,"")</f>
        <v/>
      </c>
      <c r="BR7" s="3" t="str">
        <f>IF(N(AD7)&lt;&gt;0,VLOOKUP(1985+COLUMN(BR6)-COLUMN($BO$1),'Deflator values'!$A$2:$E$31,5,5)*AD7,"")</f>
        <v/>
      </c>
      <c r="BS7" s="3" t="str">
        <f>IF(N(AE7)&lt;&gt;0,VLOOKUP(1985+COLUMN(BS6)-COLUMN($BO$1),'Deflator values'!$A$2:$E$31,5,5)*AE7,"")</f>
        <v/>
      </c>
      <c r="BT7" s="3" t="str">
        <f>IF(N(AF7)&lt;&gt;0,VLOOKUP(1985+COLUMN(BT6)-COLUMN($BO$1),'Deflator values'!$A$2:$E$31,5,5)*AF7,"")</f>
        <v/>
      </c>
      <c r="BU7" s="3" t="str">
        <f>IF(N(AG7)&lt;&gt;0,VLOOKUP(1985+COLUMN(BU6)-COLUMN($BO$1),'Deflator values'!$A$2:$E$31,5,5)*AG7,"")</f>
        <v/>
      </c>
      <c r="BV7" s="3" t="str">
        <f>IF(N(AH7)&lt;&gt;0,VLOOKUP(1985+COLUMN(BV6)-COLUMN($BO$1),'Deflator values'!$A$2:$E$31,5,5)*AH7,"")</f>
        <v/>
      </c>
      <c r="BW7" s="3" t="str">
        <f>IF(N(AI7)&lt;&gt;0,VLOOKUP(1985+COLUMN(BW6)-COLUMN($BO$1),'Deflator values'!$A$2:$E$31,5,5)*AI7,"")</f>
        <v/>
      </c>
      <c r="BX7" s="3" t="str">
        <f>IF(N(AJ7)&lt;&gt;0,VLOOKUP(1985+COLUMN(BX6)-COLUMN($BO$1),'Deflator values'!$A$2:$E$31,5,5)*AJ7,"")</f>
        <v/>
      </c>
      <c r="BY7" s="3" t="str">
        <f>IF(N(AK7)&lt;&gt;0,VLOOKUP(1985+COLUMN(BY6)-COLUMN($BO$1),'Deflator values'!$A$2:$E$31,5,5)*AK7,"")</f>
        <v/>
      </c>
      <c r="BZ7" s="3" t="str">
        <f>IF(N(AL7)&lt;&gt;0,VLOOKUP(1985+COLUMN(BZ6)-COLUMN($BO$1),'Deflator values'!$A$2:$E$31,5,5)*AL7,"")</f>
        <v/>
      </c>
      <c r="CA7" s="3" t="str">
        <f>IF(N(AM7)&lt;&gt;0,VLOOKUP(1985+COLUMN(CA6)-COLUMN($BO$1),'Deflator values'!$A$2:$E$31,5,5)*AM7,"")</f>
        <v/>
      </c>
      <c r="CB7" s="3" t="str">
        <f>IF(N(AN7)&lt;&gt;0,VLOOKUP(1985+COLUMN(CB6)-COLUMN($BO$1),'Deflator values'!$A$2:$E$31,5,5)*AN7,"")</f>
        <v/>
      </c>
      <c r="CC7" s="3" t="str">
        <f>IF(N(AO7)&lt;&gt;0,VLOOKUP(1985+COLUMN(CC6)-COLUMN($BO$1),'Deflator values'!$A$2:$E$31,5,5)*AO7,"")</f>
        <v/>
      </c>
      <c r="CD7" s="3" t="str">
        <f>IF(N(AP7)&lt;&gt;0,VLOOKUP(1985+COLUMN(CD6)-COLUMN($BO$1),'Deflator values'!$A$2:$E$31,5,5)*AP7,"")</f>
        <v/>
      </c>
      <c r="CE7" s="3" t="str">
        <f>IF(N(AQ7)&lt;&gt;0,VLOOKUP(1985+COLUMN(CE6)-COLUMN($BO$1),'Deflator values'!$A$2:$E$31,5,5)*AQ7,"")</f>
        <v/>
      </c>
      <c r="CF7" s="3" t="str">
        <f>IF(N(AR7)&lt;&gt;0,VLOOKUP(1985+COLUMN(CF6)-COLUMN($BO$1),'Deflator values'!$A$2:$E$31,5,5)*AR7,"")</f>
        <v/>
      </c>
      <c r="CG7" s="3" t="str">
        <f>IF(N(AS7)&lt;&gt;0,VLOOKUP(1985+COLUMN(CG6)-COLUMN($BO$1),'Deflator values'!$A$2:$E$31,5,5)*AS7,"")</f>
        <v/>
      </c>
      <c r="CH7" s="3" t="str">
        <f>IF(N(AT7)&lt;&gt;0,VLOOKUP(1985+COLUMN(CH6)-COLUMN($BO$1),'Deflator values'!$A$2:$E$31,5,5)*AT7,"")</f>
        <v/>
      </c>
      <c r="CI7" s="3" t="str">
        <f>IF(N(AU7)&lt;&gt;0,VLOOKUP(1985+COLUMN(CI6)-COLUMN($BO$1),'Deflator values'!$A$2:$E$31,5,5)*AU7,"")</f>
        <v/>
      </c>
      <c r="CJ7" s="3" t="str">
        <f>IF(N(AV7)&lt;&gt;0,VLOOKUP(1985+COLUMN(CJ6)-COLUMN($BO$1),'Deflator values'!$A$2:$E$31,5,5)*AV7,"")</f>
        <v/>
      </c>
      <c r="CK7" s="3" t="str">
        <f>IF(N(AW7)&lt;&gt;0,VLOOKUP(1985+COLUMN(CK6)-COLUMN($BO$1),'Deflator values'!$A$2:$E$31,5,5)*AW7,"")</f>
        <v/>
      </c>
      <c r="CL7" s="3" t="str">
        <f>IF(N(AX7)&lt;&gt;0,VLOOKUP(1985+COLUMN(CL6)-COLUMN($BO$1),'Deflator values'!$A$2:$E$31,5,5)*AX7,"")</f>
        <v/>
      </c>
      <c r="CM7" s="3" t="str">
        <f>IF(N(AY7)&lt;&gt;0,VLOOKUP(1985+COLUMN(CM6)-COLUMN($BO$1),'Deflator values'!$A$2:$E$31,5,5)*AY7,"")</f>
        <v/>
      </c>
      <c r="CN7" s="3" t="str">
        <f>IF(N(AZ7)&lt;&gt;0,VLOOKUP(1985+COLUMN(CN6)-COLUMN($BO$1),'Deflator values'!$A$2:$E$31,5,5)*AZ7,"")</f>
        <v/>
      </c>
      <c r="CO7" s="3" t="str">
        <f>IF(N(BA7)&lt;&gt;0,VLOOKUP(1985+COLUMN(CO6)-COLUMN($BO$1),'Deflator values'!$A$2:$E$31,5,5)*BA7,"")</f>
        <v/>
      </c>
      <c r="CP7" s="3">
        <f>IF(N(BB7)&lt;&gt;0,VLOOKUP(1985+COLUMN(CP6)-COLUMN($BO$1),'Deflator values'!$A$2:$E$31,5,5)*BB7,"")</f>
        <v>433.92045870082762</v>
      </c>
      <c r="CQ7" s="3" t="str">
        <f>IF(N(BC7)&lt;&gt;0,VLOOKUP(1985+COLUMN(CQ6)-COLUMN($BO$1),'Deflator values'!$A$2:$E$31,5,5)*BC7,"")</f>
        <v/>
      </c>
      <c r="CR7" s="3" t="str">
        <f>IF(N(BD7)&lt;&gt;0,VLOOKUP(1985+COLUMN(CR6)-COLUMN($BO$1),'Deflator values'!$A$2:$E$31,5,5)*BD7,"")</f>
        <v/>
      </c>
    </row>
    <row r="8" spans="1:96" x14ac:dyDescent="0.25">
      <c r="A8" s="3">
        <v>2</v>
      </c>
      <c r="B8">
        <v>8</v>
      </c>
      <c r="C8" s="3" t="s">
        <v>64</v>
      </c>
      <c r="D8" s="3">
        <v>5000</v>
      </c>
      <c r="E8" s="3">
        <v>2012</v>
      </c>
      <c r="F8" s="3">
        <v>4</v>
      </c>
      <c r="G8" s="3">
        <v>1</v>
      </c>
      <c r="H8" s="3">
        <v>9</v>
      </c>
      <c r="I8" s="3">
        <v>22000</v>
      </c>
      <c r="J8" s="5" t="s">
        <v>161</v>
      </c>
      <c r="K8" s="3">
        <v>0</v>
      </c>
      <c r="L8" s="3">
        <v>570</v>
      </c>
      <c r="M8" s="3">
        <v>0</v>
      </c>
      <c r="N8" s="3">
        <v>0</v>
      </c>
      <c r="O8" s="3"/>
      <c r="P8" s="3"/>
      <c r="Q8" s="3"/>
      <c r="R8" s="3" t="s">
        <v>182</v>
      </c>
      <c r="S8" s="3" t="s">
        <v>183</v>
      </c>
      <c r="T8" s="3" t="s">
        <v>185</v>
      </c>
      <c r="U8" s="3" t="s">
        <v>186</v>
      </c>
      <c r="V8" s="3" t="s">
        <v>187</v>
      </c>
      <c r="W8" s="3" t="s">
        <v>3</v>
      </c>
      <c r="X8" s="3" t="s">
        <v>4</v>
      </c>
      <c r="Y8" s="3" t="s">
        <v>3</v>
      </c>
      <c r="Z8" s="3" t="s">
        <v>3</v>
      </c>
      <c r="AA8" s="3" t="s">
        <v>5</v>
      </c>
      <c r="AB8" s="3" t="s">
        <v>5</v>
      </c>
      <c r="AC8" s="3" t="s">
        <v>5</v>
      </c>
      <c r="AD8" s="3" t="s">
        <v>5</v>
      </c>
      <c r="AE8" s="3" t="s">
        <v>5</v>
      </c>
      <c r="AF8" s="3" t="s">
        <v>5</v>
      </c>
      <c r="AG8" s="3" t="s">
        <v>5</v>
      </c>
      <c r="AH8" s="3" t="s">
        <v>5</v>
      </c>
      <c r="AI8" s="3" t="s">
        <v>5</v>
      </c>
      <c r="AJ8" s="3" t="s">
        <v>5</v>
      </c>
      <c r="AK8" s="3" t="s">
        <v>5</v>
      </c>
      <c r="AL8" s="3" t="s">
        <v>5</v>
      </c>
      <c r="AM8" s="3" t="s">
        <v>5</v>
      </c>
      <c r="AN8" s="3" t="s">
        <v>5</v>
      </c>
      <c r="AO8" s="3" t="s">
        <v>5</v>
      </c>
      <c r="AP8" s="3" t="s">
        <v>5</v>
      </c>
      <c r="AQ8" s="3" t="s">
        <v>5</v>
      </c>
      <c r="AR8" s="3" t="s">
        <v>5</v>
      </c>
      <c r="AS8" s="3" t="s">
        <v>5</v>
      </c>
      <c r="AT8" s="3" t="s">
        <v>5</v>
      </c>
      <c r="AU8" s="3" t="s">
        <v>5</v>
      </c>
      <c r="AV8" s="3" t="s">
        <v>5</v>
      </c>
      <c r="AW8" s="3" t="s">
        <v>5</v>
      </c>
      <c r="AX8" s="3" t="s">
        <v>5</v>
      </c>
      <c r="AY8" s="3" t="s">
        <v>5</v>
      </c>
      <c r="AZ8" s="3" t="s">
        <v>5</v>
      </c>
      <c r="BA8" s="3" t="s">
        <v>5</v>
      </c>
      <c r="BB8" s="3">
        <v>0</v>
      </c>
      <c r="BC8" s="3">
        <v>200</v>
      </c>
      <c r="BD8" s="3">
        <v>0</v>
      </c>
      <c r="BE8" t="str">
        <f t="shared" si="4"/>
        <v>Ultrapoor - Twin pit offset latrine</v>
      </c>
      <c r="BF8">
        <f>D8*VLOOKUP(E8,'Deflator values'!$A$2:$E$31,5)</f>
        <v>5424.0057337603457</v>
      </c>
      <c r="BG8">
        <f t="shared" si="5"/>
        <v>2</v>
      </c>
      <c r="BH8">
        <f t="shared" si="0"/>
        <v>4</v>
      </c>
      <c r="BI8">
        <f>(L8+M8)*'Deflator values'!$E$31</f>
        <v>534.59192229569544</v>
      </c>
      <c r="BJ8">
        <f t="shared" si="1"/>
        <v>100</v>
      </c>
      <c r="BK8">
        <f t="shared" si="6"/>
        <v>200</v>
      </c>
      <c r="BL8" t="str">
        <f t="shared" si="2"/>
        <v>NA</v>
      </c>
      <c r="BM8" t="str">
        <f t="shared" si="3"/>
        <v>NA</v>
      </c>
      <c r="BN8" t="str">
        <f t="shared" si="7"/>
        <v xml:space="preserve">Concrete slab - Not shared - Everyone - Regularly cleaned - Emptied </v>
      </c>
      <c r="BO8" s="3" t="str">
        <f>IF(N(AA8)&lt;&gt;0,VLOOKUP(1985+COLUMN(BO7)-COLUMN($BO$1),'Deflator values'!$A$2:$E$31,5,5)*AA8,"")</f>
        <v/>
      </c>
      <c r="BP8" s="3" t="str">
        <f>IF(N(AB8)&lt;&gt;0,VLOOKUP(1985+COLUMN(BP7)-COLUMN($BO$1),'Deflator values'!$A$2:$E$31,5,5)*AB8,"")</f>
        <v/>
      </c>
      <c r="BQ8" s="3" t="str">
        <f>IF(N(AC8)&lt;&gt;0,VLOOKUP(1985+COLUMN(BQ7)-COLUMN($BO$1),'Deflator values'!$A$2:$E$31,5,5)*AC8,"")</f>
        <v/>
      </c>
      <c r="BR8" s="3" t="str">
        <f>IF(N(AD8)&lt;&gt;0,VLOOKUP(1985+COLUMN(BR7)-COLUMN($BO$1),'Deflator values'!$A$2:$E$31,5,5)*AD8,"")</f>
        <v/>
      </c>
      <c r="BS8" s="3" t="str">
        <f>IF(N(AE8)&lt;&gt;0,VLOOKUP(1985+COLUMN(BS7)-COLUMN($BO$1),'Deflator values'!$A$2:$E$31,5,5)*AE8,"")</f>
        <v/>
      </c>
      <c r="BT8" s="3" t="str">
        <f>IF(N(AF8)&lt;&gt;0,VLOOKUP(1985+COLUMN(BT7)-COLUMN($BO$1),'Deflator values'!$A$2:$E$31,5,5)*AF8,"")</f>
        <v/>
      </c>
      <c r="BU8" s="3" t="str">
        <f>IF(N(AG8)&lt;&gt;0,VLOOKUP(1985+COLUMN(BU7)-COLUMN($BO$1),'Deflator values'!$A$2:$E$31,5,5)*AG8,"")</f>
        <v/>
      </c>
      <c r="BV8" s="3" t="str">
        <f>IF(N(AH8)&lt;&gt;0,VLOOKUP(1985+COLUMN(BV7)-COLUMN($BO$1),'Deflator values'!$A$2:$E$31,5,5)*AH8,"")</f>
        <v/>
      </c>
      <c r="BW8" s="3" t="str">
        <f>IF(N(AI8)&lt;&gt;0,VLOOKUP(1985+COLUMN(BW7)-COLUMN($BO$1),'Deflator values'!$A$2:$E$31,5,5)*AI8,"")</f>
        <v/>
      </c>
      <c r="BX8" s="3" t="str">
        <f>IF(N(AJ8)&lt;&gt;0,VLOOKUP(1985+COLUMN(BX7)-COLUMN($BO$1),'Deflator values'!$A$2:$E$31,5,5)*AJ8,"")</f>
        <v/>
      </c>
      <c r="BY8" s="3" t="str">
        <f>IF(N(AK8)&lt;&gt;0,VLOOKUP(1985+COLUMN(BY7)-COLUMN($BO$1),'Deflator values'!$A$2:$E$31,5,5)*AK8,"")</f>
        <v/>
      </c>
      <c r="BZ8" s="3" t="str">
        <f>IF(N(AL8)&lt;&gt;0,VLOOKUP(1985+COLUMN(BZ7)-COLUMN($BO$1),'Deflator values'!$A$2:$E$31,5,5)*AL8,"")</f>
        <v/>
      </c>
      <c r="CA8" s="3" t="str">
        <f>IF(N(AM8)&lt;&gt;0,VLOOKUP(1985+COLUMN(CA7)-COLUMN($BO$1),'Deflator values'!$A$2:$E$31,5,5)*AM8,"")</f>
        <v/>
      </c>
      <c r="CB8" s="3" t="str">
        <f>IF(N(AN8)&lt;&gt;0,VLOOKUP(1985+COLUMN(CB7)-COLUMN($BO$1),'Deflator values'!$A$2:$E$31,5,5)*AN8,"")</f>
        <v/>
      </c>
      <c r="CC8" s="3" t="str">
        <f>IF(N(AO8)&lt;&gt;0,VLOOKUP(1985+COLUMN(CC7)-COLUMN($BO$1),'Deflator values'!$A$2:$E$31,5,5)*AO8,"")</f>
        <v/>
      </c>
      <c r="CD8" s="3" t="str">
        <f>IF(N(AP8)&lt;&gt;0,VLOOKUP(1985+COLUMN(CD7)-COLUMN($BO$1),'Deflator values'!$A$2:$E$31,5,5)*AP8,"")</f>
        <v/>
      </c>
      <c r="CE8" s="3" t="str">
        <f>IF(N(AQ8)&lt;&gt;0,VLOOKUP(1985+COLUMN(CE7)-COLUMN($BO$1),'Deflator values'!$A$2:$E$31,5,5)*AQ8,"")</f>
        <v/>
      </c>
      <c r="CF8" s="3" t="str">
        <f>IF(N(AR8)&lt;&gt;0,VLOOKUP(1985+COLUMN(CF7)-COLUMN($BO$1),'Deflator values'!$A$2:$E$31,5,5)*AR8,"")</f>
        <v/>
      </c>
      <c r="CG8" s="3" t="str">
        <f>IF(N(AS8)&lt;&gt;0,VLOOKUP(1985+COLUMN(CG7)-COLUMN($BO$1),'Deflator values'!$A$2:$E$31,5,5)*AS8,"")</f>
        <v/>
      </c>
      <c r="CH8" s="3" t="str">
        <f>IF(N(AT8)&lt;&gt;0,VLOOKUP(1985+COLUMN(CH7)-COLUMN($BO$1),'Deflator values'!$A$2:$E$31,5,5)*AT8,"")</f>
        <v/>
      </c>
      <c r="CI8" s="3" t="str">
        <f>IF(N(AU8)&lt;&gt;0,VLOOKUP(1985+COLUMN(CI7)-COLUMN($BO$1),'Deflator values'!$A$2:$E$31,5,5)*AU8,"")</f>
        <v/>
      </c>
      <c r="CJ8" s="3" t="str">
        <f>IF(N(AV8)&lt;&gt;0,VLOOKUP(1985+COLUMN(CJ7)-COLUMN($BO$1),'Deflator values'!$A$2:$E$31,5,5)*AV8,"")</f>
        <v/>
      </c>
      <c r="CK8" s="3" t="str">
        <f>IF(N(AW8)&lt;&gt;0,VLOOKUP(1985+COLUMN(CK7)-COLUMN($BO$1),'Deflator values'!$A$2:$E$31,5,5)*AW8,"")</f>
        <v/>
      </c>
      <c r="CL8" s="3" t="str">
        <f>IF(N(AX8)&lt;&gt;0,VLOOKUP(1985+COLUMN(CL7)-COLUMN($BO$1),'Deflator values'!$A$2:$E$31,5,5)*AX8,"")</f>
        <v/>
      </c>
      <c r="CM8" s="3" t="str">
        <f>IF(N(AY8)&lt;&gt;0,VLOOKUP(1985+COLUMN(CM7)-COLUMN($BO$1),'Deflator values'!$A$2:$E$31,5,5)*AY8,"")</f>
        <v/>
      </c>
      <c r="CN8" s="3" t="str">
        <f>IF(N(AZ8)&lt;&gt;0,VLOOKUP(1985+COLUMN(CN7)-COLUMN($BO$1),'Deflator values'!$A$2:$E$31,5,5)*AZ8,"")</f>
        <v/>
      </c>
      <c r="CO8" s="3" t="str">
        <f>IF(N(BA8)&lt;&gt;0,VLOOKUP(1985+COLUMN(CO7)-COLUMN($BO$1),'Deflator values'!$A$2:$E$31,5,5)*BA8,"")</f>
        <v/>
      </c>
      <c r="CP8" s="3" t="str">
        <f>IF(N(BB8)&lt;&gt;0,VLOOKUP(1985+COLUMN(CP7)-COLUMN($BO$1),'Deflator values'!$A$2:$E$31,5,5)*BB8,"")</f>
        <v/>
      </c>
      <c r="CQ8" s="3">
        <f>IF(N(BC8)&lt;&gt;0,VLOOKUP(1985+COLUMN(CQ7)-COLUMN($BO$1),'Deflator values'!$A$2:$E$31,5,5)*BC8,"")</f>
        <v>200</v>
      </c>
      <c r="CR8" s="3" t="str">
        <f>IF(N(BD8)&lt;&gt;0,VLOOKUP(1985+COLUMN(CR7)-COLUMN($BO$1),'Deflator values'!$A$2:$E$31,5,5)*BD8,"")</f>
        <v/>
      </c>
    </row>
    <row r="9" spans="1:96" x14ac:dyDescent="0.25">
      <c r="A9" s="3">
        <v>7</v>
      </c>
      <c r="B9">
        <v>4</v>
      </c>
      <c r="C9" s="3" t="s">
        <v>64</v>
      </c>
      <c r="D9" s="3">
        <v>5500</v>
      </c>
      <c r="E9" s="3">
        <v>2013</v>
      </c>
      <c r="F9" s="3">
        <v>4</v>
      </c>
      <c r="G9" s="3">
        <v>1</v>
      </c>
      <c r="H9" s="3">
        <v>9</v>
      </c>
      <c r="I9" s="3">
        <v>60000</v>
      </c>
      <c r="J9" s="5" t="s">
        <v>161</v>
      </c>
      <c r="K9" s="3">
        <v>0</v>
      </c>
      <c r="L9" s="3">
        <v>1178</v>
      </c>
      <c r="M9" s="3">
        <v>0</v>
      </c>
      <c r="N9" s="3">
        <v>0</v>
      </c>
      <c r="O9" s="3"/>
      <c r="P9" s="3"/>
      <c r="Q9" s="3"/>
      <c r="R9" s="3" t="s">
        <v>182</v>
      </c>
      <c r="S9" s="3" t="s">
        <v>183</v>
      </c>
      <c r="T9" s="3" t="s">
        <v>185</v>
      </c>
      <c r="U9" s="3" t="s">
        <v>186</v>
      </c>
      <c r="V9" s="3" t="s">
        <v>187</v>
      </c>
      <c r="W9" s="3" t="s">
        <v>3</v>
      </c>
      <c r="X9" s="3" t="s">
        <v>4</v>
      </c>
      <c r="Y9" s="3" t="s">
        <v>3</v>
      </c>
      <c r="Z9" s="3" t="s">
        <v>3</v>
      </c>
      <c r="AA9" s="3" t="s">
        <v>5</v>
      </c>
      <c r="AB9" s="3" t="s">
        <v>5</v>
      </c>
      <c r="AC9" s="3" t="s">
        <v>5</v>
      </c>
      <c r="AD9" s="3" t="s">
        <v>5</v>
      </c>
      <c r="AE9" s="3" t="s">
        <v>5</v>
      </c>
      <c r="AF9" s="3" t="s">
        <v>5</v>
      </c>
      <c r="AG9" s="3" t="s">
        <v>5</v>
      </c>
      <c r="AH9" s="3" t="s">
        <v>5</v>
      </c>
      <c r="AI9" s="3" t="s">
        <v>5</v>
      </c>
      <c r="AJ9" s="3" t="s">
        <v>5</v>
      </c>
      <c r="AK9" s="3" t="s">
        <v>5</v>
      </c>
      <c r="AL9" s="3" t="s">
        <v>5</v>
      </c>
      <c r="AM9" s="3" t="s">
        <v>5</v>
      </c>
      <c r="AN9" s="3" t="s">
        <v>5</v>
      </c>
      <c r="AO9" s="3" t="s">
        <v>5</v>
      </c>
      <c r="AP9" s="3" t="s">
        <v>5</v>
      </c>
      <c r="AQ9" s="3" t="s">
        <v>5</v>
      </c>
      <c r="AR9" s="3" t="s">
        <v>5</v>
      </c>
      <c r="AS9" s="3" t="s">
        <v>5</v>
      </c>
      <c r="AT9" s="3" t="s">
        <v>5</v>
      </c>
      <c r="AU9" s="3" t="s">
        <v>5</v>
      </c>
      <c r="AV9" s="3" t="s">
        <v>5</v>
      </c>
      <c r="AW9" s="3" t="s">
        <v>5</v>
      </c>
      <c r="AX9" s="3" t="s">
        <v>5</v>
      </c>
      <c r="AY9" s="3" t="s">
        <v>5</v>
      </c>
      <c r="AZ9" s="3" t="s">
        <v>5</v>
      </c>
      <c r="BA9" s="3" t="s">
        <v>5</v>
      </c>
      <c r="BB9" s="3" t="s">
        <v>5</v>
      </c>
      <c r="BC9" s="3">
        <v>0</v>
      </c>
      <c r="BD9" s="3">
        <v>0</v>
      </c>
      <c r="BE9" t="str">
        <f t="shared" si="4"/>
        <v>Ultrapoor - Twin pit offset latrine</v>
      </c>
      <c r="BF9">
        <f>D9*VLOOKUP(E9,'Deflator values'!$A$2:$E$31,5)</f>
        <v>5500</v>
      </c>
      <c r="BG9">
        <f t="shared" si="5"/>
        <v>1</v>
      </c>
      <c r="BH9">
        <f t="shared" si="0"/>
        <v>4</v>
      </c>
      <c r="BI9">
        <f>(L9+M9)*'Deflator values'!$E$31</f>
        <v>1104.8233060777704</v>
      </c>
      <c r="BJ9">
        <f t="shared" si="1"/>
        <v>0</v>
      </c>
      <c r="BK9">
        <f t="shared" si="6"/>
        <v>0</v>
      </c>
      <c r="BL9" t="str">
        <f t="shared" si="2"/>
        <v>NA</v>
      </c>
      <c r="BM9" t="str">
        <f t="shared" si="3"/>
        <v>NA</v>
      </c>
      <c r="BN9" t="str">
        <f t="shared" si="7"/>
        <v xml:space="preserve">Concrete slab - Not shared - Everyone - Regularly cleaned - Emptied </v>
      </c>
      <c r="BO9" s="3" t="str">
        <f>IF(N(AA9)&lt;&gt;0,VLOOKUP(1985+COLUMN(BO8)-COLUMN($BO$1),'Deflator values'!$A$2:$E$31,5,5)*AA9,"")</f>
        <v/>
      </c>
      <c r="BP9" s="3" t="str">
        <f>IF(N(AB9)&lt;&gt;0,VLOOKUP(1985+COLUMN(BP8)-COLUMN($BO$1),'Deflator values'!$A$2:$E$31,5,5)*AB9,"")</f>
        <v/>
      </c>
      <c r="BQ9" s="3" t="str">
        <f>IF(N(AC9)&lt;&gt;0,VLOOKUP(1985+COLUMN(BQ8)-COLUMN($BO$1),'Deflator values'!$A$2:$E$31,5,5)*AC9,"")</f>
        <v/>
      </c>
      <c r="BR9" s="3" t="str">
        <f>IF(N(AD9)&lt;&gt;0,VLOOKUP(1985+COLUMN(BR8)-COLUMN($BO$1),'Deflator values'!$A$2:$E$31,5,5)*AD9,"")</f>
        <v/>
      </c>
      <c r="BS9" s="3" t="str">
        <f>IF(N(AE9)&lt;&gt;0,VLOOKUP(1985+COLUMN(BS8)-COLUMN($BO$1),'Deflator values'!$A$2:$E$31,5,5)*AE9,"")</f>
        <v/>
      </c>
      <c r="BT9" s="3" t="str">
        <f>IF(N(AF9)&lt;&gt;0,VLOOKUP(1985+COLUMN(BT8)-COLUMN($BO$1),'Deflator values'!$A$2:$E$31,5,5)*AF9,"")</f>
        <v/>
      </c>
      <c r="BU9" s="3" t="str">
        <f>IF(N(AG9)&lt;&gt;0,VLOOKUP(1985+COLUMN(BU8)-COLUMN($BO$1),'Deflator values'!$A$2:$E$31,5,5)*AG9,"")</f>
        <v/>
      </c>
      <c r="BV9" s="3" t="str">
        <f>IF(N(AH9)&lt;&gt;0,VLOOKUP(1985+COLUMN(BV8)-COLUMN($BO$1),'Deflator values'!$A$2:$E$31,5,5)*AH9,"")</f>
        <v/>
      </c>
      <c r="BW9" s="3" t="str">
        <f>IF(N(AI9)&lt;&gt;0,VLOOKUP(1985+COLUMN(BW8)-COLUMN($BO$1),'Deflator values'!$A$2:$E$31,5,5)*AI9,"")</f>
        <v/>
      </c>
      <c r="BX9" s="3" t="str">
        <f>IF(N(AJ9)&lt;&gt;0,VLOOKUP(1985+COLUMN(BX8)-COLUMN($BO$1),'Deflator values'!$A$2:$E$31,5,5)*AJ9,"")</f>
        <v/>
      </c>
      <c r="BY9" s="3" t="str">
        <f>IF(N(AK9)&lt;&gt;0,VLOOKUP(1985+COLUMN(BY8)-COLUMN($BO$1),'Deflator values'!$A$2:$E$31,5,5)*AK9,"")</f>
        <v/>
      </c>
      <c r="BZ9" s="3" t="str">
        <f>IF(N(AL9)&lt;&gt;0,VLOOKUP(1985+COLUMN(BZ8)-COLUMN($BO$1),'Deflator values'!$A$2:$E$31,5,5)*AL9,"")</f>
        <v/>
      </c>
      <c r="CA9" s="3" t="str">
        <f>IF(N(AM9)&lt;&gt;0,VLOOKUP(1985+COLUMN(CA8)-COLUMN($BO$1),'Deflator values'!$A$2:$E$31,5,5)*AM9,"")</f>
        <v/>
      </c>
      <c r="CB9" s="3" t="str">
        <f>IF(N(AN9)&lt;&gt;0,VLOOKUP(1985+COLUMN(CB8)-COLUMN($BO$1),'Deflator values'!$A$2:$E$31,5,5)*AN9,"")</f>
        <v/>
      </c>
      <c r="CC9" s="3" t="str">
        <f>IF(N(AO9)&lt;&gt;0,VLOOKUP(1985+COLUMN(CC8)-COLUMN($BO$1),'Deflator values'!$A$2:$E$31,5,5)*AO9,"")</f>
        <v/>
      </c>
      <c r="CD9" s="3" t="str">
        <f>IF(N(AP9)&lt;&gt;0,VLOOKUP(1985+COLUMN(CD8)-COLUMN($BO$1),'Deflator values'!$A$2:$E$31,5,5)*AP9,"")</f>
        <v/>
      </c>
      <c r="CE9" s="3" t="str">
        <f>IF(N(AQ9)&lt;&gt;0,VLOOKUP(1985+COLUMN(CE8)-COLUMN($BO$1),'Deflator values'!$A$2:$E$31,5,5)*AQ9,"")</f>
        <v/>
      </c>
      <c r="CF9" s="3" t="str">
        <f>IF(N(AR9)&lt;&gt;0,VLOOKUP(1985+COLUMN(CF8)-COLUMN($BO$1),'Deflator values'!$A$2:$E$31,5,5)*AR9,"")</f>
        <v/>
      </c>
      <c r="CG9" s="3" t="str">
        <f>IF(N(AS9)&lt;&gt;0,VLOOKUP(1985+COLUMN(CG8)-COLUMN($BO$1),'Deflator values'!$A$2:$E$31,5,5)*AS9,"")</f>
        <v/>
      </c>
      <c r="CH9" s="3" t="str">
        <f>IF(N(AT9)&lt;&gt;0,VLOOKUP(1985+COLUMN(CH8)-COLUMN($BO$1),'Deflator values'!$A$2:$E$31,5,5)*AT9,"")</f>
        <v/>
      </c>
      <c r="CI9" s="3" t="str">
        <f>IF(N(AU9)&lt;&gt;0,VLOOKUP(1985+COLUMN(CI8)-COLUMN($BO$1),'Deflator values'!$A$2:$E$31,5,5)*AU9,"")</f>
        <v/>
      </c>
      <c r="CJ9" s="3" t="str">
        <f>IF(N(AV9)&lt;&gt;0,VLOOKUP(1985+COLUMN(CJ8)-COLUMN($BO$1),'Deflator values'!$A$2:$E$31,5,5)*AV9,"")</f>
        <v/>
      </c>
      <c r="CK9" s="3" t="str">
        <f>IF(N(AW9)&lt;&gt;0,VLOOKUP(1985+COLUMN(CK8)-COLUMN($BO$1),'Deflator values'!$A$2:$E$31,5,5)*AW9,"")</f>
        <v/>
      </c>
      <c r="CL9" s="3" t="str">
        <f>IF(N(AX9)&lt;&gt;0,VLOOKUP(1985+COLUMN(CL8)-COLUMN($BO$1),'Deflator values'!$A$2:$E$31,5,5)*AX9,"")</f>
        <v/>
      </c>
      <c r="CM9" s="3" t="str">
        <f>IF(N(AY9)&lt;&gt;0,VLOOKUP(1985+COLUMN(CM8)-COLUMN($BO$1),'Deflator values'!$A$2:$E$31,5,5)*AY9,"")</f>
        <v/>
      </c>
      <c r="CN9" s="3" t="str">
        <f>IF(N(AZ9)&lt;&gt;0,VLOOKUP(1985+COLUMN(CN8)-COLUMN($BO$1),'Deflator values'!$A$2:$E$31,5,5)*AZ9,"")</f>
        <v/>
      </c>
      <c r="CO9" s="3" t="str">
        <f>IF(N(BA9)&lt;&gt;0,VLOOKUP(1985+COLUMN(CO8)-COLUMN($BO$1),'Deflator values'!$A$2:$E$31,5,5)*BA9,"")</f>
        <v/>
      </c>
      <c r="CP9" s="3" t="str">
        <f>IF(N(BB9)&lt;&gt;0,VLOOKUP(1985+COLUMN(CP8)-COLUMN($BO$1),'Deflator values'!$A$2:$E$31,5,5)*BB9,"")</f>
        <v/>
      </c>
      <c r="CQ9" s="3" t="str">
        <f>IF(N(BC9)&lt;&gt;0,VLOOKUP(1985+COLUMN(CQ8)-COLUMN($BO$1),'Deflator values'!$A$2:$E$31,5,5)*BC9,"")</f>
        <v/>
      </c>
      <c r="CR9" s="3" t="str">
        <f>IF(N(BD9)&lt;&gt;0,VLOOKUP(1985+COLUMN(CR8)-COLUMN($BO$1),'Deflator values'!$A$2:$E$31,5,5)*BD9,"")</f>
        <v/>
      </c>
    </row>
    <row r="10" spans="1:96" x14ac:dyDescent="0.25">
      <c r="A10" s="3">
        <v>10</v>
      </c>
      <c r="B10">
        <v>15</v>
      </c>
      <c r="C10" s="3" t="s">
        <v>64</v>
      </c>
      <c r="D10" s="3">
        <v>6600</v>
      </c>
      <c r="E10" s="3">
        <v>2013</v>
      </c>
      <c r="F10" s="3">
        <v>5</v>
      </c>
      <c r="G10" s="3">
        <v>1</v>
      </c>
      <c r="H10" s="3">
        <v>9</v>
      </c>
      <c r="I10" s="3">
        <v>54000</v>
      </c>
      <c r="J10" s="5" t="s">
        <v>161</v>
      </c>
      <c r="K10" s="3">
        <v>16</v>
      </c>
      <c r="L10" s="3">
        <v>509</v>
      </c>
      <c r="M10" s="3">
        <v>0</v>
      </c>
      <c r="N10" s="3">
        <v>0</v>
      </c>
      <c r="O10" s="3"/>
      <c r="P10" s="3"/>
      <c r="Q10" s="3"/>
      <c r="R10" s="3" t="s">
        <v>182</v>
      </c>
      <c r="S10" s="3" t="s">
        <v>183</v>
      </c>
      <c r="T10" s="3" t="s">
        <v>185</v>
      </c>
      <c r="U10" s="3" t="s">
        <v>186</v>
      </c>
      <c r="V10" s="3" t="s">
        <v>187</v>
      </c>
      <c r="W10" s="3" t="s">
        <v>3</v>
      </c>
      <c r="X10" s="3" t="s">
        <v>3</v>
      </c>
      <c r="Y10" s="3" t="s">
        <v>3</v>
      </c>
      <c r="Z10" s="3" t="s">
        <v>3</v>
      </c>
      <c r="AA10" s="3" t="s">
        <v>5</v>
      </c>
      <c r="AB10" s="3" t="s">
        <v>5</v>
      </c>
      <c r="AC10" s="3" t="s">
        <v>5</v>
      </c>
      <c r="AD10" s="3" t="s">
        <v>5</v>
      </c>
      <c r="AE10" s="3" t="s">
        <v>5</v>
      </c>
      <c r="AF10" s="3" t="s">
        <v>5</v>
      </c>
      <c r="AG10" s="3" t="s">
        <v>5</v>
      </c>
      <c r="AH10" s="3" t="s">
        <v>5</v>
      </c>
      <c r="AI10" s="3" t="s">
        <v>5</v>
      </c>
      <c r="AJ10" s="3" t="s">
        <v>5</v>
      </c>
      <c r="AK10" s="3" t="s">
        <v>5</v>
      </c>
      <c r="AL10" s="3" t="s">
        <v>5</v>
      </c>
      <c r="AM10" s="3" t="s">
        <v>5</v>
      </c>
      <c r="AN10" s="3" t="s">
        <v>5</v>
      </c>
      <c r="AO10" s="3" t="s">
        <v>5</v>
      </c>
      <c r="AP10" s="3" t="s">
        <v>5</v>
      </c>
      <c r="AQ10" s="3" t="s">
        <v>5</v>
      </c>
      <c r="AR10" s="3" t="s">
        <v>5</v>
      </c>
      <c r="AS10" s="3" t="s">
        <v>5</v>
      </c>
      <c r="AT10" s="3" t="s">
        <v>5</v>
      </c>
      <c r="AU10" s="3" t="s">
        <v>5</v>
      </c>
      <c r="AV10" s="3" t="s">
        <v>5</v>
      </c>
      <c r="AW10" s="3" t="s">
        <v>5</v>
      </c>
      <c r="AX10" s="3" t="s">
        <v>5</v>
      </c>
      <c r="AY10" s="3" t="s">
        <v>5</v>
      </c>
      <c r="AZ10" s="3" t="s">
        <v>5</v>
      </c>
      <c r="BA10" s="3" t="s">
        <v>5</v>
      </c>
      <c r="BB10" s="3" t="s">
        <v>5</v>
      </c>
      <c r="BC10" s="3">
        <v>0</v>
      </c>
      <c r="BD10" s="3">
        <v>0</v>
      </c>
      <c r="BE10" t="str">
        <f t="shared" si="4"/>
        <v>Ultrapoor - Twin pit offset latrine</v>
      </c>
      <c r="BF10">
        <f>D10*VLOOKUP(E10,'Deflator values'!$A$2:$E$31,5)</f>
        <v>6600</v>
      </c>
      <c r="BG10">
        <f t="shared" si="5"/>
        <v>1</v>
      </c>
      <c r="BH10">
        <f t="shared" si="0"/>
        <v>5</v>
      </c>
      <c r="BI10">
        <f>(L10+M10)*'Deflator values'!$E$31</f>
        <v>477.3812078044017</v>
      </c>
      <c r="BJ10">
        <f t="shared" si="1"/>
        <v>0</v>
      </c>
      <c r="BK10">
        <f t="shared" si="6"/>
        <v>0</v>
      </c>
      <c r="BL10" t="str">
        <f t="shared" si="2"/>
        <v>NA</v>
      </c>
      <c r="BM10" t="str">
        <f t="shared" si="3"/>
        <v>NA</v>
      </c>
      <c r="BN10" t="str">
        <f t="shared" si="7"/>
        <v xml:space="preserve">Concrete slab - Not shared - Everyone - Regularly cleaned - Emptied </v>
      </c>
      <c r="BO10" s="3" t="str">
        <f>IF(N(AA10)&lt;&gt;0,VLOOKUP(1985+COLUMN(BO9)-COLUMN($BO$1),'Deflator values'!$A$2:$E$31,5,5)*AA10,"")</f>
        <v/>
      </c>
      <c r="BP10" s="3" t="str">
        <f>IF(N(AB10)&lt;&gt;0,VLOOKUP(1985+COLUMN(BP9)-COLUMN($BO$1),'Deflator values'!$A$2:$E$31,5,5)*AB10,"")</f>
        <v/>
      </c>
      <c r="BQ10" s="3" t="str">
        <f>IF(N(AC10)&lt;&gt;0,VLOOKUP(1985+COLUMN(BQ9)-COLUMN($BO$1),'Deflator values'!$A$2:$E$31,5,5)*AC10,"")</f>
        <v/>
      </c>
      <c r="BR10" s="3" t="str">
        <f>IF(N(AD10)&lt;&gt;0,VLOOKUP(1985+COLUMN(BR9)-COLUMN($BO$1),'Deflator values'!$A$2:$E$31,5,5)*AD10,"")</f>
        <v/>
      </c>
      <c r="BS10" s="3" t="str">
        <f>IF(N(AE10)&lt;&gt;0,VLOOKUP(1985+COLUMN(BS9)-COLUMN($BO$1),'Deflator values'!$A$2:$E$31,5,5)*AE10,"")</f>
        <v/>
      </c>
      <c r="BT10" s="3" t="str">
        <f>IF(N(AF10)&lt;&gt;0,VLOOKUP(1985+COLUMN(BT9)-COLUMN($BO$1),'Deflator values'!$A$2:$E$31,5,5)*AF10,"")</f>
        <v/>
      </c>
      <c r="BU10" s="3" t="str">
        <f>IF(N(AG10)&lt;&gt;0,VLOOKUP(1985+COLUMN(BU9)-COLUMN($BO$1),'Deflator values'!$A$2:$E$31,5,5)*AG10,"")</f>
        <v/>
      </c>
      <c r="BV10" s="3" t="str">
        <f>IF(N(AH10)&lt;&gt;0,VLOOKUP(1985+COLUMN(BV9)-COLUMN($BO$1),'Deflator values'!$A$2:$E$31,5,5)*AH10,"")</f>
        <v/>
      </c>
      <c r="BW10" s="3" t="str">
        <f>IF(N(AI10)&lt;&gt;0,VLOOKUP(1985+COLUMN(BW9)-COLUMN($BO$1),'Deflator values'!$A$2:$E$31,5,5)*AI10,"")</f>
        <v/>
      </c>
      <c r="BX10" s="3" t="str">
        <f>IF(N(AJ10)&lt;&gt;0,VLOOKUP(1985+COLUMN(BX9)-COLUMN($BO$1),'Deflator values'!$A$2:$E$31,5,5)*AJ10,"")</f>
        <v/>
      </c>
      <c r="BY10" s="3" t="str">
        <f>IF(N(AK10)&lt;&gt;0,VLOOKUP(1985+COLUMN(BY9)-COLUMN($BO$1),'Deflator values'!$A$2:$E$31,5,5)*AK10,"")</f>
        <v/>
      </c>
      <c r="BZ10" s="3" t="str">
        <f>IF(N(AL10)&lt;&gt;0,VLOOKUP(1985+COLUMN(BZ9)-COLUMN($BO$1),'Deflator values'!$A$2:$E$31,5,5)*AL10,"")</f>
        <v/>
      </c>
      <c r="CA10" s="3" t="str">
        <f>IF(N(AM10)&lt;&gt;0,VLOOKUP(1985+COLUMN(CA9)-COLUMN($BO$1),'Deflator values'!$A$2:$E$31,5,5)*AM10,"")</f>
        <v/>
      </c>
      <c r="CB10" s="3" t="str">
        <f>IF(N(AN10)&lt;&gt;0,VLOOKUP(1985+COLUMN(CB9)-COLUMN($BO$1),'Deflator values'!$A$2:$E$31,5,5)*AN10,"")</f>
        <v/>
      </c>
      <c r="CC10" s="3" t="str">
        <f>IF(N(AO10)&lt;&gt;0,VLOOKUP(1985+COLUMN(CC9)-COLUMN($BO$1),'Deflator values'!$A$2:$E$31,5,5)*AO10,"")</f>
        <v/>
      </c>
      <c r="CD10" s="3" t="str">
        <f>IF(N(AP10)&lt;&gt;0,VLOOKUP(1985+COLUMN(CD9)-COLUMN($BO$1),'Deflator values'!$A$2:$E$31,5,5)*AP10,"")</f>
        <v/>
      </c>
      <c r="CE10" s="3" t="str">
        <f>IF(N(AQ10)&lt;&gt;0,VLOOKUP(1985+COLUMN(CE9)-COLUMN($BO$1),'Deflator values'!$A$2:$E$31,5,5)*AQ10,"")</f>
        <v/>
      </c>
      <c r="CF10" s="3" t="str">
        <f>IF(N(AR10)&lt;&gt;0,VLOOKUP(1985+COLUMN(CF9)-COLUMN($BO$1),'Deflator values'!$A$2:$E$31,5,5)*AR10,"")</f>
        <v/>
      </c>
      <c r="CG10" s="3" t="str">
        <f>IF(N(AS10)&lt;&gt;0,VLOOKUP(1985+COLUMN(CG9)-COLUMN($BO$1),'Deflator values'!$A$2:$E$31,5,5)*AS10,"")</f>
        <v/>
      </c>
      <c r="CH10" s="3" t="str">
        <f>IF(N(AT10)&lt;&gt;0,VLOOKUP(1985+COLUMN(CH9)-COLUMN($BO$1),'Deflator values'!$A$2:$E$31,5,5)*AT10,"")</f>
        <v/>
      </c>
      <c r="CI10" s="3" t="str">
        <f>IF(N(AU10)&lt;&gt;0,VLOOKUP(1985+COLUMN(CI9)-COLUMN($BO$1),'Deflator values'!$A$2:$E$31,5,5)*AU10,"")</f>
        <v/>
      </c>
      <c r="CJ10" s="3" t="str">
        <f>IF(N(AV10)&lt;&gt;0,VLOOKUP(1985+COLUMN(CJ9)-COLUMN($BO$1),'Deflator values'!$A$2:$E$31,5,5)*AV10,"")</f>
        <v/>
      </c>
      <c r="CK10" s="3" t="str">
        <f>IF(N(AW10)&lt;&gt;0,VLOOKUP(1985+COLUMN(CK9)-COLUMN($BO$1),'Deflator values'!$A$2:$E$31,5,5)*AW10,"")</f>
        <v/>
      </c>
      <c r="CL10" s="3" t="str">
        <f>IF(N(AX10)&lt;&gt;0,VLOOKUP(1985+COLUMN(CL9)-COLUMN($BO$1),'Deflator values'!$A$2:$E$31,5,5)*AX10,"")</f>
        <v/>
      </c>
      <c r="CM10" s="3" t="str">
        <f>IF(N(AY10)&lt;&gt;0,VLOOKUP(1985+COLUMN(CM9)-COLUMN($BO$1),'Deflator values'!$A$2:$E$31,5,5)*AY10,"")</f>
        <v/>
      </c>
      <c r="CN10" s="3" t="str">
        <f>IF(N(AZ10)&lt;&gt;0,VLOOKUP(1985+COLUMN(CN9)-COLUMN($BO$1),'Deflator values'!$A$2:$E$31,5,5)*AZ10,"")</f>
        <v/>
      </c>
      <c r="CO10" s="3" t="str">
        <f>IF(N(BA10)&lt;&gt;0,VLOOKUP(1985+COLUMN(CO9)-COLUMN($BO$1),'Deflator values'!$A$2:$E$31,5,5)*BA10,"")</f>
        <v/>
      </c>
      <c r="CP10" s="3" t="str">
        <f>IF(N(BB10)&lt;&gt;0,VLOOKUP(1985+COLUMN(CP9)-COLUMN($BO$1),'Deflator values'!$A$2:$E$31,5,5)*BB10,"")</f>
        <v/>
      </c>
      <c r="CQ10" s="3" t="str">
        <f>IF(N(BC10)&lt;&gt;0,VLOOKUP(1985+COLUMN(CQ9)-COLUMN($BO$1),'Deflator values'!$A$2:$E$31,5,5)*BC10,"")</f>
        <v/>
      </c>
      <c r="CR10" s="3" t="str">
        <f>IF(N(BD10)&lt;&gt;0,VLOOKUP(1985+COLUMN(CR9)-COLUMN($BO$1),'Deflator values'!$A$2:$E$31,5,5)*BD10,"")</f>
        <v/>
      </c>
    </row>
    <row r="11" spans="1:96" x14ac:dyDescent="0.25">
      <c r="A11" s="3">
        <v>11</v>
      </c>
      <c r="B11">
        <v>5</v>
      </c>
      <c r="C11" s="3" t="s">
        <v>64</v>
      </c>
      <c r="D11" s="3">
        <v>6800</v>
      </c>
      <c r="E11" s="3">
        <v>2013</v>
      </c>
      <c r="F11" s="3">
        <v>5</v>
      </c>
      <c r="G11" s="3">
        <v>1</v>
      </c>
      <c r="H11" s="3">
        <v>9</v>
      </c>
      <c r="I11" s="3">
        <v>54000</v>
      </c>
      <c r="J11" s="5" t="s">
        <v>161</v>
      </c>
      <c r="K11" s="3">
        <v>16</v>
      </c>
      <c r="L11" s="3">
        <v>645</v>
      </c>
      <c r="M11" s="3">
        <v>0</v>
      </c>
      <c r="N11" s="3">
        <v>0</v>
      </c>
      <c r="O11" s="3"/>
      <c r="P11" s="3"/>
      <c r="Q11" s="3"/>
      <c r="R11" s="3" t="s">
        <v>182</v>
      </c>
      <c r="S11" s="3" t="s">
        <v>183</v>
      </c>
      <c r="T11" s="3" t="s">
        <v>185</v>
      </c>
      <c r="U11" s="3" t="s">
        <v>186</v>
      </c>
      <c r="V11" s="3" t="s">
        <v>187</v>
      </c>
      <c r="W11" s="3" t="s">
        <v>3</v>
      </c>
      <c r="X11" s="3" t="s">
        <v>4</v>
      </c>
      <c r="Y11" s="3" t="s">
        <v>3</v>
      </c>
      <c r="Z11" s="3" t="s">
        <v>3</v>
      </c>
      <c r="AA11" s="3" t="s">
        <v>5</v>
      </c>
      <c r="AB11" s="3" t="s">
        <v>5</v>
      </c>
      <c r="AC11" s="3" t="s">
        <v>5</v>
      </c>
      <c r="AD11" s="3" t="s">
        <v>5</v>
      </c>
      <c r="AE11" s="3" t="s">
        <v>5</v>
      </c>
      <c r="AF11" s="3" t="s">
        <v>5</v>
      </c>
      <c r="AG11" s="3" t="s">
        <v>5</v>
      </c>
      <c r="AH11" s="3" t="s">
        <v>5</v>
      </c>
      <c r="AI11" s="3" t="s">
        <v>5</v>
      </c>
      <c r="AJ11" s="3" t="s">
        <v>5</v>
      </c>
      <c r="AK11" s="3" t="s">
        <v>5</v>
      </c>
      <c r="AL11" s="3" t="s">
        <v>5</v>
      </c>
      <c r="AM11" s="3" t="s">
        <v>5</v>
      </c>
      <c r="AN11" s="3" t="s">
        <v>5</v>
      </c>
      <c r="AO11" s="3" t="s">
        <v>5</v>
      </c>
      <c r="AP11" s="3" t="s">
        <v>5</v>
      </c>
      <c r="AQ11" s="3" t="s">
        <v>5</v>
      </c>
      <c r="AR11" s="3" t="s">
        <v>5</v>
      </c>
      <c r="AS11" s="3" t="s">
        <v>5</v>
      </c>
      <c r="AT11" s="3" t="s">
        <v>5</v>
      </c>
      <c r="AU11" s="3" t="s">
        <v>5</v>
      </c>
      <c r="AV11" s="3" t="s">
        <v>5</v>
      </c>
      <c r="AW11" s="3" t="s">
        <v>5</v>
      </c>
      <c r="AX11" s="3" t="s">
        <v>5</v>
      </c>
      <c r="AY11" s="3" t="s">
        <v>5</v>
      </c>
      <c r="AZ11" s="3" t="s">
        <v>5</v>
      </c>
      <c r="BA11" s="3" t="s">
        <v>5</v>
      </c>
      <c r="BB11" s="3" t="s">
        <v>5</v>
      </c>
      <c r="BC11" s="3">
        <v>0</v>
      </c>
      <c r="BD11" s="3">
        <v>0</v>
      </c>
      <c r="BE11" t="str">
        <f t="shared" si="4"/>
        <v>Ultrapoor - Twin pit offset latrine</v>
      </c>
      <c r="BF11">
        <f>D11*VLOOKUP(E11,'Deflator values'!$A$2:$E$31,5)</f>
        <v>6800</v>
      </c>
      <c r="BG11">
        <f t="shared" si="5"/>
        <v>1</v>
      </c>
      <c r="BH11">
        <f t="shared" si="0"/>
        <v>5</v>
      </c>
      <c r="BI11">
        <f>(L11+M11)*'Deflator values'!$E$31</f>
        <v>604.9329647030238</v>
      </c>
      <c r="BJ11">
        <f t="shared" si="1"/>
        <v>0</v>
      </c>
      <c r="BK11">
        <f t="shared" si="6"/>
        <v>0</v>
      </c>
      <c r="BL11" t="str">
        <f t="shared" si="2"/>
        <v>NA</v>
      </c>
      <c r="BM11" t="str">
        <f t="shared" si="3"/>
        <v>NA</v>
      </c>
      <c r="BN11" t="str">
        <f t="shared" si="7"/>
        <v xml:space="preserve">Concrete slab - Not shared - Everyone - Regularly cleaned - Emptied </v>
      </c>
      <c r="BO11" s="3" t="str">
        <f>IF(N(AA11)&lt;&gt;0,VLOOKUP(1985+COLUMN(BO10)-COLUMN($BO$1),'Deflator values'!$A$2:$E$31,5,5)*AA11,"")</f>
        <v/>
      </c>
      <c r="BP11" s="3" t="str">
        <f>IF(N(AB11)&lt;&gt;0,VLOOKUP(1985+COLUMN(BP10)-COLUMN($BO$1),'Deflator values'!$A$2:$E$31,5,5)*AB11,"")</f>
        <v/>
      </c>
      <c r="BQ11" s="3" t="str">
        <f>IF(N(AC11)&lt;&gt;0,VLOOKUP(1985+COLUMN(BQ10)-COLUMN($BO$1),'Deflator values'!$A$2:$E$31,5,5)*AC11,"")</f>
        <v/>
      </c>
      <c r="BR11" s="3" t="str">
        <f>IF(N(AD11)&lt;&gt;0,VLOOKUP(1985+COLUMN(BR10)-COLUMN($BO$1),'Deflator values'!$A$2:$E$31,5,5)*AD11,"")</f>
        <v/>
      </c>
      <c r="BS11" s="3" t="str">
        <f>IF(N(AE11)&lt;&gt;0,VLOOKUP(1985+COLUMN(BS10)-COLUMN($BO$1),'Deflator values'!$A$2:$E$31,5,5)*AE11,"")</f>
        <v/>
      </c>
      <c r="BT11" s="3" t="str">
        <f>IF(N(AF11)&lt;&gt;0,VLOOKUP(1985+COLUMN(BT10)-COLUMN($BO$1),'Deflator values'!$A$2:$E$31,5,5)*AF11,"")</f>
        <v/>
      </c>
      <c r="BU11" s="3" t="str">
        <f>IF(N(AG11)&lt;&gt;0,VLOOKUP(1985+COLUMN(BU10)-COLUMN($BO$1),'Deflator values'!$A$2:$E$31,5,5)*AG11,"")</f>
        <v/>
      </c>
      <c r="BV11" s="3" t="str">
        <f>IF(N(AH11)&lt;&gt;0,VLOOKUP(1985+COLUMN(BV10)-COLUMN($BO$1),'Deflator values'!$A$2:$E$31,5,5)*AH11,"")</f>
        <v/>
      </c>
      <c r="BW11" s="3" t="str">
        <f>IF(N(AI11)&lt;&gt;0,VLOOKUP(1985+COLUMN(BW10)-COLUMN($BO$1),'Deflator values'!$A$2:$E$31,5,5)*AI11,"")</f>
        <v/>
      </c>
      <c r="BX11" s="3" t="str">
        <f>IF(N(AJ11)&lt;&gt;0,VLOOKUP(1985+COLUMN(BX10)-COLUMN($BO$1),'Deflator values'!$A$2:$E$31,5,5)*AJ11,"")</f>
        <v/>
      </c>
      <c r="BY11" s="3" t="str">
        <f>IF(N(AK11)&lt;&gt;0,VLOOKUP(1985+COLUMN(BY10)-COLUMN($BO$1),'Deflator values'!$A$2:$E$31,5,5)*AK11,"")</f>
        <v/>
      </c>
      <c r="BZ11" s="3" t="str">
        <f>IF(N(AL11)&lt;&gt;0,VLOOKUP(1985+COLUMN(BZ10)-COLUMN($BO$1),'Deflator values'!$A$2:$E$31,5,5)*AL11,"")</f>
        <v/>
      </c>
      <c r="CA11" s="3" t="str">
        <f>IF(N(AM11)&lt;&gt;0,VLOOKUP(1985+COLUMN(CA10)-COLUMN($BO$1),'Deflator values'!$A$2:$E$31,5,5)*AM11,"")</f>
        <v/>
      </c>
      <c r="CB11" s="3" t="str">
        <f>IF(N(AN11)&lt;&gt;0,VLOOKUP(1985+COLUMN(CB10)-COLUMN($BO$1),'Deflator values'!$A$2:$E$31,5,5)*AN11,"")</f>
        <v/>
      </c>
      <c r="CC11" s="3" t="str">
        <f>IF(N(AO11)&lt;&gt;0,VLOOKUP(1985+COLUMN(CC10)-COLUMN($BO$1),'Deflator values'!$A$2:$E$31,5,5)*AO11,"")</f>
        <v/>
      </c>
      <c r="CD11" s="3" t="str">
        <f>IF(N(AP11)&lt;&gt;0,VLOOKUP(1985+COLUMN(CD10)-COLUMN($BO$1),'Deflator values'!$A$2:$E$31,5,5)*AP11,"")</f>
        <v/>
      </c>
      <c r="CE11" s="3" t="str">
        <f>IF(N(AQ11)&lt;&gt;0,VLOOKUP(1985+COLUMN(CE10)-COLUMN($BO$1),'Deflator values'!$A$2:$E$31,5,5)*AQ11,"")</f>
        <v/>
      </c>
      <c r="CF11" s="3" t="str">
        <f>IF(N(AR11)&lt;&gt;0,VLOOKUP(1985+COLUMN(CF10)-COLUMN($BO$1),'Deflator values'!$A$2:$E$31,5,5)*AR11,"")</f>
        <v/>
      </c>
      <c r="CG11" s="3" t="str">
        <f>IF(N(AS11)&lt;&gt;0,VLOOKUP(1985+COLUMN(CG10)-COLUMN($BO$1),'Deflator values'!$A$2:$E$31,5,5)*AS11,"")</f>
        <v/>
      </c>
      <c r="CH11" s="3" t="str">
        <f>IF(N(AT11)&lt;&gt;0,VLOOKUP(1985+COLUMN(CH10)-COLUMN($BO$1),'Deflator values'!$A$2:$E$31,5,5)*AT11,"")</f>
        <v/>
      </c>
      <c r="CI11" s="3" t="str">
        <f>IF(N(AU11)&lt;&gt;0,VLOOKUP(1985+COLUMN(CI10)-COLUMN($BO$1),'Deflator values'!$A$2:$E$31,5,5)*AU11,"")</f>
        <v/>
      </c>
      <c r="CJ11" s="3" t="str">
        <f>IF(N(AV11)&lt;&gt;0,VLOOKUP(1985+COLUMN(CJ10)-COLUMN($BO$1),'Deflator values'!$A$2:$E$31,5,5)*AV11,"")</f>
        <v/>
      </c>
      <c r="CK11" s="3" t="str">
        <f>IF(N(AW11)&lt;&gt;0,VLOOKUP(1985+COLUMN(CK10)-COLUMN($BO$1),'Deflator values'!$A$2:$E$31,5,5)*AW11,"")</f>
        <v/>
      </c>
      <c r="CL11" s="3" t="str">
        <f>IF(N(AX11)&lt;&gt;0,VLOOKUP(1985+COLUMN(CL10)-COLUMN($BO$1),'Deflator values'!$A$2:$E$31,5,5)*AX11,"")</f>
        <v/>
      </c>
      <c r="CM11" s="3" t="str">
        <f>IF(N(AY11)&lt;&gt;0,VLOOKUP(1985+COLUMN(CM10)-COLUMN($BO$1),'Deflator values'!$A$2:$E$31,5,5)*AY11,"")</f>
        <v/>
      </c>
      <c r="CN11" s="3" t="str">
        <f>IF(N(AZ11)&lt;&gt;0,VLOOKUP(1985+COLUMN(CN10)-COLUMN($BO$1),'Deflator values'!$A$2:$E$31,5,5)*AZ11,"")</f>
        <v/>
      </c>
      <c r="CO11" s="3" t="str">
        <f>IF(N(BA11)&lt;&gt;0,VLOOKUP(1985+COLUMN(CO10)-COLUMN($BO$1),'Deflator values'!$A$2:$E$31,5,5)*BA11,"")</f>
        <v/>
      </c>
      <c r="CP11" s="3" t="str">
        <f>IF(N(BB11)&lt;&gt;0,VLOOKUP(1985+COLUMN(CP10)-COLUMN($BO$1),'Deflator values'!$A$2:$E$31,5,5)*BB11,"")</f>
        <v/>
      </c>
      <c r="CQ11" s="3" t="str">
        <f>IF(N(BC11)&lt;&gt;0,VLOOKUP(1985+COLUMN(CQ10)-COLUMN($BO$1),'Deflator values'!$A$2:$E$31,5,5)*BC11,"")</f>
        <v/>
      </c>
      <c r="CR11" s="3" t="str">
        <f>IF(N(BD11)&lt;&gt;0,VLOOKUP(1985+COLUMN(CR10)-COLUMN($BO$1),'Deflator values'!$A$2:$E$31,5,5)*BD11,"")</f>
        <v/>
      </c>
    </row>
    <row r="12" spans="1:96" x14ac:dyDescent="0.25">
      <c r="A12" s="3">
        <v>12</v>
      </c>
      <c r="B12">
        <v>6</v>
      </c>
      <c r="C12" s="3" t="s">
        <v>64</v>
      </c>
      <c r="D12" s="3">
        <v>3500</v>
      </c>
      <c r="E12" s="3">
        <v>2012</v>
      </c>
      <c r="F12" s="3">
        <v>5</v>
      </c>
      <c r="G12" s="3">
        <v>1</v>
      </c>
      <c r="H12" s="3">
        <v>9</v>
      </c>
      <c r="I12" s="3">
        <v>45000</v>
      </c>
      <c r="J12" s="5" t="s">
        <v>161</v>
      </c>
      <c r="K12" s="3">
        <v>12</v>
      </c>
      <c r="L12" s="3">
        <v>430</v>
      </c>
      <c r="M12" s="3">
        <v>0</v>
      </c>
      <c r="N12" s="3">
        <v>0</v>
      </c>
      <c r="O12" s="3"/>
      <c r="P12" s="3"/>
      <c r="Q12" s="3"/>
      <c r="R12" s="3" t="s">
        <v>182</v>
      </c>
      <c r="S12" s="3" t="s">
        <v>183</v>
      </c>
      <c r="T12" s="3" t="s">
        <v>185</v>
      </c>
      <c r="U12" s="3" t="s">
        <v>186</v>
      </c>
      <c r="V12" s="3" t="s">
        <v>187</v>
      </c>
      <c r="W12" s="3" t="s">
        <v>3</v>
      </c>
      <c r="X12" s="3" t="s">
        <v>4</v>
      </c>
      <c r="Y12" s="3" t="s">
        <v>3</v>
      </c>
      <c r="Z12" s="3" t="s">
        <v>3</v>
      </c>
      <c r="AA12" s="3" t="s">
        <v>5</v>
      </c>
      <c r="AB12" s="3" t="s">
        <v>5</v>
      </c>
      <c r="AC12" s="3" t="s">
        <v>5</v>
      </c>
      <c r="AD12" s="3" t="s">
        <v>5</v>
      </c>
      <c r="AE12" s="3" t="s">
        <v>5</v>
      </c>
      <c r="AF12" s="3" t="s">
        <v>5</v>
      </c>
      <c r="AG12" s="3" t="s">
        <v>5</v>
      </c>
      <c r="AH12" s="3" t="s">
        <v>5</v>
      </c>
      <c r="AI12" s="3" t="s">
        <v>5</v>
      </c>
      <c r="AJ12" s="3" t="s">
        <v>5</v>
      </c>
      <c r="AK12" s="3" t="s">
        <v>5</v>
      </c>
      <c r="AL12" s="3" t="s">
        <v>5</v>
      </c>
      <c r="AM12" s="3" t="s">
        <v>5</v>
      </c>
      <c r="AN12" s="3" t="s">
        <v>5</v>
      </c>
      <c r="AO12" s="3" t="s">
        <v>5</v>
      </c>
      <c r="AP12" s="3" t="s">
        <v>5</v>
      </c>
      <c r="AQ12" s="3" t="s">
        <v>5</v>
      </c>
      <c r="AR12" s="3" t="s">
        <v>5</v>
      </c>
      <c r="AS12" s="3" t="s">
        <v>5</v>
      </c>
      <c r="AT12" s="3" t="s">
        <v>5</v>
      </c>
      <c r="AU12" s="3" t="s">
        <v>5</v>
      </c>
      <c r="AV12" s="3" t="s">
        <v>5</v>
      </c>
      <c r="AW12" s="3" t="s">
        <v>5</v>
      </c>
      <c r="AX12" s="3" t="s">
        <v>5</v>
      </c>
      <c r="AY12" s="3" t="s">
        <v>5</v>
      </c>
      <c r="AZ12" s="3" t="s">
        <v>5</v>
      </c>
      <c r="BA12" s="3" t="s">
        <v>5</v>
      </c>
      <c r="BB12" s="3">
        <v>0</v>
      </c>
      <c r="BC12" s="3">
        <v>0</v>
      </c>
      <c r="BD12" s="3">
        <v>0</v>
      </c>
      <c r="BE12" t="str">
        <f t="shared" si="4"/>
        <v>Ultrapoor - Twin pit offset latrine</v>
      </c>
      <c r="BF12">
        <f>D12*VLOOKUP(E12,'Deflator values'!$A$2:$E$31,5)</f>
        <v>3796.8040136322415</v>
      </c>
      <c r="BG12">
        <f t="shared" si="5"/>
        <v>2</v>
      </c>
      <c r="BH12">
        <f t="shared" si="0"/>
        <v>5</v>
      </c>
      <c r="BI12">
        <f>(L12+M12)*'Deflator values'!$E$31</f>
        <v>403.28864313534916</v>
      </c>
      <c r="BJ12">
        <f t="shared" si="1"/>
        <v>0</v>
      </c>
      <c r="BK12">
        <f t="shared" si="6"/>
        <v>0</v>
      </c>
      <c r="BL12" t="str">
        <f t="shared" si="2"/>
        <v>NA</v>
      </c>
      <c r="BM12" t="str">
        <f t="shared" si="3"/>
        <v>NA</v>
      </c>
      <c r="BN12" t="str">
        <f t="shared" si="7"/>
        <v xml:space="preserve">Concrete slab - Not shared - Everyone - Regularly cleaned - Emptied </v>
      </c>
      <c r="BO12" s="3" t="str">
        <f>IF(N(AA12)&lt;&gt;0,VLOOKUP(1985+COLUMN(BO11)-COLUMN($BO$1),'Deflator values'!$A$2:$E$31,5,5)*AA12,"")</f>
        <v/>
      </c>
      <c r="BP12" s="3" t="str">
        <f>IF(N(AB12)&lt;&gt;0,VLOOKUP(1985+COLUMN(BP11)-COLUMN($BO$1),'Deflator values'!$A$2:$E$31,5,5)*AB12,"")</f>
        <v/>
      </c>
      <c r="BQ12" s="3" t="str">
        <f>IF(N(AC12)&lt;&gt;0,VLOOKUP(1985+COLUMN(BQ11)-COLUMN($BO$1),'Deflator values'!$A$2:$E$31,5,5)*AC12,"")</f>
        <v/>
      </c>
      <c r="BR12" s="3" t="str">
        <f>IF(N(AD12)&lt;&gt;0,VLOOKUP(1985+COLUMN(BR11)-COLUMN($BO$1),'Deflator values'!$A$2:$E$31,5,5)*AD12,"")</f>
        <v/>
      </c>
      <c r="BS12" s="3" t="str">
        <f>IF(N(AE12)&lt;&gt;0,VLOOKUP(1985+COLUMN(BS11)-COLUMN($BO$1),'Deflator values'!$A$2:$E$31,5,5)*AE12,"")</f>
        <v/>
      </c>
      <c r="BT12" s="3" t="str">
        <f>IF(N(AF12)&lt;&gt;0,VLOOKUP(1985+COLUMN(BT11)-COLUMN($BO$1),'Deflator values'!$A$2:$E$31,5,5)*AF12,"")</f>
        <v/>
      </c>
      <c r="BU12" s="3" t="str">
        <f>IF(N(AG12)&lt;&gt;0,VLOOKUP(1985+COLUMN(BU11)-COLUMN($BO$1),'Deflator values'!$A$2:$E$31,5,5)*AG12,"")</f>
        <v/>
      </c>
      <c r="BV12" s="3" t="str">
        <f>IF(N(AH12)&lt;&gt;0,VLOOKUP(1985+COLUMN(BV11)-COLUMN($BO$1),'Deflator values'!$A$2:$E$31,5,5)*AH12,"")</f>
        <v/>
      </c>
      <c r="BW12" s="3" t="str">
        <f>IF(N(AI12)&lt;&gt;0,VLOOKUP(1985+COLUMN(BW11)-COLUMN($BO$1),'Deflator values'!$A$2:$E$31,5,5)*AI12,"")</f>
        <v/>
      </c>
      <c r="BX12" s="3" t="str">
        <f>IF(N(AJ12)&lt;&gt;0,VLOOKUP(1985+COLUMN(BX11)-COLUMN($BO$1),'Deflator values'!$A$2:$E$31,5,5)*AJ12,"")</f>
        <v/>
      </c>
      <c r="BY12" s="3" t="str">
        <f>IF(N(AK12)&lt;&gt;0,VLOOKUP(1985+COLUMN(BY11)-COLUMN($BO$1),'Deflator values'!$A$2:$E$31,5,5)*AK12,"")</f>
        <v/>
      </c>
      <c r="BZ12" s="3" t="str">
        <f>IF(N(AL12)&lt;&gt;0,VLOOKUP(1985+COLUMN(BZ11)-COLUMN($BO$1),'Deflator values'!$A$2:$E$31,5,5)*AL12,"")</f>
        <v/>
      </c>
      <c r="CA12" s="3" t="str">
        <f>IF(N(AM12)&lt;&gt;0,VLOOKUP(1985+COLUMN(CA11)-COLUMN($BO$1),'Deflator values'!$A$2:$E$31,5,5)*AM12,"")</f>
        <v/>
      </c>
      <c r="CB12" s="3" t="str">
        <f>IF(N(AN12)&lt;&gt;0,VLOOKUP(1985+COLUMN(CB11)-COLUMN($BO$1),'Deflator values'!$A$2:$E$31,5,5)*AN12,"")</f>
        <v/>
      </c>
      <c r="CC12" s="3" t="str">
        <f>IF(N(AO12)&lt;&gt;0,VLOOKUP(1985+COLUMN(CC11)-COLUMN($BO$1),'Deflator values'!$A$2:$E$31,5,5)*AO12,"")</f>
        <v/>
      </c>
      <c r="CD12" s="3" t="str">
        <f>IF(N(AP12)&lt;&gt;0,VLOOKUP(1985+COLUMN(CD11)-COLUMN($BO$1),'Deflator values'!$A$2:$E$31,5,5)*AP12,"")</f>
        <v/>
      </c>
      <c r="CE12" s="3" t="str">
        <f>IF(N(AQ12)&lt;&gt;0,VLOOKUP(1985+COLUMN(CE11)-COLUMN($BO$1),'Deflator values'!$A$2:$E$31,5,5)*AQ12,"")</f>
        <v/>
      </c>
      <c r="CF12" s="3" t="str">
        <f>IF(N(AR12)&lt;&gt;0,VLOOKUP(1985+COLUMN(CF11)-COLUMN($BO$1),'Deflator values'!$A$2:$E$31,5,5)*AR12,"")</f>
        <v/>
      </c>
      <c r="CG12" s="3" t="str">
        <f>IF(N(AS12)&lt;&gt;0,VLOOKUP(1985+COLUMN(CG11)-COLUMN($BO$1),'Deflator values'!$A$2:$E$31,5,5)*AS12,"")</f>
        <v/>
      </c>
      <c r="CH12" s="3" t="str">
        <f>IF(N(AT12)&lt;&gt;0,VLOOKUP(1985+COLUMN(CH11)-COLUMN($BO$1),'Deflator values'!$A$2:$E$31,5,5)*AT12,"")</f>
        <v/>
      </c>
      <c r="CI12" s="3" t="str">
        <f>IF(N(AU12)&lt;&gt;0,VLOOKUP(1985+COLUMN(CI11)-COLUMN($BO$1),'Deflator values'!$A$2:$E$31,5,5)*AU12,"")</f>
        <v/>
      </c>
      <c r="CJ12" s="3" t="str">
        <f>IF(N(AV12)&lt;&gt;0,VLOOKUP(1985+COLUMN(CJ11)-COLUMN($BO$1),'Deflator values'!$A$2:$E$31,5,5)*AV12,"")</f>
        <v/>
      </c>
      <c r="CK12" s="3" t="str">
        <f>IF(N(AW12)&lt;&gt;0,VLOOKUP(1985+COLUMN(CK11)-COLUMN($BO$1),'Deflator values'!$A$2:$E$31,5,5)*AW12,"")</f>
        <v/>
      </c>
      <c r="CL12" s="3" t="str">
        <f>IF(N(AX12)&lt;&gt;0,VLOOKUP(1985+COLUMN(CL11)-COLUMN($BO$1),'Deflator values'!$A$2:$E$31,5,5)*AX12,"")</f>
        <v/>
      </c>
      <c r="CM12" s="3" t="str">
        <f>IF(N(AY12)&lt;&gt;0,VLOOKUP(1985+COLUMN(CM11)-COLUMN($BO$1),'Deflator values'!$A$2:$E$31,5,5)*AY12,"")</f>
        <v/>
      </c>
      <c r="CN12" s="3" t="str">
        <f>IF(N(AZ12)&lt;&gt;0,VLOOKUP(1985+COLUMN(CN11)-COLUMN($BO$1),'Deflator values'!$A$2:$E$31,5,5)*AZ12,"")</f>
        <v/>
      </c>
      <c r="CO12" s="3" t="str">
        <f>IF(N(BA12)&lt;&gt;0,VLOOKUP(1985+COLUMN(CO11)-COLUMN($BO$1),'Deflator values'!$A$2:$E$31,5,5)*BA12,"")</f>
        <v/>
      </c>
      <c r="CP12" s="3" t="str">
        <f>IF(N(BB12)&lt;&gt;0,VLOOKUP(1985+COLUMN(CP11)-COLUMN($BO$1),'Deflator values'!$A$2:$E$31,5,5)*BB12,"")</f>
        <v/>
      </c>
      <c r="CQ12" s="3" t="str">
        <f>IF(N(BC12)&lt;&gt;0,VLOOKUP(1985+COLUMN(CQ11)-COLUMN($BO$1),'Deflator values'!$A$2:$E$31,5,5)*BC12,"")</f>
        <v/>
      </c>
      <c r="CR12" s="3" t="str">
        <f>IF(N(BD12)&lt;&gt;0,VLOOKUP(1985+COLUMN(CR11)-COLUMN($BO$1),'Deflator values'!$A$2:$E$31,5,5)*BD12,"")</f>
        <v/>
      </c>
    </row>
    <row r="13" spans="1:96" x14ac:dyDescent="0.25">
      <c r="A13" s="3">
        <v>13</v>
      </c>
      <c r="B13">
        <v>7</v>
      </c>
      <c r="C13" s="3" t="s">
        <v>64</v>
      </c>
      <c r="D13" s="3">
        <v>5000</v>
      </c>
      <c r="E13" s="3">
        <v>2014</v>
      </c>
      <c r="F13" s="3">
        <v>7</v>
      </c>
      <c r="G13" s="3">
        <v>1</v>
      </c>
      <c r="H13" s="3">
        <v>9</v>
      </c>
      <c r="I13" s="3">
        <v>48000</v>
      </c>
      <c r="J13" s="5" t="s">
        <v>161</v>
      </c>
      <c r="K13" s="3">
        <v>10</v>
      </c>
      <c r="L13" s="3">
        <v>546</v>
      </c>
      <c r="M13" s="3">
        <v>0</v>
      </c>
      <c r="N13" s="3">
        <v>0</v>
      </c>
      <c r="O13" s="3"/>
      <c r="P13" s="3"/>
      <c r="Q13" s="3"/>
      <c r="R13" s="3" t="s">
        <v>182</v>
      </c>
      <c r="S13" s="3" t="s">
        <v>183</v>
      </c>
      <c r="T13" s="3" t="s">
        <v>185</v>
      </c>
      <c r="U13" s="3" t="s">
        <v>186</v>
      </c>
      <c r="V13" s="3" t="s">
        <v>187</v>
      </c>
      <c r="W13" s="3" t="s">
        <v>3</v>
      </c>
      <c r="X13" s="3" t="s">
        <v>4</v>
      </c>
      <c r="Y13" s="3" t="s">
        <v>3</v>
      </c>
      <c r="Z13" s="3" t="s">
        <v>3</v>
      </c>
      <c r="AA13" s="3" t="s">
        <v>5</v>
      </c>
      <c r="AB13" s="3" t="s">
        <v>5</v>
      </c>
      <c r="AC13" s="3" t="s">
        <v>5</v>
      </c>
      <c r="AD13" s="3" t="s">
        <v>5</v>
      </c>
      <c r="AE13" s="3" t="s">
        <v>5</v>
      </c>
      <c r="AF13" s="3" t="s">
        <v>5</v>
      </c>
      <c r="AG13" s="3" t="s">
        <v>5</v>
      </c>
      <c r="AH13" s="3" t="s">
        <v>5</v>
      </c>
      <c r="AI13" s="3" t="s">
        <v>5</v>
      </c>
      <c r="AJ13" s="3" t="s">
        <v>5</v>
      </c>
      <c r="AK13" s="3" t="s">
        <v>5</v>
      </c>
      <c r="AL13" s="3" t="s">
        <v>5</v>
      </c>
      <c r="AM13" s="3" t="s">
        <v>5</v>
      </c>
      <c r="AN13" s="3" t="s">
        <v>5</v>
      </c>
      <c r="AO13" s="3" t="s">
        <v>5</v>
      </c>
      <c r="AP13" s="3" t="s">
        <v>5</v>
      </c>
      <c r="AQ13" s="3" t="s">
        <v>5</v>
      </c>
      <c r="AR13" s="3" t="s">
        <v>5</v>
      </c>
      <c r="AS13" s="3" t="s">
        <v>5</v>
      </c>
      <c r="AT13" s="3" t="s">
        <v>5</v>
      </c>
      <c r="AU13" s="3" t="s">
        <v>5</v>
      </c>
      <c r="AV13" s="3" t="s">
        <v>5</v>
      </c>
      <c r="AW13" s="3" t="s">
        <v>5</v>
      </c>
      <c r="AX13" s="3" t="s">
        <v>5</v>
      </c>
      <c r="AY13" s="3" t="s">
        <v>5</v>
      </c>
      <c r="AZ13" s="3" t="s">
        <v>5</v>
      </c>
      <c r="BA13" s="3" t="s">
        <v>5</v>
      </c>
      <c r="BB13" s="3" t="s">
        <v>5</v>
      </c>
      <c r="BC13" s="3" t="s">
        <v>5</v>
      </c>
      <c r="BD13" s="3">
        <v>0</v>
      </c>
      <c r="BE13" t="str">
        <f t="shared" si="4"/>
        <v>Ultrapoor - Twin pit offset latrine</v>
      </c>
      <c r="BF13">
        <f>D13*VLOOKUP(E13,'Deflator values'!$A$2:$E$31,5)</f>
        <v>4689.4028271552233</v>
      </c>
      <c r="BG13">
        <f t="shared" si="5"/>
        <v>0</v>
      </c>
      <c r="BH13">
        <f t="shared" si="0"/>
        <v>7</v>
      </c>
      <c r="BI13">
        <f>(L13+M13)*'Deflator values'!$E$31</f>
        <v>512.08278872535038</v>
      </c>
      <c r="BJ13" t="str">
        <f t="shared" si="1"/>
        <v>NA</v>
      </c>
      <c r="BK13">
        <f t="shared" si="6"/>
        <v>0</v>
      </c>
      <c r="BL13" t="str">
        <f t="shared" si="2"/>
        <v>NA</v>
      </c>
      <c r="BM13" t="str">
        <f t="shared" si="3"/>
        <v>NA</v>
      </c>
      <c r="BN13" t="str">
        <f t="shared" si="7"/>
        <v xml:space="preserve">Concrete slab - Not shared - Everyone - Regularly cleaned - Emptied </v>
      </c>
      <c r="BO13" s="3" t="str">
        <f>IF(N(AA13)&lt;&gt;0,VLOOKUP(1985+COLUMN(BO12)-COLUMN($BO$1),'Deflator values'!$A$2:$E$31,5,5)*AA13,"")</f>
        <v/>
      </c>
      <c r="BP13" s="3" t="str">
        <f>IF(N(AB13)&lt;&gt;0,VLOOKUP(1985+COLUMN(BP12)-COLUMN($BO$1),'Deflator values'!$A$2:$E$31,5,5)*AB13,"")</f>
        <v/>
      </c>
      <c r="BQ13" s="3" t="str">
        <f>IF(N(AC13)&lt;&gt;0,VLOOKUP(1985+COLUMN(BQ12)-COLUMN($BO$1),'Deflator values'!$A$2:$E$31,5,5)*AC13,"")</f>
        <v/>
      </c>
      <c r="BR13" s="3" t="str">
        <f>IF(N(AD13)&lt;&gt;0,VLOOKUP(1985+COLUMN(BR12)-COLUMN($BO$1),'Deflator values'!$A$2:$E$31,5,5)*AD13,"")</f>
        <v/>
      </c>
      <c r="BS13" s="3" t="str">
        <f>IF(N(AE13)&lt;&gt;0,VLOOKUP(1985+COLUMN(BS12)-COLUMN($BO$1),'Deflator values'!$A$2:$E$31,5,5)*AE13,"")</f>
        <v/>
      </c>
      <c r="BT13" s="3" t="str">
        <f>IF(N(AF13)&lt;&gt;0,VLOOKUP(1985+COLUMN(BT12)-COLUMN($BO$1),'Deflator values'!$A$2:$E$31,5,5)*AF13,"")</f>
        <v/>
      </c>
      <c r="BU13" s="3" t="str">
        <f>IF(N(AG13)&lt;&gt;0,VLOOKUP(1985+COLUMN(BU12)-COLUMN($BO$1),'Deflator values'!$A$2:$E$31,5,5)*AG13,"")</f>
        <v/>
      </c>
      <c r="BV13" s="3" t="str">
        <f>IF(N(AH13)&lt;&gt;0,VLOOKUP(1985+COLUMN(BV12)-COLUMN($BO$1),'Deflator values'!$A$2:$E$31,5,5)*AH13,"")</f>
        <v/>
      </c>
      <c r="BW13" s="3" t="str">
        <f>IF(N(AI13)&lt;&gt;0,VLOOKUP(1985+COLUMN(BW12)-COLUMN($BO$1),'Deflator values'!$A$2:$E$31,5,5)*AI13,"")</f>
        <v/>
      </c>
      <c r="BX13" s="3" t="str">
        <f>IF(N(AJ13)&lt;&gt;0,VLOOKUP(1985+COLUMN(BX12)-COLUMN($BO$1),'Deflator values'!$A$2:$E$31,5,5)*AJ13,"")</f>
        <v/>
      </c>
      <c r="BY13" s="3" t="str">
        <f>IF(N(AK13)&lt;&gt;0,VLOOKUP(1985+COLUMN(BY12)-COLUMN($BO$1),'Deflator values'!$A$2:$E$31,5,5)*AK13,"")</f>
        <v/>
      </c>
      <c r="BZ13" s="3" t="str">
        <f>IF(N(AL13)&lt;&gt;0,VLOOKUP(1985+COLUMN(BZ12)-COLUMN($BO$1),'Deflator values'!$A$2:$E$31,5,5)*AL13,"")</f>
        <v/>
      </c>
      <c r="CA13" s="3" t="str">
        <f>IF(N(AM13)&lt;&gt;0,VLOOKUP(1985+COLUMN(CA12)-COLUMN($BO$1),'Deflator values'!$A$2:$E$31,5,5)*AM13,"")</f>
        <v/>
      </c>
      <c r="CB13" s="3" t="str">
        <f>IF(N(AN13)&lt;&gt;0,VLOOKUP(1985+COLUMN(CB12)-COLUMN($BO$1),'Deflator values'!$A$2:$E$31,5,5)*AN13,"")</f>
        <v/>
      </c>
      <c r="CC13" s="3" t="str">
        <f>IF(N(AO13)&lt;&gt;0,VLOOKUP(1985+COLUMN(CC12)-COLUMN($BO$1),'Deflator values'!$A$2:$E$31,5,5)*AO13,"")</f>
        <v/>
      </c>
      <c r="CD13" s="3" t="str">
        <f>IF(N(AP13)&lt;&gt;0,VLOOKUP(1985+COLUMN(CD12)-COLUMN($BO$1),'Deflator values'!$A$2:$E$31,5,5)*AP13,"")</f>
        <v/>
      </c>
      <c r="CE13" s="3" t="str">
        <f>IF(N(AQ13)&lt;&gt;0,VLOOKUP(1985+COLUMN(CE12)-COLUMN($BO$1),'Deflator values'!$A$2:$E$31,5,5)*AQ13,"")</f>
        <v/>
      </c>
      <c r="CF13" s="3" t="str">
        <f>IF(N(AR13)&lt;&gt;0,VLOOKUP(1985+COLUMN(CF12)-COLUMN($BO$1),'Deflator values'!$A$2:$E$31,5,5)*AR13,"")</f>
        <v/>
      </c>
      <c r="CG13" s="3" t="str">
        <f>IF(N(AS13)&lt;&gt;0,VLOOKUP(1985+COLUMN(CG12)-COLUMN($BO$1),'Deflator values'!$A$2:$E$31,5,5)*AS13,"")</f>
        <v/>
      </c>
      <c r="CH13" s="3" t="str">
        <f>IF(N(AT13)&lt;&gt;0,VLOOKUP(1985+COLUMN(CH12)-COLUMN($BO$1),'Deflator values'!$A$2:$E$31,5,5)*AT13,"")</f>
        <v/>
      </c>
      <c r="CI13" s="3" t="str">
        <f>IF(N(AU13)&lt;&gt;0,VLOOKUP(1985+COLUMN(CI12)-COLUMN($BO$1),'Deflator values'!$A$2:$E$31,5,5)*AU13,"")</f>
        <v/>
      </c>
      <c r="CJ13" s="3" t="str">
        <f>IF(N(AV13)&lt;&gt;0,VLOOKUP(1985+COLUMN(CJ12)-COLUMN($BO$1),'Deflator values'!$A$2:$E$31,5,5)*AV13,"")</f>
        <v/>
      </c>
      <c r="CK13" s="3" t="str">
        <f>IF(N(AW13)&lt;&gt;0,VLOOKUP(1985+COLUMN(CK12)-COLUMN($BO$1),'Deflator values'!$A$2:$E$31,5,5)*AW13,"")</f>
        <v/>
      </c>
      <c r="CL13" s="3" t="str">
        <f>IF(N(AX13)&lt;&gt;0,VLOOKUP(1985+COLUMN(CL12)-COLUMN($BO$1),'Deflator values'!$A$2:$E$31,5,5)*AX13,"")</f>
        <v/>
      </c>
      <c r="CM13" s="3" t="str">
        <f>IF(N(AY13)&lt;&gt;0,VLOOKUP(1985+COLUMN(CM12)-COLUMN($BO$1),'Deflator values'!$A$2:$E$31,5,5)*AY13,"")</f>
        <v/>
      </c>
      <c r="CN13" s="3" t="str">
        <f>IF(N(AZ13)&lt;&gt;0,VLOOKUP(1985+COLUMN(CN12)-COLUMN($BO$1),'Deflator values'!$A$2:$E$31,5,5)*AZ13,"")</f>
        <v/>
      </c>
      <c r="CO13" s="3" t="str">
        <f>IF(N(BA13)&lt;&gt;0,VLOOKUP(1985+COLUMN(CO12)-COLUMN($BO$1),'Deflator values'!$A$2:$E$31,5,5)*BA13,"")</f>
        <v/>
      </c>
      <c r="CP13" s="3" t="str">
        <f>IF(N(BB13)&lt;&gt;0,VLOOKUP(1985+COLUMN(CP12)-COLUMN($BO$1),'Deflator values'!$A$2:$E$31,5,5)*BB13,"")</f>
        <v/>
      </c>
      <c r="CQ13" s="3" t="str">
        <f>IF(N(BC13)&lt;&gt;0,VLOOKUP(1985+COLUMN(CQ12)-COLUMN($BO$1),'Deflator values'!$A$2:$E$31,5,5)*BC13,"")</f>
        <v/>
      </c>
      <c r="CR13" s="3" t="str">
        <f>IF(N(BD13)&lt;&gt;0,VLOOKUP(1985+COLUMN(CR12)-COLUMN($BO$1),'Deflator values'!$A$2:$E$31,5,5)*BD13,"")</f>
        <v/>
      </c>
    </row>
    <row r="14" spans="1:96" x14ac:dyDescent="0.25">
      <c r="A14" s="3">
        <v>14</v>
      </c>
      <c r="B14">
        <v>2</v>
      </c>
      <c r="C14" s="3" t="s">
        <v>64</v>
      </c>
      <c r="D14" s="3">
        <v>2600</v>
      </c>
      <c r="E14" s="3">
        <v>2010</v>
      </c>
      <c r="F14" s="3">
        <v>5</v>
      </c>
      <c r="G14" s="3">
        <v>1</v>
      </c>
      <c r="H14" s="3">
        <v>9</v>
      </c>
      <c r="I14" s="3">
        <v>54000</v>
      </c>
      <c r="J14" s="5" t="s">
        <v>161</v>
      </c>
      <c r="K14" s="3">
        <v>0</v>
      </c>
      <c r="L14" s="3">
        <v>296</v>
      </c>
      <c r="M14" s="3">
        <v>0</v>
      </c>
      <c r="N14" s="3">
        <v>0</v>
      </c>
      <c r="O14" s="3"/>
      <c r="P14" s="3"/>
      <c r="Q14" s="3"/>
      <c r="R14" s="3" t="s">
        <v>182</v>
      </c>
      <c r="S14" s="3" t="s">
        <v>183</v>
      </c>
      <c r="T14" s="3" t="s">
        <v>185</v>
      </c>
      <c r="U14" s="3" t="s">
        <v>186</v>
      </c>
      <c r="V14" s="3" t="s">
        <v>187</v>
      </c>
      <c r="W14" s="3" t="s">
        <v>3</v>
      </c>
      <c r="X14" s="3" t="s">
        <v>4</v>
      </c>
      <c r="Y14" s="3" t="s">
        <v>3</v>
      </c>
      <c r="Z14" s="3" t="s">
        <v>3</v>
      </c>
      <c r="AA14" s="3" t="s">
        <v>5</v>
      </c>
      <c r="AB14" s="3" t="s">
        <v>5</v>
      </c>
      <c r="AC14" s="3" t="s">
        <v>5</v>
      </c>
      <c r="AD14" s="3" t="s">
        <v>5</v>
      </c>
      <c r="AE14" s="3" t="s">
        <v>5</v>
      </c>
      <c r="AF14" s="3" t="s">
        <v>5</v>
      </c>
      <c r="AG14" s="3" t="s">
        <v>5</v>
      </c>
      <c r="AH14" s="3" t="s">
        <v>5</v>
      </c>
      <c r="AI14" s="3" t="s">
        <v>5</v>
      </c>
      <c r="AJ14" s="3" t="s">
        <v>5</v>
      </c>
      <c r="AK14" s="3" t="s">
        <v>5</v>
      </c>
      <c r="AL14" s="3" t="s">
        <v>5</v>
      </c>
      <c r="AM14" s="3" t="s">
        <v>5</v>
      </c>
      <c r="AN14" s="3" t="s">
        <v>5</v>
      </c>
      <c r="AO14" s="3" t="s">
        <v>5</v>
      </c>
      <c r="AP14" s="3" t="s">
        <v>5</v>
      </c>
      <c r="AQ14" s="3" t="s">
        <v>5</v>
      </c>
      <c r="AR14" s="3" t="s">
        <v>5</v>
      </c>
      <c r="AS14" s="3" t="s">
        <v>5</v>
      </c>
      <c r="AT14" s="3" t="s">
        <v>5</v>
      </c>
      <c r="AU14" s="3" t="s">
        <v>5</v>
      </c>
      <c r="AV14" s="3" t="s">
        <v>5</v>
      </c>
      <c r="AW14" s="3" t="s">
        <v>5</v>
      </c>
      <c r="AX14" s="3" t="s">
        <v>5</v>
      </c>
      <c r="AY14" s="3" t="s">
        <v>5</v>
      </c>
      <c r="AZ14" s="3">
        <v>0</v>
      </c>
      <c r="BA14" s="3">
        <v>0</v>
      </c>
      <c r="BB14" s="3">
        <v>1200</v>
      </c>
      <c r="BC14" s="3">
        <v>0</v>
      </c>
      <c r="BD14" s="3">
        <v>0</v>
      </c>
      <c r="BE14" t="str">
        <f t="shared" si="4"/>
        <v>Ultrapoor - Twin pit offset latrine</v>
      </c>
      <c r="BF14">
        <f>D14*VLOOKUP(E14,'Deflator values'!$A$2:$E$31,5)</f>
        <v>3229.2590118576086</v>
      </c>
      <c r="BG14">
        <f t="shared" si="5"/>
        <v>4</v>
      </c>
      <c r="BH14">
        <f t="shared" si="0"/>
        <v>5</v>
      </c>
      <c r="BI14">
        <f>(L14+M14)*'Deflator values'!$E$31</f>
        <v>277.6126473675892</v>
      </c>
      <c r="BJ14">
        <f t="shared" si="1"/>
        <v>325.44034402562073</v>
      </c>
      <c r="BK14">
        <f t="shared" si="6"/>
        <v>1301.7613761024829</v>
      </c>
      <c r="BL14" t="str">
        <f t="shared" si="2"/>
        <v>NA</v>
      </c>
      <c r="BM14" t="str">
        <f t="shared" si="3"/>
        <v>NA</v>
      </c>
      <c r="BN14" t="str">
        <f t="shared" si="7"/>
        <v xml:space="preserve">Concrete slab - Not shared - Everyone - Regularly cleaned - Emptied </v>
      </c>
      <c r="BO14" s="3" t="str">
        <f>IF(N(AA14)&lt;&gt;0,VLOOKUP(1985+COLUMN(BO13)-COLUMN($BO$1),'Deflator values'!$A$2:$E$31,5,5)*AA14,"")</f>
        <v/>
      </c>
      <c r="BP14" s="3" t="str">
        <f>IF(N(AB14)&lt;&gt;0,VLOOKUP(1985+COLUMN(BP13)-COLUMN($BO$1),'Deflator values'!$A$2:$E$31,5,5)*AB14,"")</f>
        <v/>
      </c>
      <c r="BQ14" s="3" t="str">
        <f>IF(N(AC14)&lt;&gt;0,VLOOKUP(1985+COLUMN(BQ13)-COLUMN($BO$1),'Deflator values'!$A$2:$E$31,5,5)*AC14,"")</f>
        <v/>
      </c>
      <c r="BR14" s="3" t="str">
        <f>IF(N(AD14)&lt;&gt;0,VLOOKUP(1985+COLUMN(BR13)-COLUMN($BO$1),'Deflator values'!$A$2:$E$31,5,5)*AD14,"")</f>
        <v/>
      </c>
      <c r="BS14" s="3" t="str">
        <f>IF(N(AE14)&lt;&gt;0,VLOOKUP(1985+COLUMN(BS13)-COLUMN($BO$1),'Deflator values'!$A$2:$E$31,5,5)*AE14,"")</f>
        <v/>
      </c>
      <c r="BT14" s="3" t="str">
        <f>IF(N(AF14)&lt;&gt;0,VLOOKUP(1985+COLUMN(BT13)-COLUMN($BO$1),'Deflator values'!$A$2:$E$31,5,5)*AF14,"")</f>
        <v/>
      </c>
      <c r="BU14" s="3" t="str">
        <f>IF(N(AG14)&lt;&gt;0,VLOOKUP(1985+COLUMN(BU13)-COLUMN($BO$1),'Deflator values'!$A$2:$E$31,5,5)*AG14,"")</f>
        <v/>
      </c>
      <c r="BV14" s="3" t="str">
        <f>IF(N(AH14)&lt;&gt;0,VLOOKUP(1985+COLUMN(BV13)-COLUMN($BO$1),'Deflator values'!$A$2:$E$31,5,5)*AH14,"")</f>
        <v/>
      </c>
      <c r="BW14" s="3" t="str">
        <f>IF(N(AI14)&lt;&gt;0,VLOOKUP(1985+COLUMN(BW13)-COLUMN($BO$1),'Deflator values'!$A$2:$E$31,5,5)*AI14,"")</f>
        <v/>
      </c>
      <c r="BX14" s="3" t="str">
        <f>IF(N(AJ14)&lt;&gt;0,VLOOKUP(1985+COLUMN(BX13)-COLUMN($BO$1),'Deflator values'!$A$2:$E$31,5,5)*AJ14,"")</f>
        <v/>
      </c>
      <c r="BY14" s="3" t="str">
        <f>IF(N(AK14)&lt;&gt;0,VLOOKUP(1985+COLUMN(BY13)-COLUMN($BO$1),'Deflator values'!$A$2:$E$31,5,5)*AK14,"")</f>
        <v/>
      </c>
      <c r="BZ14" s="3" t="str">
        <f>IF(N(AL14)&lt;&gt;0,VLOOKUP(1985+COLUMN(BZ13)-COLUMN($BO$1),'Deflator values'!$A$2:$E$31,5,5)*AL14,"")</f>
        <v/>
      </c>
      <c r="CA14" s="3" t="str">
        <f>IF(N(AM14)&lt;&gt;0,VLOOKUP(1985+COLUMN(CA13)-COLUMN($BO$1),'Deflator values'!$A$2:$E$31,5,5)*AM14,"")</f>
        <v/>
      </c>
      <c r="CB14" s="3" t="str">
        <f>IF(N(AN14)&lt;&gt;0,VLOOKUP(1985+COLUMN(CB13)-COLUMN($BO$1),'Deflator values'!$A$2:$E$31,5,5)*AN14,"")</f>
        <v/>
      </c>
      <c r="CC14" s="3" t="str">
        <f>IF(N(AO14)&lt;&gt;0,VLOOKUP(1985+COLUMN(CC13)-COLUMN($BO$1),'Deflator values'!$A$2:$E$31,5,5)*AO14,"")</f>
        <v/>
      </c>
      <c r="CD14" s="3" t="str">
        <f>IF(N(AP14)&lt;&gt;0,VLOOKUP(1985+COLUMN(CD13)-COLUMN($BO$1),'Deflator values'!$A$2:$E$31,5,5)*AP14,"")</f>
        <v/>
      </c>
      <c r="CE14" s="3" t="str">
        <f>IF(N(AQ14)&lt;&gt;0,VLOOKUP(1985+COLUMN(CE13)-COLUMN($BO$1),'Deflator values'!$A$2:$E$31,5,5)*AQ14,"")</f>
        <v/>
      </c>
      <c r="CF14" s="3" t="str">
        <f>IF(N(AR14)&lt;&gt;0,VLOOKUP(1985+COLUMN(CF13)-COLUMN($BO$1),'Deflator values'!$A$2:$E$31,5,5)*AR14,"")</f>
        <v/>
      </c>
      <c r="CG14" s="3" t="str">
        <f>IF(N(AS14)&lt;&gt;0,VLOOKUP(1985+COLUMN(CG13)-COLUMN($BO$1),'Deflator values'!$A$2:$E$31,5,5)*AS14,"")</f>
        <v/>
      </c>
      <c r="CH14" s="3" t="str">
        <f>IF(N(AT14)&lt;&gt;0,VLOOKUP(1985+COLUMN(CH13)-COLUMN($BO$1),'Deflator values'!$A$2:$E$31,5,5)*AT14,"")</f>
        <v/>
      </c>
      <c r="CI14" s="3" t="str">
        <f>IF(N(AU14)&lt;&gt;0,VLOOKUP(1985+COLUMN(CI13)-COLUMN($BO$1),'Deflator values'!$A$2:$E$31,5,5)*AU14,"")</f>
        <v/>
      </c>
      <c r="CJ14" s="3" t="str">
        <f>IF(N(AV14)&lt;&gt;0,VLOOKUP(1985+COLUMN(CJ13)-COLUMN($BO$1),'Deflator values'!$A$2:$E$31,5,5)*AV14,"")</f>
        <v/>
      </c>
      <c r="CK14" s="3" t="str">
        <f>IF(N(AW14)&lt;&gt;0,VLOOKUP(1985+COLUMN(CK13)-COLUMN($BO$1),'Deflator values'!$A$2:$E$31,5,5)*AW14,"")</f>
        <v/>
      </c>
      <c r="CL14" s="3" t="str">
        <f>IF(N(AX14)&lt;&gt;0,VLOOKUP(1985+COLUMN(CL13)-COLUMN($BO$1),'Deflator values'!$A$2:$E$31,5,5)*AX14,"")</f>
        <v/>
      </c>
      <c r="CM14" s="3" t="str">
        <f>IF(N(AY14)&lt;&gt;0,VLOOKUP(1985+COLUMN(CM13)-COLUMN($BO$1),'Deflator values'!$A$2:$E$31,5,5)*AY14,"")</f>
        <v/>
      </c>
      <c r="CN14" s="3" t="str">
        <f>IF(N(AZ14)&lt;&gt;0,VLOOKUP(1985+COLUMN(CN13)-COLUMN($BO$1),'Deflator values'!$A$2:$E$31,5,5)*AZ14,"")</f>
        <v/>
      </c>
      <c r="CO14" s="3" t="str">
        <f>IF(N(BA14)&lt;&gt;0,VLOOKUP(1985+COLUMN(CO13)-COLUMN($BO$1),'Deflator values'!$A$2:$E$31,5,5)*BA14,"")</f>
        <v/>
      </c>
      <c r="CP14" s="3">
        <f>IF(N(BB14)&lt;&gt;0,VLOOKUP(1985+COLUMN(CP13)-COLUMN($BO$1),'Deflator values'!$A$2:$E$31,5,5)*BB14,"")</f>
        <v>1301.7613761024829</v>
      </c>
      <c r="CQ14" s="3" t="str">
        <f>IF(N(BC14)&lt;&gt;0,VLOOKUP(1985+COLUMN(CQ13)-COLUMN($BO$1),'Deflator values'!$A$2:$E$31,5,5)*BC14,"")</f>
        <v/>
      </c>
      <c r="CR14" s="3" t="str">
        <f>IF(N(BD14)&lt;&gt;0,VLOOKUP(1985+COLUMN(CR13)-COLUMN($BO$1),'Deflator values'!$A$2:$E$31,5,5)*BD14,"")</f>
        <v/>
      </c>
    </row>
    <row r="15" spans="1:96" x14ac:dyDescent="0.25">
      <c r="A15" s="3">
        <v>16</v>
      </c>
      <c r="B15">
        <v>13</v>
      </c>
      <c r="C15" s="3" t="s">
        <v>64</v>
      </c>
      <c r="D15" s="3">
        <v>5500</v>
      </c>
      <c r="E15" s="3">
        <v>2013</v>
      </c>
      <c r="F15" s="3">
        <v>3</v>
      </c>
      <c r="G15" s="3">
        <v>1</v>
      </c>
      <c r="H15" s="3">
        <v>9</v>
      </c>
      <c r="I15" s="3">
        <v>54000</v>
      </c>
      <c r="J15" s="5" t="s">
        <v>161</v>
      </c>
      <c r="K15" s="3">
        <v>0</v>
      </c>
      <c r="L15" s="3">
        <v>316</v>
      </c>
      <c r="M15" s="3">
        <v>0</v>
      </c>
      <c r="N15" s="3">
        <v>0</v>
      </c>
      <c r="O15" s="3"/>
      <c r="P15" s="3"/>
      <c r="Q15" s="3"/>
      <c r="R15" s="3" t="s">
        <v>182</v>
      </c>
      <c r="S15" s="3" t="s">
        <v>183</v>
      </c>
      <c r="T15" s="3" t="s">
        <v>185</v>
      </c>
      <c r="U15" s="3" t="s">
        <v>186</v>
      </c>
      <c r="V15" s="3" t="s">
        <v>187</v>
      </c>
      <c r="W15" s="3" t="s">
        <v>3</v>
      </c>
      <c r="X15" s="3" t="s">
        <v>3</v>
      </c>
      <c r="Y15" s="3" t="s">
        <v>3</v>
      </c>
      <c r="Z15" s="3" t="s">
        <v>3</v>
      </c>
      <c r="AA15" s="3" t="s">
        <v>5</v>
      </c>
      <c r="AB15" s="3" t="s">
        <v>5</v>
      </c>
      <c r="AC15" s="3" t="s">
        <v>5</v>
      </c>
      <c r="AD15" s="3" t="s">
        <v>5</v>
      </c>
      <c r="AE15" s="3" t="s">
        <v>5</v>
      </c>
      <c r="AF15" s="3" t="s">
        <v>5</v>
      </c>
      <c r="AG15" s="3" t="s">
        <v>5</v>
      </c>
      <c r="AH15" s="3" t="s">
        <v>5</v>
      </c>
      <c r="AI15" s="3" t="s">
        <v>5</v>
      </c>
      <c r="AJ15" s="3" t="s">
        <v>5</v>
      </c>
      <c r="AK15" s="3" t="s">
        <v>5</v>
      </c>
      <c r="AL15" s="3" t="s">
        <v>5</v>
      </c>
      <c r="AM15" s="3" t="s">
        <v>5</v>
      </c>
      <c r="AN15" s="3" t="s">
        <v>5</v>
      </c>
      <c r="AO15" s="3" t="s">
        <v>5</v>
      </c>
      <c r="AP15" s="3" t="s">
        <v>5</v>
      </c>
      <c r="AQ15" s="3" t="s">
        <v>5</v>
      </c>
      <c r="AR15" s="3" t="s">
        <v>5</v>
      </c>
      <c r="AS15" s="3" t="s">
        <v>5</v>
      </c>
      <c r="AT15" s="3" t="s">
        <v>5</v>
      </c>
      <c r="AU15" s="3" t="s">
        <v>5</v>
      </c>
      <c r="AV15" s="3" t="s">
        <v>5</v>
      </c>
      <c r="AW15" s="3" t="s">
        <v>5</v>
      </c>
      <c r="AX15" s="3" t="s">
        <v>5</v>
      </c>
      <c r="AY15" s="3" t="s">
        <v>5</v>
      </c>
      <c r="AZ15" s="3" t="s">
        <v>5</v>
      </c>
      <c r="BA15" s="3" t="s">
        <v>5</v>
      </c>
      <c r="BB15" s="3" t="s">
        <v>5</v>
      </c>
      <c r="BC15" s="3">
        <v>0</v>
      </c>
      <c r="BD15" s="3">
        <v>0</v>
      </c>
      <c r="BE15" t="str">
        <f t="shared" si="4"/>
        <v>Ultrapoor - Twin pit offset latrine</v>
      </c>
      <c r="BF15">
        <f>D15*VLOOKUP(E15,'Deflator values'!$A$2:$E$31,5)</f>
        <v>5500</v>
      </c>
      <c r="BG15">
        <f t="shared" si="5"/>
        <v>1</v>
      </c>
      <c r="BH15">
        <f t="shared" si="0"/>
        <v>3</v>
      </c>
      <c r="BI15">
        <f>(L15+M15)*'Deflator values'!$E$31</f>
        <v>296.37025867621009</v>
      </c>
      <c r="BJ15">
        <f t="shared" si="1"/>
        <v>0</v>
      </c>
      <c r="BK15">
        <f t="shared" si="6"/>
        <v>0</v>
      </c>
      <c r="BL15" t="str">
        <f t="shared" si="2"/>
        <v>NA</v>
      </c>
      <c r="BM15" t="str">
        <f t="shared" si="3"/>
        <v>NA</v>
      </c>
      <c r="BN15" t="str">
        <f t="shared" si="7"/>
        <v xml:space="preserve">Concrete slab - Not shared - Everyone - Regularly cleaned - Emptied </v>
      </c>
      <c r="BO15" s="3" t="str">
        <f>IF(N(AA15)&lt;&gt;0,VLOOKUP(1985+COLUMN(BO14)-COLUMN($BO$1),'Deflator values'!$A$2:$E$31,5,5)*AA15,"")</f>
        <v/>
      </c>
      <c r="BP15" s="3" t="str">
        <f>IF(N(AB15)&lt;&gt;0,VLOOKUP(1985+COLUMN(BP14)-COLUMN($BO$1),'Deflator values'!$A$2:$E$31,5,5)*AB15,"")</f>
        <v/>
      </c>
      <c r="BQ15" s="3" t="str">
        <f>IF(N(AC15)&lt;&gt;0,VLOOKUP(1985+COLUMN(BQ14)-COLUMN($BO$1),'Deflator values'!$A$2:$E$31,5,5)*AC15,"")</f>
        <v/>
      </c>
      <c r="BR15" s="3" t="str">
        <f>IF(N(AD15)&lt;&gt;0,VLOOKUP(1985+COLUMN(BR14)-COLUMN($BO$1),'Deflator values'!$A$2:$E$31,5,5)*AD15,"")</f>
        <v/>
      </c>
      <c r="BS15" s="3" t="str">
        <f>IF(N(AE15)&lt;&gt;0,VLOOKUP(1985+COLUMN(BS14)-COLUMN($BO$1),'Deflator values'!$A$2:$E$31,5,5)*AE15,"")</f>
        <v/>
      </c>
      <c r="BT15" s="3" t="str">
        <f>IF(N(AF15)&lt;&gt;0,VLOOKUP(1985+COLUMN(BT14)-COLUMN($BO$1),'Deflator values'!$A$2:$E$31,5,5)*AF15,"")</f>
        <v/>
      </c>
      <c r="BU15" s="3" t="str">
        <f>IF(N(AG15)&lt;&gt;0,VLOOKUP(1985+COLUMN(BU14)-COLUMN($BO$1),'Deflator values'!$A$2:$E$31,5,5)*AG15,"")</f>
        <v/>
      </c>
      <c r="BV15" s="3" t="str">
        <f>IF(N(AH15)&lt;&gt;0,VLOOKUP(1985+COLUMN(BV14)-COLUMN($BO$1),'Deflator values'!$A$2:$E$31,5,5)*AH15,"")</f>
        <v/>
      </c>
      <c r="BW15" s="3" t="str">
        <f>IF(N(AI15)&lt;&gt;0,VLOOKUP(1985+COLUMN(BW14)-COLUMN($BO$1),'Deflator values'!$A$2:$E$31,5,5)*AI15,"")</f>
        <v/>
      </c>
      <c r="BX15" s="3" t="str">
        <f>IF(N(AJ15)&lt;&gt;0,VLOOKUP(1985+COLUMN(BX14)-COLUMN($BO$1),'Deflator values'!$A$2:$E$31,5,5)*AJ15,"")</f>
        <v/>
      </c>
      <c r="BY15" s="3" t="str">
        <f>IF(N(AK15)&lt;&gt;0,VLOOKUP(1985+COLUMN(BY14)-COLUMN($BO$1),'Deflator values'!$A$2:$E$31,5,5)*AK15,"")</f>
        <v/>
      </c>
      <c r="BZ15" s="3" t="str">
        <f>IF(N(AL15)&lt;&gt;0,VLOOKUP(1985+COLUMN(BZ14)-COLUMN($BO$1),'Deflator values'!$A$2:$E$31,5,5)*AL15,"")</f>
        <v/>
      </c>
      <c r="CA15" s="3" t="str">
        <f>IF(N(AM15)&lt;&gt;0,VLOOKUP(1985+COLUMN(CA14)-COLUMN($BO$1),'Deflator values'!$A$2:$E$31,5,5)*AM15,"")</f>
        <v/>
      </c>
      <c r="CB15" s="3" t="str">
        <f>IF(N(AN15)&lt;&gt;0,VLOOKUP(1985+COLUMN(CB14)-COLUMN($BO$1),'Deflator values'!$A$2:$E$31,5,5)*AN15,"")</f>
        <v/>
      </c>
      <c r="CC15" s="3" t="str">
        <f>IF(N(AO15)&lt;&gt;0,VLOOKUP(1985+COLUMN(CC14)-COLUMN($BO$1),'Deflator values'!$A$2:$E$31,5,5)*AO15,"")</f>
        <v/>
      </c>
      <c r="CD15" s="3" t="str">
        <f>IF(N(AP15)&lt;&gt;0,VLOOKUP(1985+COLUMN(CD14)-COLUMN($BO$1),'Deflator values'!$A$2:$E$31,5,5)*AP15,"")</f>
        <v/>
      </c>
      <c r="CE15" s="3" t="str">
        <f>IF(N(AQ15)&lt;&gt;0,VLOOKUP(1985+COLUMN(CE14)-COLUMN($BO$1),'Deflator values'!$A$2:$E$31,5,5)*AQ15,"")</f>
        <v/>
      </c>
      <c r="CF15" s="3" t="str">
        <f>IF(N(AR15)&lt;&gt;0,VLOOKUP(1985+COLUMN(CF14)-COLUMN($BO$1),'Deflator values'!$A$2:$E$31,5,5)*AR15,"")</f>
        <v/>
      </c>
      <c r="CG15" s="3" t="str">
        <f>IF(N(AS15)&lt;&gt;0,VLOOKUP(1985+COLUMN(CG14)-COLUMN($BO$1),'Deflator values'!$A$2:$E$31,5,5)*AS15,"")</f>
        <v/>
      </c>
      <c r="CH15" s="3" t="str">
        <f>IF(N(AT15)&lt;&gt;0,VLOOKUP(1985+COLUMN(CH14)-COLUMN($BO$1),'Deflator values'!$A$2:$E$31,5,5)*AT15,"")</f>
        <v/>
      </c>
      <c r="CI15" s="3" t="str">
        <f>IF(N(AU15)&lt;&gt;0,VLOOKUP(1985+COLUMN(CI14)-COLUMN($BO$1),'Deflator values'!$A$2:$E$31,5,5)*AU15,"")</f>
        <v/>
      </c>
      <c r="CJ15" s="3" t="str">
        <f>IF(N(AV15)&lt;&gt;0,VLOOKUP(1985+COLUMN(CJ14)-COLUMN($BO$1),'Deflator values'!$A$2:$E$31,5,5)*AV15,"")</f>
        <v/>
      </c>
      <c r="CK15" s="3" t="str">
        <f>IF(N(AW15)&lt;&gt;0,VLOOKUP(1985+COLUMN(CK14)-COLUMN($BO$1),'Deflator values'!$A$2:$E$31,5,5)*AW15,"")</f>
        <v/>
      </c>
      <c r="CL15" s="3" t="str">
        <f>IF(N(AX15)&lt;&gt;0,VLOOKUP(1985+COLUMN(CL14)-COLUMN($BO$1),'Deflator values'!$A$2:$E$31,5,5)*AX15,"")</f>
        <v/>
      </c>
      <c r="CM15" s="3" t="str">
        <f>IF(N(AY15)&lt;&gt;0,VLOOKUP(1985+COLUMN(CM14)-COLUMN($BO$1),'Deflator values'!$A$2:$E$31,5,5)*AY15,"")</f>
        <v/>
      </c>
      <c r="CN15" s="3" t="str">
        <f>IF(N(AZ15)&lt;&gt;0,VLOOKUP(1985+COLUMN(CN14)-COLUMN($BO$1),'Deflator values'!$A$2:$E$31,5,5)*AZ15,"")</f>
        <v/>
      </c>
      <c r="CO15" s="3" t="str">
        <f>IF(N(BA15)&lt;&gt;0,VLOOKUP(1985+COLUMN(CO14)-COLUMN($BO$1),'Deflator values'!$A$2:$E$31,5,5)*BA15,"")</f>
        <v/>
      </c>
      <c r="CP15" s="3" t="str">
        <f>IF(N(BB15)&lt;&gt;0,VLOOKUP(1985+COLUMN(CP14)-COLUMN($BO$1),'Deflator values'!$A$2:$E$31,5,5)*BB15,"")</f>
        <v/>
      </c>
      <c r="CQ15" s="3" t="str">
        <f>IF(N(BC15)&lt;&gt;0,VLOOKUP(1985+COLUMN(CQ14)-COLUMN($BO$1),'Deflator values'!$A$2:$E$31,5,5)*BC15,"")</f>
        <v/>
      </c>
      <c r="CR15" s="3" t="str">
        <f>IF(N(BD15)&lt;&gt;0,VLOOKUP(1985+COLUMN(CR14)-COLUMN($BO$1),'Deflator values'!$A$2:$E$31,5,5)*BD15,"")</f>
        <v/>
      </c>
    </row>
    <row r="16" spans="1:96" x14ac:dyDescent="0.25">
      <c r="A16" s="3">
        <v>17</v>
      </c>
      <c r="B16">
        <v>14</v>
      </c>
      <c r="C16" s="3" t="s">
        <v>64</v>
      </c>
      <c r="D16" s="3">
        <v>3200</v>
      </c>
      <c r="E16" s="3">
        <v>2012</v>
      </c>
      <c r="F16" s="3">
        <v>4</v>
      </c>
      <c r="G16" s="3">
        <v>1</v>
      </c>
      <c r="H16" s="3">
        <v>9</v>
      </c>
      <c r="I16" s="3">
        <v>56000</v>
      </c>
      <c r="J16" s="5" t="s">
        <v>161</v>
      </c>
      <c r="K16" s="3">
        <v>0</v>
      </c>
      <c r="L16" s="3">
        <v>310</v>
      </c>
      <c r="M16" s="3">
        <v>0</v>
      </c>
      <c r="N16" s="3">
        <v>0</v>
      </c>
      <c r="O16" s="3"/>
      <c r="P16" s="3"/>
      <c r="Q16" s="3"/>
      <c r="R16" s="3" t="s">
        <v>182</v>
      </c>
      <c r="S16" s="3" t="s">
        <v>183</v>
      </c>
      <c r="T16" s="3" t="s">
        <v>185</v>
      </c>
      <c r="U16" s="3" t="s">
        <v>186</v>
      </c>
      <c r="V16" s="3" t="s">
        <v>187</v>
      </c>
      <c r="W16" s="3" t="s">
        <v>3</v>
      </c>
      <c r="X16" s="3" t="s">
        <v>3</v>
      </c>
      <c r="Y16" s="3" t="s">
        <v>3</v>
      </c>
      <c r="Z16" s="3" t="s">
        <v>3</v>
      </c>
      <c r="AA16" s="3" t="s">
        <v>5</v>
      </c>
      <c r="AB16" s="3" t="s">
        <v>5</v>
      </c>
      <c r="AC16" s="3" t="s">
        <v>5</v>
      </c>
      <c r="AD16" s="3" t="s">
        <v>5</v>
      </c>
      <c r="AE16" s="3" t="s">
        <v>5</v>
      </c>
      <c r="AF16" s="3" t="s">
        <v>5</v>
      </c>
      <c r="AG16" s="3" t="s">
        <v>5</v>
      </c>
      <c r="AH16" s="3" t="s">
        <v>5</v>
      </c>
      <c r="AI16" s="3" t="s">
        <v>5</v>
      </c>
      <c r="AJ16" s="3" t="s">
        <v>5</v>
      </c>
      <c r="AK16" s="3" t="s">
        <v>5</v>
      </c>
      <c r="AL16" s="3" t="s">
        <v>5</v>
      </c>
      <c r="AM16" s="3" t="s">
        <v>5</v>
      </c>
      <c r="AN16" s="3" t="s">
        <v>5</v>
      </c>
      <c r="AO16" s="3" t="s">
        <v>5</v>
      </c>
      <c r="AP16" s="3" t="s">
        <v>5</v>
      </c>
      <c r="AQ16" s="3" t="s">
        <v>5</v>
      </c>
      <c r="AR16" s="3" t="s">
        <v>5</v>
      </c>
      <c r="AS16" s="3" t="s">
        <v>5</v>
      </c>
      <c r="AT16" s="3" t="s">
        <v>5</v>
      </c>
      <c r="AU16" s="3" t="s">
        <v>5</v>
      </c>
      <c r="AV16" s="3" t="s">
        <v>5</v>
      </c>
      <c r="AW16" s="3" t="s">
        <v>5</v>
      </c>
      <c r="AX16" s="3" t="s">
        <v>5</v>
      </c>
      <c r="AY16" s="3" t="s">
        <v>5</v>
      </c>
      <c r="AZ16" s="3" t="s">
        <v>5</v>
      </c>
      <c r="BA16" s="3" t="s">
        <v>5</v>
      </c>
      <c r="BB16" s="3">
        <v>0</v>
      </c>
      <c r="BC16" s="3">
        <v>0</v>
      </c>
      <c r="BD16" s="3">
        <v>0</v>
      </c>
      <c r="BE16" t="str">
        <f t="shared" si="4"/>
        <v>Ultrapoor - Twin pit offset latrine</v>
      </c>
      <c r="BF16">
        <f>D16*VLOOKUP(E16,'Deflator values'!$A$2:$E$31,5)</f>
        <v>3471.363669606621</v>
      </c>
      <c r="BG16">
        <f t="shared" si="5"/>
        <v>2</v>
      </c>
      <c r="BH16">
        <f t="shared" si="0"/>
        <v>4</v>
      </c>
      <c r="BI16">
        <f>(L16+M16)*'Deflator values'!$E$31</f>
        <v>290.74297528362382</v>
      </c>
      <c r="BJ16">
        <f t="shared" si="1"/>
        <v>0</v>
      </c>
      <c r="BK16">
        <f t="shared" si="6"/>
        <v>0</v>
      </c>
      <c r="BL16" t="str">
        <f t="shared" si="2"/>
        <v>NA</v>
      </c>
      <c r="BM16" t="str">
        <f t="shared" si="3"/>
        <v>NA</v>
      </c>
      <c r="BN16" t="str">
        <f t="shared" si="7"/>
        <v xml:space="preserve">Concrete slab - Not shared - Everyone - Regularly cleaned - Emptied </v>
      </c>
      <c r="BO16" s="3" t="str">
        <f>IF(N(AA16)&lt;&gt;0,VLOOKUP(1985+COLUMN(BO15)-COLUMN($BO$1),'Deflator values'!$A$2:$E$31,5,5)*AA16,"")</f>
        <v/>
      </c>
      <c r="BP16" s="3" t="str">
        <f>IF(N(AB16)&lt;&gt;0,VLOOKUP(1985+COLUMN(BP15)-COLUMN($BO$1),'Deflator values'!$A$2:$E$31,5,5)*AB16,"")</f>
        <v/>
      </c>
      <c r="BQ16" s="3" t="str">
        <f>IF(N(AC16)&lt;&gt;0,VLOOKUP(1985+COLUMN(BQ15)-COLUMN($BO$1),'Deflator values'!$A$2:$E$31,5,5)*AC16,"")</f>
        <v/>
      </c>
      <c r="BR16" s="3" t="str">
        <f>IF(N(AD16)&lt;&gt;0,VLOOKUP(1985+COLUMN(BR15)-COLUMN($BO$1),'Deflator values'!$A$2:$E$31,5,5)*AD16,"")</f>
        <v/>
      </c>
      <c r="BS16" s="3" t="str">
        <f>IF(N(AE16)&lt;&gt;0,VLOOKUP(1985+COLUMN(BS15)-COLUMN($BO$1),'Deflator values'!$A$2:$E$31,5,5)*AE16,"")</f>
        <v/>
      </c>
      <c r="BT16" s="3" t="str">
        <f>IF(N(AF16)&lt;&gt;0,VLOOKUP(1985+COLUMN(BT15)-COLUMN($BO$1),'Deflator values'!$A$2:$E$31,5,5)*AF16,"")</f>
        <v/>
      </c>
      <c r="BU16" s="3" t="str">
        <f>IF(N(AG16)&lt;&gt;0,VLOOKUP(1985+COLUMN(BU15)-COLUMN($BO$1),'Deflator values'!$A$2:$E$31,5,5)*AG16,"")</f>
        <v/>
      </c>
      <c r="BV16" s="3" t="str">
        <f>IF(N(AH16)&lt;&gt;0,VLOOKUP(1985+COLUMN(BV15)-COLUMN($BO$1),'Deflator values'!$A$2:$E$31,5,5)*AH16,"")</f>
        <v/>
      </c>
      <c r="BW16" s="3" t="str">
        <f>IF(N(AI16)&lt;&gt;0,VLOOKUP(1985+COLUMN(BW15)-COLUMN($BO$1),'Deflator values'!$A$2:$E$31,5,5)*AI16,"")</f>
        <v/>
      </c>
      <c r="BX16" s="3" t="str">
        <f>IF(N(AJ16)&lt;&gt;0,VLOOKUP(1985+COLUMN(BX15)-COLUMN($BO$1),'Deflator values'!$A$2:$E$31,5,5)*AJ16,"")</f>
        <v/>
      </c>
      <c r="BY16" s="3" t="str">
        <f>IF(N(AK16)&lt;&gt;0,VLOOKUP(1985+COLUMN(BY15)-COLUMN($BO$1),'Deflator values'!$A$2:$E$31,5,5)*AK16,"")</f>
        <v/>
      </c>
      <c r="BZ16" s="3" t="str">
        <f>IF(N(AL16)&lt;&gt;0,VLOOKUP(1985+COLUMN(BZ15)-COLUMN($BO$1),'Deflator values'!$A$2:$E$31,5,5)*AL16,"")</f>
        <v/>
      </c>
      <c r="CA16" s="3" t="str">
        <f>IF(N(AM16)&lt;&gt;0,VLOOKUP(1985+COLUMN(CA15)-COLUMN($BO$1),'Deflator values'!$A$2:$E$31,5,5)*AM16,"")</f>
        <v/>
      </c>
      <c r="CB16" s="3" t="str">
        <f>IF(N(AN16)&lt;&gt;0,VLOOKUP(1985+COLUMN(CB15)-COLUMN($BO$1),'Deflator values'!$A$2:$E$31,5,5)*AN16,"")</f>
        <v/>
      </c>
      <c r="CC16" s="3" t="str">
        <f>IF(N(AO16)&lt;&gt;0,VLOOKUP(1985+COLUMN(CC15)-COLUMN($BO$1),'Deflator values'!$A$2:$E$31,5,5)*AO16,"")</f>
        <v/>
      </c>
      <c r="CD16" s="3" t="str">
        <f>IF(N(AP16)&lt;&gt;0,VLOOKUP(1985+COLUMN(CD15)-COLUMN($BO$1),'Deflator values'!$A$2:$E$31,5,5)*AP16,"")</f>
        <v/>
      </c>
      <c r="CE16" s="3" t="str">
        <f>IF(N(AQ16)&lt;&gt;0,VLOOKUP(1985+COLUMN(CE15)-COLUMN($BO$1),'Deflator values'!$A$2:$E$31,5,5)*AQ16,"")</f>
        <v/>
      </c>
      <c r="CF16" s="3" t="str">
        <f>IF(N(AR16)&lt;&gt;0,VLOOKUP(1985+COLUMN(CF15)-COLUMN($BO$1),'Deflator values'!$A$2:$E$31,5,5)*AR16,"")</f>
        <v/>
      </c>
      <c r="CG16" s="3" t="str">
        <f>IF(N(AS16)&lt;&gt;0,VLOOKUP(1985+COLUMN(CG15)-COLUMN($BO$1),'Deflator values'!$A$2:$E$31,5,5)*AS16,"")</f>
        <v/>
      </c>
      <c r="CH16" s="3" t="str">
        <f>IF(N(AT16)&lt;&gt;0,VLOOKUP(1985+COLUMN(CH15)-COLUMN($BO$1),'Deflator values'!$A$2:$E$31,5,5)*AT16,"")</f>
        <v/>
      </c>
      <c r="CI16" s="3" t="str">
        <f>IF(N(AU16)&lt;&gt;0,VLOOKUP(1985+COLUMN(CI15)-COLUMN($BO$1),'Deflator values'!$A$2:$E$31,5,5)*AU16,"")</f>
        <v/>
      </c>
      <c r="CJ16" s="3" t="str">
        <f>IF(N(AV16)&lt;&gt;0,VLOOKUP(1985+COLUMN(CJ15)-COLUMN($BO$1),'Deflator values'!$A$2:$E$31,5,5)*AV16,"")</f>
        <v/>
      </c>
      <c r="CK16" s="3" t="str">
        <f>IF(N(AW16)&lt;&gt;0,VLOOKUP(1985+COLUMN(CK15)-COLUMN($BO$1),'Deflator values'!$A$2:$E$31,5,5)*AW16,"")</f>
        <v/>
      </c>
      <c r="CL16" s="3" t="str">
        <f>IF(N(AX16)&lt;&gt;0,VLOOKUP(1985+COLUMN(CL15)-COLUMN($BO$1),'Deflator values'!$A$2:$E$31,5,5)*AX16,"")</f>
        <v/>
      </c>
      <c r="CM16" s="3" t="str">
        <f>IF(N(AY16)&lt;&gt;0,VLOOKUP(1985+COLUMN(CM15)-COLUMN($BO$1),'Deflator values'!$A$2:$E$31,5,5)*AY16,"")</f>
        <v/>
      </c>
      <c r="CN16" s="3" t="str">
        <f>IF(N(AZ16)&lt;&gt;0,VLOOKUP(1985+COLUMN(CN15)-COLUMN($BO$1),'Deflator values'!$A$2:$E$31,5,5)*AZ16,"")</f>
        <v/>
      </c>
      <c r="CO16" s="3" t="str">
        <f>IF(N(BA16)&lt;&gt;0,VLOOKUP(1985+COLUMN(CO15)-COLUMN($BO$1),'Deflator values'!$A$2:$E$31,5,5)*BA16,"")</f>
        <v/>
      </c>
      <c r="CP16" s="3" t="str">
        <f>IF(N(BB16)&lt;&gt;0,VLOOKUP(1985+COLUMN(CP15)-COLUMN($BO$1),'Deflator values'!$A$2:$E$31,5,5)*BB16,"")</f>
        <v/>
      </c>
      <c r="CQ16" s="3" t="str">
        <f>IF(N(BC16)&lt;&gt;0,VLOOKUP(1985+COLUMN(CQ15)-COLUMN($BO$1),'Deflator values'!$A$2:$E$31,5,5)*BC16,"")</f>
        <v/>
      </c>
      <c r="CR16" s="3" t="str">
        <f>IF(N(BD16)&lt;&gt;0,VLOOKUP(1985+COLUMN(CR15)-COLUMN($BO$1),'Deflator values'!$A$2:$E$31,5,5)*BD16,"")</f>
        <v/>
      </c>
    </row>
    <row r="17" spans="1:96" x14ac:dyDescent="0.25">
      <c r="A17" s="3">
        <v>8</v>
      </c>
      <c r="B17">
        <v>16</v>
      </c>
      <c r="C17" s="3" t="s">
        <v>65</v>
      </c>
      <c r="D17" s="14">
        <v>4400</v>
      </c>
      <c r="E17" s="3">
        <v>2013</v>
      </c>
      <c r="F17" s="3">
        <v>7</v>
      </c>
      <c r="G17" s="3">
        <v>1</v>
      </c>
      <c r="H17" s="3">
        <v>9</v>
      </c>
      <c r="I17" s="3">
        <v>72000</v>
      </c>
      <c r="J17" s="5" t="s">
        <v>164</v>
      </c>
      <c r="K17" s="3">
        <v>0</v>
      </c>
      <c r="L17" s="3">
        <v>256</v>
      </c>
      <c r="M17" s="3">
        <v>0</v>
      </c>
      <c r="N17" s="3">
        <v>0</v>
      </c>
      <c r="O17" s="3"/>
      <c r="P17" s="3"/>
      <c r="Q17" s="3"/>
      <c r="R17" s="3" t="s">
        <v>182</v>
      </c>
      <c r="S17" s="3" t="s">
        <v>183</v>
      </c>
      <c r="T17" s="3" t="s">
        <v>185</v>
      </c>
      <c r="U17" s="3" t="s">
        <v>186</v>
      </c>
      <c r="V17" s="3" t="s">
        <v>187</v>
      </c>
      <c r="W17" s="3" t="s">
        <v>3</v>
      </c>
      <c r="X17" s="3" t="s">
        <v>3</v>
      </c>
      <c r="Y17" s="3" t="s">
        <v>3</v>
      </c>
      <c r="Z17" s="3" t="s">
        <v>3</v>
      </c>
      <c r="AA17" s="3" t="s">
        <v>5</v>
      </c>
      <c r="AB17" s="3" t="s">
        <v>5</v>
      </c>
      <c r="AC17" s="3" t="s">
        <v>5</v>
      </c>
      <c r="AD17" s="3" t="s">
        <v>5</v>
      </c>
      <c r="AE17" s="3" t="s">
        <v>5</v>
      </c>
      <c r="AF17" s="3" t="s">
        <v>5</v>
      </c>
      <c r="AG17" s="3" t="s">
        <v>5</v>
      </c>
      <c r="AH17" s="3" t="s">
        <v>5</v>
      </c>
      <c r="AI17" s="3" t="s">
        <v>5</v>
      </c>
      <c r="AJ17" s="3" t="s">
        <v>5</v>
      </c>
      <c r="AK17" s="3" t="s">
        <v>5</v>
      </c>
      <c r="AL17" s="3" t="s">
        <v>5</v>
      </c>
      <c r="AM17" s="3" t="s">
        <v>5</v>
      </c>
      <c r="AN17" s="3" t="s">
        <v>5</v>
      </c>
      <c r="AO17" s="3" t="s">
        <v>5</v>
      </c>
      <c r="AP17" s="3" t="s">
        <v>5</v>
      </c>
      <c r="AQ17" s="3" t="s">
        <v>5</v>
      </c>
      <c r="AR17" s="3" t="s">
        <v>5</v>
      </c>
      <c r="AS17" s="3" t="s">
        <v>5</v>
      </c>
      <c r="AT17" s="3" t="s">
        <v>5</v>
      </c>
      <c r="AU17" s="3" t="s">
        <v>5</v>
      </c>
      <c r="AV17" s="3" t="s">
        <v>5</v>
      </c>
      <c r="AW17" s="3" t="s">
        <v>5</v>
      </c>
      <c r="AX17" s="3" t="s">
        <v>5</v>
      </c>
      <c r="AY17" s="3" t="s">
        <v>5</v>
      </c>
      <c r="AZ17" s="3" t="s">
        <v>5</v>
      </c>
      <c r="BA17" s="3" t="s">
        <v>5</v>
      </c>
      <c r="BB17" s="3" t="s">
        <v>5</v>
      </c>
      <c r="BC17" s="3">
        <v>0</v>
      </c>
      <c r="BD17" s="3">
        <v>0</v>
      </c>
      <c r="BE17" t="str">
        <f t="shared" si="4"/>
        <v>Poor - Single pit</v>
      </c>
      <c r="BF17">
        <f>D17*VLOOKUP(E17,'Deflator values'!$A$2:$E$31,5)</f>
        <v>4400</v>
      </c>
      <c r="BG17">
        <f t="shared" si="5"/>
        <v>1</v>
      </c>
      <c r="BH17">
        <f t="shared" si="0"/>
        <v>7</v>
      </c>
      <c r="BI17">
        <f>(L17+M17)*'Deflator values'!$E$31</f>
        <v>240.09742475034741</v>
      </c>
      <c r="BJ17">
        <f t="shared" si="1"/>
        <v>0</v>
      </c>
      <c r="BK17">
        <f t="shared" si="6"/>
        <v>0</v>
      </c>
      <c r="BL17" t="str">
        <f t="shared" si="2"/>
        <v>NA</v>
      </c>
      <c r="BM17" t="str">
        <f t="shared" si="3"/>
        <v>NA</v>
      </c>
      <c r="BN17" t="str">
        <f t="shared" si="7"/>
        <v xml:space="preserve">Concrete slab - Not shared - Everyone - Regularly cleaned - Emptied </v>
      </c>
      <c r="BO17" s="3" t="str">
        <f>IF(N(AA17)&lt;&gt;0,VLOOKUP(1985+COLUMN(BO16)-COLUMN($BO$1),'Deflator values'!$A$2:$E$31,5,5)*AA17,"")</f>
        <v/>
      </c>
      <c r="BP17" s="3" t="str">
        <f>IF(N(AB17)&lt;&gt;0,VLOOKUP(1985+COLUMN(BP16)-COLUMN($BO$1),'Deflator values'!$A$2:$E$31,5,5)*AB17,"")</f>
        <v/>
      </c>
      <c r="BQ17" s="3" t="str">
        <f>IF(N(AC17)&lt;&gt;0,VLOOKUP(1985+COLUMN(BQ16)-COLUMN($BO$1),'Deflator values'!$A$2:$E$31,5,5)*AC17,"")</f>
        <v/>
      </c>
      <c r="BR17" s="3" t="str">
        <f>IF(N(AD17)&lt;&gt;0,VLOOKUP(1985+COLUMN(BR16)-COLUMN($BO$1),'Deflator values'!$A$2:$E$31,5,5)*AD17,"")</f>
        <v/>
      </c>
      <c r="BS17" s="3" t="str">
        <f>IF(N(AE17)&lt;&gt;0,VLOOKUP(1985+COLUMN(BS16)-COLUMN($BO$1),'Deflator values'!$A$2:$E$31,5,5)*AE17,"")</f>
        <v/>
      </c>
      <c r="BT17" s="3" t="str">
        <f>IF(N(AF17)&lt;&gt;0,VLOOKUP(1985+COLUMN(BT16)-COLUMN($BO$1),'Deflator values'!$A$2:$E$31,5,5)*AF17,"")</f>
        <v/>
      </c>
      <c r="BU17" s="3" t="str">
        <f>IF(N(AG17)&lt;&gt;0,VLOOKUP(1985+COLUMN(BU16)-COLUMN($BO$1),'Deflator values'!$A$2:$E$31,5,5)*AG17,"")</f>
        <v/>
      </c>
      <c r="BV17" s="3" t="str">
        <f>IF(N(AH17)&lt;&gt;0,VLOOKUP(1985+COLUMN(BV16)-COLUMN($BO$1),'Deflator values'!$A$2:$E$31,5,5)*AH17,"")</f>
        <v/>
      </c>
      <c r="BW17" s="3" t="str">
        <f>IF(N(AI17)&lt;&gt;0,VLOOKUP(1985+COLUMN(BW16)-COLUMN($BO$1),'Deflator values'!$A$2:$E$31,5,5)*AI17,"")</f>
        <v/>
      </c>
      <c r="BX17" s="3" t="str">
        <f>IF(N(AJ17)&lt;&gt;0,VLOOKUP(1985+COLUMN(BX16)-COLUMN($BO$1),'Deflator values'!$A$2:$E$31,5,5)*AJ17,"")</f>
        <v/>
      </c>
      <c r="BY17" s="3" t="str">
        <f>IF(N(AK17)&lt;&gt;0,VLOOKUP(1985+COLUMN(BY16)-COLUMN($BO$1),'Deflator values'!$A$2:$E$31,5,5)*AK17,"")</f>
        <v/>
      </c>
      <c r="BZ17" s="3" t="str">
        <f>IF(N(AL17)&lt;&gt;0,VLOOKUP(1985+COLUMN(BZ16)-COLUMN($BO$1),'Deflator values'!$A$2:$E$31,5,5)*AL17,"")</f>
        <v/>
      </c>
      <c r="CA17" s="3" t="str">
        <f>IF(N(AM17)&lt;&gt;0,VLOOKUP(1985+COLUMN(CA16)-COLUMN($BO$1),'Deflator values'!$A$2:$E$31,5,5)*AM17,"")</f>
        <v/>
      </c>
      <c r="CB17" s="3" t="str">
        <f>IF(N(AN17)&lt;&gt;0,VLOOKUP(1985+COLUMN(CB16)-COLUMN($BO$1),'Deflator values'!$A$2:$E$31,5,5)*AN17,"")</f>
        <v/>
      </c>
      <c r="CC17" s="3" t="str">
        <f>IF(N(AO17)&lt;&gt;0,VLOOKUP(1985+COLUMN(CC16)-COLUMN($BO$1),'Deflator values'!$A$2:$E$31,5,5)*AO17,"")</f>
        <v/>
      </c>
      <c r="CD17" s="3" t="str">
        <f>IF(N(AP17)&lt;&gt;0,VLOOKUP(1985+COLUMN(CD16)-COLUMN($BO$1),'Deflator values'!$A$2:$E$31,5,5)*AP17,"")</f>
        <v/>
      </c>
      <c r="CE17" s="3" t="str">
        <f>IF(N(AQ17)&lt;&gt;0,VLOOKUP(1985+COLUMN(CE16)-COLUMN($BO$1),'Deflator values'!$A$2:$E$31,5,5)*AQ17,"")</f>
        <v/>
      </c>
      <c r="CF17" s="3" t="str">
        <f>IF(N(AR17)&lt;&gt;0,VLOOKUP(1985+COLUMN(CF16)-COLUMN($BO$1),'Deflator values'!$A$2:$E$31,5,5)*AR17,"")</f>
        <v/>
      </c>
      <c r="CG17" s="3" t="str">
        <f>IF(N(AS17)&lt;&gt;0,VLOOKUP(1985+COLUMN(CG16)-COLUMN($BO$1),'Deflator values'!$A$2:$E$31,5,5)*AS17,"")</f>
        <v/>
      </c>
      <c r="CH17" s="3" t="str">
        <f>IF(N(AT17)&lt;&gt;0,VLOOKUP(1985+COLUMN(CH16)-COLUMN($BO$1),'Deflator values'!$A$2:$E$31,5,5)*AT17,"")</f>
        <v/>
      </c>
      <c r="CI17" s="3" t="str">
        <f>IF(N(AU17)&lt;&gt;0,VLOOKUP(1985+COLUMN(CI16)-COLUMN($BO$1),'Deflator values'!$A$2:$E$31,5,5)*AU17,"")</f>
        <v/>
      </c>
      <c r="CJ17" s="3" t="str">
        <f>IF(N(AV17)&lt;&gt;0,VLOOKUP(1985+COLUMN(CJ16)-COLUMN($BO$1),'Deflator values'!$A$2:$E$31,5,5)*AV17,"")</f>
        <v/>
      </c>
      <c r="CK17" s="3" t="str">
        <f>IF(N(AW17)&lt;&gt;0,VLOOKUP(1985+COLUMN(CK16)-COLUMN($BO$1),'Deflator values'!$A$2:$E$31,5,5)*AW17,"")</f>
        <v/>
      </c>
      <c r="CL17" s="3" t="str">
        <f>IF(N(AX17)&lt;&gt;0,VLOOKUP(1985+COLUMN(CL16)-COLUMN($BO$1),'Deflator values'!$A$2:$E$31,5,5)*AX17,"")</f>
        <v/>
      </c>
      <c r="CM17" s="3" t="str">
        <f>IF(N(AY17)&lt;&gt;0,VLOOKUP(1985+COLUMN(CM16)-COLUMN($BO$1),'Deflator values'!$A$2:$E$31,5,5)*AY17,"")</f>
        <v/>
      </c>
      <c r="CN17" s="3" t="str">
        <f>IF(N(AZ17)&lt;&gt;0,VLOOKUP(1985+COLUMN(CN16)-COLUMN($BO$1),'Deflator values'!$A$2:$E$31,5,5)*AZ17,"")</f>
        <v/>
      </c>
      <c r="CO17" s="3" t="str">
        <f>IF(N(BA17)&lt;&gt;0,VLOOKUP(1985+COLUMN(CO16)-COLUMN($BO$1),'Deflator values'!$A$2:$E$31,5,5)*BA17,"")</f>
        <v/>
      </c>
      <c r="CP17" s="3" t="str">
        <f>IF(N(BB17)&lt;&gt;0,VLOOKUP(1985+COLUMN(CP16)-COLUMN($BO$1),'Deflator values'!$A$2:$E$31,5,5)*BB17,"")</f>
        <v/>
      </c>
      <c r="CQ17" s="3" t="str">
        <f>IF(N(BC17)&lt;&gt;0,VLOOKUP(1985+COLUMN(CQ16)-COLUMN($BO$1),'Deflator values'!$A$2:$E$31,5,5)*BC17,"")</f>
        <v/>
      </c>
      <c r="CR17" s="3" t="str">
        <f>IF(N(BD17)&lt;&gt;0,VLOOKUP(1985+COLUMN(CR16)-COLUMN($BO$1),'Deflator values'!$A$2:$E$31,5,5)*BD17,"")</f>
        <v/>
      </c>
    </row>
    <row r="18" spans="1:96" x14ac:dyDescent="0.25">
      <c r="A18" s="3">
        <v>9</v>
      </c>
      <c r="B18">
        <v>17</v>
      </c>
      <c r="C18" s="3" t="s">
        <v>65</v>
      </c>
      <c r="D18" s="14">
        <v>2500</v>
      </c>
      <c r="E18" s="3">
        <v>2004</v>
      </c>
      <c r="F18" s="3">
        <v>4</v>
      </c>
      <c r="G18" s="3">
        <v>1</v>
      </c>
      <c r="H18" s="3">
        <v>9</v>
      </c>
      <c r="I18" s="3">
        <v>72000</v>
      </c>
      <c r="J18" s="5" t="s">
        <v>164</v>
      </c>
      <c r="K18" s="3">
        <v>0</v>
      </c>
      <c r="L18" s="3">
        <v>493</v>
      </c>
      <c r="M18" s="3">
        <v>0</v>
      </c>
      <c r="N18" s="3">
        <v>0</v>
      </c>
      <c r="O18" s="3"/>
      <c r="P18" s="3"/>
      <c r="Q18" s="3"/>
      <c r="R18" s="3" t="s">
        <v>182</v>
      </c>
      <c r="S18" s="3" t="s">
        <v>183</v>
      </c>
      <c r="T18" s="3" t="s">
        <v>185</v>
      </c>
      <c r="U18" s="3" t="s">
        <v>186</v>
      </c>
      <c r="V18" s="3" t="s">
        <v>187</v>
      </c>
      <c r="W18" s="3" t="s">
        <v>3</v>
      </c>
      <c r="X18" s="3" t="s">
        <v>3</v>
      </c>
      <c r="Y18" s="3" t="s">
        <v>3</v>
      </c>
      <c r="Z18" s="3" t="s">
        <v>3</v>
      </c>
      <c r="AA18" s="3" t="s">
        <v>5</v>
      </c>
      <c r="AB18" s="3" t="s">
        <v>5</v>
      </c>
      <c r="AC18" s="3" t="s">
        <v>5</v>
      </c>
      <c r="AD18" s="3" t="s">
        <v>5</v>
      </c>
      <c r="AE18" s="3" t="s">
        <v>5</v>
      </c>
      <c r="AF18" s="3" t="s">
        <v>5</v>
      </c>
      <c r="AG18" s="3" t="s">
        <v>5</v>
      </c>
      <c r="AH18" s="3" t="s">
        <v>5</v>
      </c>
      <c r="AI18" s="3" t="s">
        <v>5</v>
      </c>
      <c r="AJ18" s="3" t="s">
        <v>5</v>
      </c>
      <c r="AK18" s="3" t="s">
        <v>5</v>
      </c>
      <c r="AL18" s="3" t="s">
        <v>5</v>
      </c>
      <c r="AM18" s="3" t="s">
        <v>5</v>
      </c>
      <c r="AN18" s="3" t="s">
        <v>5</v>
      </c>
      <c r="AO18" s="3" t="s">
        <v>5</v>
      </c>
      <c r="AP18" s="3" t="s">
        <v>5</v>
      </c>
      <c r="AQ18" s="3" t="s">
        <v>5</v>
      </c>
      <c r="AR18" s="3" t="s">
        <v>5</v>
      </c>
      <c r="AS18" s="3" t="s">
        <v>5</v>
      </c>
      <c r="AT18" s="3">
        <v>0</v>
      </c>
      <c r="AU18" s="3">
        <v>0</v>
      </c>
      <c r="AV18" s="3">
        <v>520</v>
      </c>
      <c r="AW18" s="3">
        <v>0</v>
      </c>
      <c r="AX18" s="3">
        <v>150</v>
      </c>
      <c r="AY18" s="3">
        <v>400</v>
      </c>
      <c r="AZ18" s="3">
        <v>650</v>
      </c>
      <c r="BA18" s="3">
        <v>250</v>
      </c>
      <c r="BB18" s="3">
        <v>700</v>
      </c>
      <c r="BC18" s="3">
        <v>0</v>
      </c>
      <c r="BD18" s="3">
        <v>0</v>
      </c>
      <c r="BE18" t="str">
        <f t="shared" si="4"/>
        <v>Poor - Single pit</v>
      </c>
      <c r="BF18">
        <f>D18*VLOOKUP(E18,'Deflator values'!$A$2:$E$31,5)</f>
        <v>4426.3139385574987</v>
      </c>
      <c r="BG18">
        <f t="shared" si="5"/>
        <v>10</v>
      </c>
      <c r="BH18">
        <f t="shared" si="0"/>
        <v>4</v>
      </c>
      <c r="BI18">
        <f>(L18+M18)*'Deflator values'!$E$31</f>
        <v>462.37511875750499</v>
      </c>
      <c r="BJ18">
        <f t="shared" si="1"/>
        <v>344.39671886537053</v>
      </c>
      <c r="BK18">
        <f t="shared" si="6"/>
        <v>3443.9671886537053</v>
      </c>
      <c r="BL18" t="str">
        <f t="shared" si="2"/>
        <v>NA</v>
      </c>
      <c r="BM18" t="str">
        <f t="shared" si="3"/>
        <v>NA</v>
      </c>
      <c r="BN18" t="str">
        <f t="shared" si="7"/>
        <v xml:space="preserve">Concrete slab - Not shared - Everyone - Regularly cleaned - Emptied </v>
      </c>
      <c r="BO18" s="3" t="str">
        <f>IF(N(AA18)&lt;&gt;0,VLOOKUP(1985+COLUMN(BO17)-COLUMN($BO$1),'Deflator values'!$A$2:$E$31,5,5)*AA18,"")</f>
        <v/>
      </c>
      <c r="BP18" s="3" t="str">
        <f>IF(N(AB18)&lt;&gt;0,VLOOKUP(1985+COLUMN(BP17)-COLUMN($BO$1),'Deflator values'!$A$2:$E$31,5,5)*AB18,"")</f>
        <v/>
      </c>
      <c r="BQ18" s="3" t="str">
        <f>IF(N(AC18)&lt;&gt;0,VLOOKUP(1985+COLUMN(BQ17)-COLUMN($BO$1),'Deflator values'!$A$2:$E$31,5,5)*AC18,"")</f>
        <v/>
      </c>
      <c r="BR18" s="3" t="str">
        <f>IF(N(AD18)&lt;&gt;0,VLOOKUP(1985+COLUMN(BR17)-COLUMN($BO$1),'Deflator values'!$A$2:$E$31,5,5)*AD18,"")</f>
        <v/>
      </c>
      <c r="BS18" s="3" t="str">
        <f>IF(N(AE18)&lt;&gt;0,VLOOKUP(1985+COLUMN(BS17)-COLUMN($BO$1),'Deflator values'!$A$2:$E$31,5,5)*AE18,"")</f>
        <v/>
      </c>
      <c r="BT18" s="3" t="str">
        <f>IF(N(AF18)&lt;&gt;0,VLOOKUP(1985+COLUMN(BT17)-COLUMN($BO$1),'Deflator values'!$A$2:$E$31,5,5)*AF18,"")</f>
        <v/>
      </c>
      <c r="BU18" s="3" t="str">
        <f>IF(N(AG18)&lt;&gt;0,VLOOKUP(1985+COLUMN(BU17)-COLUMN($BO$1),'Deflator values'!$A$2:$E$31,5,5)*AG18,"")</f>
        <v/>
      </c>
      <c r="BV18" s="3" t="str">
        <f>IF(N(AH18)&lt;&gt;0,VLOOKUP(1985+COLUMN(BV17)-COLUMN($BO$1),'Deflator values'!$A$2:$E$31,5,5)*AH18,"")</f>
        <v/>
      </c>
      <c r="BW18" s="3" t="str">
        <f>IF(N(AI18)&lt;&gt;0,VLOOKUP(1985+COLUMN(BW17)-COLUMN($BO$1),'Deflator values'!$A$2:$E$31,5,5)*AI18,"")</f>
        <v/>
      </c>
      <c r="BX18" s="3" t="str">
        <f>IF(N(AJ18)&lt;&gt;0,VLOOKUP(1985+COLUMN(BX17)-COLUMN($BO$1),'Deflator values'!$A$2:$E$31,5,5)*AJ18,"")</f>
        <v/>
      </c>
      <c r="BY18" s="3" t="str">
        <f>IF(N(AK18)&lt;&gt;0,VLOOKUP(1985+COLUMN(BY17)-COLUMN($BO$1),'Deflator values'!$A$2:$E$31,5,5)*AK18,"")</f>
        <v/>
      </c>
      <c r="BZ18" s="3" t="str">
        <f>IF(N(AL18)&lt;&gt;0,VLOOKUP(1985+COLUMN(BZ17)-COLUMN($BO$1),'Deflator values'!$A$2:$E$31,5,5)*AL18,"")</f>
        <v/>
      </c>
      <c r="CA18" s="3" t="str">
        <f>IF(N(AM18)&lt;&gt;0,VLOOKUP(1985+COLUMN(CA17)-COLUMN($BO$1),'Deflator values'!$A$2:$E$31,5,5)*AM18,"")</f>
        <v/>
      </c>
      <c r="CB18" s="3" t="str">
        <f>IF(N(AN18)&lt;&gt;0,VLOOKUP(1985+COLUMN(CB17)-COLUMN($BO$1),'Deflator values'!$A$2:$E$31,5,5)*AN18,"")</f>
        <v/>
      </c>
      <c r="CC18" s="3" t="str">
        <f>IF(N(AO18)&lt;&gt;0,VLOOKUP(1985+COLUMN(CC17)-COLUMN($BO$1),'Deflator values'!$A$2:$E$31,5,5)*AO18,"")</f>
        <v/>
      </c>
      <c r="CD18" s="3" t="str">
        <f>IF(N(AP18)&lt;&gt;0,VLOOKUP(1985+COLUMN(CD17)-COLUMN($BO$1),'Deflator values'!$A$2:$E$31,5,5)*AP18,"")</f>
        <v/>
      </c>
      <c r="CE18" s="3" t="str">
        <f>IF(N(AQ18)&lt;&gt;0,VLOOKUP(1985+COLUMN(CE17)-COLUMN($BO$1),'Deflator values'!$A$2:$E$31,5,5)*AQ18,"")</f>
        <v/>
      </c>
      <c r="CF18" s="3" t="str">
        <f>IF(N(AR18)&lt;&gt;0,VLOOKUP(1985+COLUMN(CF17)-COLUMN($BO$1),'Deflator values'!$A$2:$E$31,5,5)*AR18,"")</f>
        <v/>
      </c>
      <c r="CG18" s="3" t="str">
        <f>IF(N(AS18)&lt;&gt;0,VLOOKUP(1985+COLUMN(CG17)-COLUMN($BO$1),'Deflator values'!$A$2:$E$31,5,5)*AS18,"")</f>
        <v/>
      </c>
      <c r="CH18" s="3" t="str">
        <f>IF(N(AT18)&lt;&gt;0,VLOOKUP(1985+COLUMN(CH17)-COLUMN($BO$1),'Deflator values'!$A$2:$E$31,5,5)*AT18,"")</f>
        <v/>
      </c>
      <c r="CI18" s="3" t="str">
        <f>IF(N(AU18)&lt;&gt;0,VLOOKUP(1985+COLUMN(CI17)-COLUMN($BO$1),'Deflator values'!$A$2:$E$31,5,5)*AU18,"")</f>
        <v/>
      </c>
      <c r="CJ18" s="3">
        <f>IF(N(AV18)&lt;&gt;0,VLOOKUP(1985+COLUMN(CJ17)-COLUMN($BO$1),'Deflator values'!$A$2:$E$31,5,5)*AV18,"")</f>
        <v>840.56468290915018</v>
      </c>
      <c r="CK18" s="3" t="str">
        <f>IF(N(AW18)&lt;&gt;0,VLOOKUP(1985+COLUMN(CK17)-COLUMN($BO$1),'Deflator values'!$A$2:$E$31,5,5)*AW18,"")</f>
        <v/>
      </c>
      <c r="CL18" s="3">
        <f>IF(N(AX18)&lt;&gt;0,VLOOKUP(1985+COLUMN(CL17)-COLUMN($BO$1),'Deflator values'!$A$2:$E$31,5,5)*AX18,"")</f>
        <v>215.89432606726305</v>
      </c>
      <c r="CM18" s="3">
        <f>IF(N(AY18)&lt;&gt;0,VLOOKUP(1985+COLUMN(CM17)-COLUMN($BO$1),'Deflator values'!$A$2:$E$31,5,5)*AY18,"")</f>
        <v>529.20577186073331</v>
      </c>
      <c r="CN18" s="3">
        <f>IF(N(AZ18)&lt;&gt;0,VLOOKUP(1985+COLUMN(CN17)-COLUMN($BO$1),'Deflator values'!$A$2:$E$31,5,5)*AZ18,"")</f>
        <v>807.31475296440215</v>
      </c>
      <c r="CO18" s="3">
        <f>IF(N(BA18)&lt;&gt;0,VLOOKUP(1985+COLUMN(CO17)-COLUMN($BO$1),'Deflator values'!$A$2:$E$31,5,5)*BA18,"")</f>
        <v>291.62685212570864</v>
      </c>
      <c r="CP18" s="3">
        <f>IF(N(BB18)&lt;&gt;0,VLOOKUP(1985+COLUMN(CP17)-COLUMN($BO$1),'Deflator values'!$A$2:$E$31,5,5)*BB18,"")</f>
        <v>759.36080272644836</v>
      </c>
      <c r="CQ18" s="3" t="str">
        <f>IF(N(BC18)&lt;&gt;0,VLOOKUP(1985+COLUMN(CQ17)-COLUMN($BO$1),'Deflator values'!$A$2:$E$31,5,5)*BC18,"")</f>
        <v/>
      </c>
      <c r="CR18" s="3" t="str">
        <f>IF(N(BD18)&lt;&gt;0,VLOOKUP(1985+COLUMN(CR17)-COLUMN($BO$1),'Deflator values'!$A$2:$E$31,5,5)*BD18,"")</f>
        <v/>
      </c>
    </row>
    <row r="19" spans="1:96" x14ac:dyDescent="0.25">
      <c r="A19" s="3">
        <v>21</v>
      </c>
      <c r="B19">
        <v>18</v>
      </c>
      <c r="C19" s="3" t="s">
        <v>65</v>
      </c>
      <c r="D19" s="14">
        <v>1500</v>
      </c>
      <c r="E19" s="3">
        <v>2009</v>
      </c>
      <c r="F19" s="3">
        <v>5</v>
      </c>
      <c r="G19" s="3">
        <v>1</v>
      </c>
      <c r="H19" s="3">
        <v>9</v>
      </c>
      <c r="I19" s="3">
        <v>90000</v>
      </c>
      <c r="J19" s="5" t="s">
        <v>164</v>
      </c>
      <c r="K19" s="3">
        <v>0</v>
      </c>
      <c r="L19" s="3">
        <v>256</v>
      </c>
      <c r="M19" s="3">
        <v>0</v>
      </c>
      <c r="N19" s="3">
        <v>0</v>
      </c>
      <c r="O19" s="3"/>
      <c r="P19" s="3"/>
      <c r="Q19" s="3"/>
      <c r="R19" s="3" t="s">
        <v>182</v>
      </c>
      <c r="S19" s="3" t="s">
        <v>183</v>
      </c>
      <c r="T19" s="3" t="s">
        <v>185</v>
      </c>
      <c r="U19" s="3" t="s">
        <v>186</v>
      </c>
      <c r="V19" s="3" t="s">
        <v>187</v>
      </c>
      <c r="W19" s="3" t="s">
        <v>3</v>
      </c>
      <c r="X19" s="3" t="s">
        <v>3</v>
      </c>
      <c r="Y19" s="3" t="s">
        <v>3</v>
      </c>
      <c r="Z19" s="3" t="s">
        <v>3</v>
      </c>
      <c r="AA19" s="3" t="s">
        <v>5</v>
      </c>
      <c r="AB19" s="3" t="s">
        <v>5</v>
      </c>
      <c r="AC19" s="3" t="s">
        <v>5</v>
      </c>
      <c r="AD19" s="3" t="s">
        <v>5</v>
      </c>
      <c r="AE19" s="3" t="s">
        <v>5</v>
      </c>
      <c r="AF19" s="3" t="s">
        <v>5</v>
      </c>
      <c r="AG19" s="3" t="s">
        <v>5</v>
      </c>
      <c r="AH19" s="3" t="s">
        <v>5</v>
      </c>
      <c r="AI19" s="3" t="s">
        <v>5</v>
      </c>
      <c r="AJ19" s="3" t="s">
        <v>5</v>
      </c>
      <c r="AK19" s="3" t="s">
        <v>5</v>
      </c>
      <c r="AL19" s="3" t="s">
        <v>5</v>
      </c>
      <c r="AM19" s="3" t="s">
        <v>5</v>
      </c>
      <c r="AN19" s="3" t="s">
        <v>5</v>
      </c>
      <c r="AO19" s="3" t="s">
        <v>5</v>
      </c>
      <c r="AP19" s="3" t="s">
        <v>5</v>
      </c>
      <c r="AQ19" s="3" t="s">
        <v>5</v>
      </c>
      <c r="AR19" s="3" t="s">
        <v>5</v>
      </c>
      <c r="AS19" s="3" t="s">
        <v>5</v>
      </c>
      <c r="AT19" s="3" t="s">
        <v>5</v>
      </c>
      <c r="AU19" s="3" t="s">
        <v>5</v>
      </c>
      <c r="AV19" s="3" t="s">
        <v>5</v>
      </c>
      <c r="AW19" s="3" t="s">
        <v>5</v>
      </c>
      <c r="AX19" s="3" t="s">
        <v>5</v>
      </c>
      <c r="AY19" s="3">
        <v>0</v>
      </c>
      <c r="AZ19" s="3">
        <v>0</v>
      </c>
      <c r="BA19" s="3">
        <v>150</v>
      </c>
      <c r="BB19" s="3">
        <v>200</v>
      </c>
      <c r="BC19" s="3">
        <v>1300</v>
      </c>
      <c r="BD19" s="3">
        <v>250</v>
      </c>
      <c r="BE19" t="str">
        <f t="shared" si="4"/>
        <v>Poor - Single pit</v>
      </c>
      <c r="BF19">
        <f>D19*VLOOKUP(E19,'Deflator values'!$A$2:$E$31,5)</f>
        <v>1984.52164447775</v>
      </c>
      <c r="BG19">
        <f t="shared" si="5"/>
        <v>5</v>
      </c>
      <c r="BH19">
        <f t="shared" si="0"/>
        <v>5</v>
      </c>
      <c r="BI19">
        <f>(L19+M19)*'Deflator values'!$E$31</f>
        <v>240.09742475034741</v>
      </c>
      <c r="BJ19">
        <f t="shared" si="1"/>
        <v>385.28129639671999</v>
      </c>
      <c r="BK19">
        <f t="shared" si="6"/>
        <v>1926.4064819836001</v>
      </c>
      <c r="BL19" t="str">
        <f t="shared" si="2"/>
        <v>NA</v>
      </c>
      <c r="BM19" t="str">
        <f t="shared" si="3"/>
        <v>NA</v>
      </c>
      <c r="BN19" t="str">
        <f t="shared" si="7"/>
        <v xml:space="preserve">Concrete slab - Not shared - Everyone - Regularly cleaned - Emptied </v>
      </c>
      <c r="BO19" s="3" t="str">
        <f>IF(N(AA19)&lt;&gt;0,VLOOKUP(1985+COLUMN(BO18)-COLUMN($BO$1),'Deflator values'!$A$2:$E$31,5,5)*AA19,"")</f>
        <v/>
      </c>
      <c r="BP19" s="3" t="str">
        <f>IF(N(AB19)&lt;&gt;0,VLOOKUP(1985+COLUMN(BP18)-COLUMN($BO$1),'Deflator values'!$A$2:$E$31,5,5)*AB19,"")</f>
        <v/>
      </c>
      <c r="BQ19" s="3" t="str">
        <f>IF(N(AC19)&lt;&gt;0,VLOOKUP(1985+COLUMN(BQ18)-COLUMN($BO$1),'Deflator values'!$A$2:$E$31,5,5)*AC19,"")</f>
        <v/>
      </c>
      <c r="BR19" s="3" t="str">
        <f>IF(N(AD19)&lt;&gt;0,VLOOKUP(1985+COLUMN(BR18)-COLUMN($BO$1),'Deflator values'!$A$2:$E$31,5,5)*AD19,"")</f>
        <v/>
      </c>
      <c r="BS19" s="3" t="str">
        <f>IF(N(AE19)&lt;&gt;0,VLOOKUP(1985+COLUMN(BS18)-COLUMN($BO$1),'Deflator values'!$A$2:$E$31,5,5)*AE19,"")</f>
        <v/>
      </c>
      <c r="BT19" s="3" t="str">
        <f>IF(N(AF19)&lt;&gt;0,VLOOKUP(1985+COLUMN(BT18)-COLUMN($BO$1),'Deflator values'!$A$2:$E$31,5,5)*AF19,"")</f>
        <v/>
      </c>
      <c r="BU19" s="3" t="str">
        <f>IF(N(AG19)&lt;&gt;0,VLOOKUP(1985+COLUMN(BU18)-COLUMN($BO$1),'Deflator values'!$A$2:$E$31,5,5)*AG19,"")</f>
        <v/>
      </c>
      <c r="BV19" s="3" t="str">
        <f>IF(N(AH19)&lt;&gt;0,VLOOKUP(1985+COLUMN(BV18)-COLUMN($BO$1),'Deflator values'!$A$2:$E$31,5,5)*AH19,"")</f>
        <v/>
      </c>
      <c r="BW19" s="3" t="str">
        <f>IF(N(AI19)&lt;&gt;0,VLOOKUP(1985+COLUMN(BW18)-COLUMN($BO$1),'Deflator values'!$A$2:$E$31,5,5)*AI19,"")</f>
        <v/>
      </c>
      <c r="BX19" s="3" t="str">
        <f>IF(N(AJ19)&lt;&gt;0,VLOOKUP(1985+COLUMN(BX18)-COLUMN($BO$1),'Deflator values'!$A$2:$E$31,5,5)*AJ19,"")</f>
        <v/>
      </c>
      <c r="BY19" s="3" t="str">
        <f>IF(N(AK19)&lt;&gt;0,VLOOKUP(1985+COLUMN(BY18)-COLUMN($BO$1),'Deflator values'!$A$2:$E$31,5,5)*AK19,"")</f>
        <v/>
      </c>
      <c r="BZ19" s="3" t="str">
        <f>IF(N(AL19)&lt;&gt;0,VLOOKUP(1985+COLUMN(BZ18)-COLUMN($BO$1),'Deflator values'!$A$2:$E$31,5,5)*AL19,"")</f>
        <v/>
      </c>
      <c r="CA19" s="3" t="str">
        <f>IF(N(AM19)&lt;&gt;0,VLOOKUP(1985+COLUMN(CA18)-COLUMN($BO$1),'Deflator values'!$A$2:$E$31,5,5)*AM19,"")</f>
        <v/>
      </c>
      <c r="CB19" s="3" t="str">
        <f>IF(N(AN19)&lt;&gt;0,VLOOKUP(1985+COLUMN(CB18)-COLUMN($BO$1),'Deflator values'!$A$2:$E$31,5,5)*AN19,"")</f>
        <v/>
      </c>
      <c r="CC19" s="3" t="str">
        <f>IF(N(AO19)&lt;&gt;0,VLOOKUP(1985+COLUMN(CC18)-COLUMN($BO$1),'Deflator values'!$A$2:$E$31,5,5)*AO19,"")</f>
        <v/>
      </c>
      <c r="CD19" s="3" t="str">
        <f>IF(N(AP19)&lt;&gt;0,VLOOKUP(1985+COLUMN(CD18)-COLUMN($BO$1),'Deflator values'!$A$2:$E$31,5,5)*AP19,"")</f>
        <v/>
      </c>
      <c r="CE19" s="3" t="str">
        <f>IF(N(AQ19)&lt;&gt;0,VLOOKUP(1985+COLUMN(CE18)-COLUMN($BO$1),'Deflator values'!$A$2:$E$31,5,5)*AQ19,"")</f>
        <v/>
      </c>
      <c r="CF19" s="3" t="str">
        <f>IF(N(AR19)&lt;&gt;0,VLOOKUP(1985+COLUMN(CF18)-COLUMN($BO$1),'Deflator values'!$A$2:$E$31,5,5)*AR19,"")</f>
        <v/>
      </c>
      <c r="CG19" s="3" t="str">
        <f>IF(N(AS19)&lt;&gt;0,VLOOKUP(1985+COLUMN(CG18)-COLUMN($BO$1),'Deflator values'!$A$2:$E$31,5,5)*AS19,"")</f>
        <v/>
      </c>
      <c r="CH19" s="3" t="str">
        <f>IF(N(AT19)&lt;&gt;0,VLOOKUP(1985+COLUMN(CH18)-COLUMN($BO$1),'Deflator values'!$A$2:$E$31,5,5)*AT19,"")</f>
        <v/>
      </c>
      <c r="CI19" s="3" t="str">
        <f>IF(N(AU19)&lt;&gt;0,VLOOKUP(1985+COLUMN(CI18)-COLUMN($BO$1),'Deflator values'!$A$2:$E$31,5,5)*AU19,"")</f>
        <v/>
      </c>
      <c r="CJ19" s="3" t="str">
        <f>IF(N(AV19)&lt;&gt;0,VLOOKUP(1985+COLUMN(CJ18)-COLUMN($BO$1),'Deflator values'!$A$2:$E$31,5,5)*AV19,"")</f>
        <v/>
      </c>
      <c r="CK19" s="3" t="str">
        <f>IF(N(AW19)&lt;&gt;0,VLOOKUP(1985+COLUMN(CK18)-COLUMN($BO$1),'Deflator values'!$A$2:$E$31,5,5)*AW19,"")</f>
        <v/>
      </c>
      <c r="CL19" s="3" t="str">
        <f>IF(N(AX19)&lt;&gt;0,VLOOKUP(1985+COLUMN(CL18)-COLUMN($BO$1),'Deflator values'!$A$2:$E$31,5,5)*AX19,"")</f>
        <v/>
      </c>
      <c r="CM19" s="3" t="str">
        <f>IF(N(AY19)&lt;&gt;0,VLOOKUP(1985+COLUMN(CM18)-COLUMN($BO$1),'Deflator values'!$A$2:$E$31,5,5)*AY19,"")</f>
        <v/>
      </c>
      <c r="CN19" s="3" t="str">
        <f>IF(N(AZ19)&lt;&gt;0,VLOOKUP(1985+COLUMN(CN18)-COLUMN($BO$1),'Deflator values'!$A$2:$E$31,5,5)*AZ19,"")</f>
        <v/>
      </c>
      <c r="CO19" s="3">
        <f>IF(N(BA19)&lt;&gt;0,VLOOKUP(1985+COLUMN(CO18)-COLUMN($BO$1),'Deflator values'!$A$2:$E$31,5,5)*BA19,"")</f>
        <v>174.97611127542518</v>
      </c>
      <c r="CP19" s="3">
        <f>IF(N(BB19)&lt;&gt;0,VLOOKUP(1985+COLUMN(CP18)-COLUMN($BO$1),'Deflator values'!$A$2:$E$31,5,5)*BB19,"")</f>
        <v>216.96022935041381</v>
      </c>
      <c r="CQ19" s="3">
        <f>IF(N(BC19)&lt;&gt;0,VLOOKUP(1985+COLUMN(CQ18)-COLUMN($BO$1),'Deflator values'!$A$2:$E$31,5,5)*BC19,"")</f>
        <v>1300</v>
      </c>
      <c r="CR19" s="3">
        <f>IF(N(BD19)&lt;&gt;0,VLOOKUP(1985+COLUMN(CR18)-COLUMN($BO$1),'Deflator values'!$A$2:$E$31,5,5)*BD19,"")</f>
        <v>234.47014135776115</v>
      </c>
    </row>
    <row r="20" spans="1:96" x14ac:dyDescent="0.25">
      <c r="A20" s="3">
        <v>23</v>
      </c>
      <c r="B20">
        <v>19</v>
      </c>
      <c r="C20" s="3" t="s">
        <v>65</v>
      </c>
      <c r="D20" s="14">
        <v>1700</v>
      </c>
      <c r="E20" s="3">
        <v>2009</v>
      </c>
      <c r="F20" s="3">
        <v>4</v>
      </c>
      <c r="G20" s="3">
        <v>1</v>
      </c>
      <c r="H20" s="3">
        <v>9</v>
      </c>
      <c r="I20" s="3">
        <v>75000</v>
      </c>
      <c r="J20" s="5" t="s">
        <v>164</v>
      </c>
      <c r="K20" s="3">
        <v>13</v>
      </c>
      <c r="L20" s="3">
        <v>296</v>
      </c>
      <c r="M20" s="3">
        <v>35</v>
      </c>
      <c r="N20" s="3">
        <v>0</v>
      </c>
      <c r="O20" s="3"/>
      <c r="P20" s="3"/>
      <c r="Q20" s="3"/>
      <c r="R20" s="3" t="s">
        <v>182</v>
      </c>
      <c r="S20" s="3" t="s">
        <v>183</v>
      </c>
      <c r="T20" s="3" t="s">
        <v>185</v>
      </c>
      <c r="U20" s="3" t="s">
        <v>186</v>
      </c>
      <c r="V20" s="3" t="s">
        <v>187</v>
      </c>
      <c r="W20" s="3" t="s">
        <v>3</v>
      </c>
      <c r="X20" s="3" t="s">
        <v>3</v>
      </c>
      <c r="Y20" s="3" t="s">
        <v>3</v>
      </c>
      <c r="Z20" s="3" t="s">
        <v>3</v>
      </c>
      <c r="AA20" s="3" t="s">
        <v>5</v>
      </c>
      <c r="AB20" s="3" t="s">
        <v>5</v>
      </c>
      <c r="AC20" s="3" t="s">
        <v>5</v>
      </c>
      <c r="AD20" s="3" t="s">
        <v>5</v>
      </c>
      <c r="AE20" s="3" t="s">
        <v>5</v>
      </c>
      <c r="AF20" s="3" t="s">
        <v>5</v>
      </c>
      <c r="AG20" s="3" t="s">
        <v>5</v>
      </c>
      <c r="AH20" s="3" t="s">
        <v>5</v>
      </c>
      <c r="AI20" s="3" t="s">
        <v>5</v>
      </c>
      <c r="AJ20" s="3" t="s">
        <v>5</v>
      </c>
      <c r="AK20" s="3" t="s">
        <v>5</v>
      </c>
      <c r="AL20" s="3" t="s">
        <v>5</v>
      </c>
      <c r="AM20" s="3" t="s">
        <v>5</v>
      </c>
      <c r="AN20" s="3" t="s">
        <v>5</v>
      </c>
      <c r="AO20" s="3" t="s">
        <v>5</v>
      </c>
      <c r="AP20" s="3" t="s">
        <v>5</v>
      </c>
      <c r="AQ20" s="3" t="s">
        <v>5</v>
      </c>
      <c r="AR20" s="3" t="s">
        <v>5</v>
      </c>
      <c r="AS20" s="3" t="s">
        <v>5</v>
      </c>
      <c r="AT20" s="3" t="s">
        <v>5</v>
      </c>
      <c r="AU20" s="3" t="s">
        <v>5</v>
      </c>
      <c r="AV20" s="3" t="s">
        <v>5</v>
      </c>
      <c r="AW20" s="3" t="s">
        <v>5</v>
      </c>
      <c r="AX20" s="3" t="s">
        <v>5</v>
      </c>
      <c r="AY20" s="3">
        <v>0</v>
      </c>
      <c r="AZ20" s="3">
        <v>0</v>
      </c>
      <c r="BA20" s="3">
        <v>970</v>
      </c>
      <c r="BB20" s="3">
        <v>300</v>
      </c>
      <c r="BC20" s="3">
        <v>680</v>
      </c>
      <c r="BD20" s="3">
        <v>0</v>
      </c>
      <c r="BE20" t="str">
        <f t="shared" si="4"/>
        <v>Poor - Single pit</v>
      </c>
      <c r="BF20">
        <f>D20*VLOOKUP(E20,'Deflator values'!$A$2:$E$31,5)</f>
        <v>2249.1245304081167</v>
      </c>
      <c r="BG20">
        <f t="shared" si="5"/>
        <v>5</v>
      </c>
      <c r="BH20">
        <f t="shared" si="0"/>
        <v>4</v>
      </c>
      <c r="BI20">
        <f>(L20+M20)*'Deflator values'!$E$31</f>
        <v>310.43846715767575</v>
      </c>
      <c r="BJ20">
        <f t="shared" si="1"/>
        <v>427.39050605467412</v>
      </c>
      <c r="BK20">
        <f t="shared" si="6"/>
        <v>2136.9525302733705</v>
      </c>
      <c r="BL20" t="str">
        <f t="shared" si="2"/>
        <v>NA</v>
      </c>
      <c r="BM20" t="str">
        <f t="shared" si="3"/>
        <v>NA</v>
      </c>
      <c r="BN20" t="str">
        <f t="shared" si="7"/>
        <v xml:space="preserve">Concrete slab - Not shared - Everyone - Regularly cleaned - Emptied </v>
      </c>
      <c r="BO20" s="3" t="str">
        <f>IF(N(AA20)&lt;&gt;0,VLOOKUP(1985+COLUMN(BO19)-COLUMN($BO$1),'Deflator values'!$A$2:$E$31,5,5)*AA20,"")</f>
        <v/>
      </c>
      <c r="BP20" s="3" t="str">
        <f>IF(N(AB20)&lt;&gt;0,VLOOKUP(1985+COLUMN(BP19)-COLUMN($BO$1),'Deflator values'!$A$2:$E$31,5,5)*AB20,"")</f>
        <v/>
      </c>
      <c r="BQ20" s="3" t="str">
        <f>IF(N(AC20)&lt;&gt;0,VLOOKUP(1985+COLUMN(BQ19)-COLUMN($BO$1),'Deflator values'!$A$2:$E$31,5,5)*AC20,"")</f>
        <v/>
      </c>
      <c r="BR20" s="3" t="str">
        <f>IF(N(AD20)&lt;&gt;0,VLOOKUP(1985+COLUMN(BR19)-COLUMN($BO$1),'Deflator values'!$A$2:$E$31,5,5)*AD20,"")</f>
        <v/>
      </c>
      <c r="BS20" s="3" t="str">
        <f>IF(N(AE20)&lt;&gt;0,VLOOKUP(1985+COLUMN(BS19)-COLUMN($BO$1),'Deflator values'!$A$2:$E$31,5,5)*AE20,"")</f>
        <v/>
      </c>
      <c r="BT20" s="3" t="str">
        <f>IF(N(AF20)&lt;&gt;0,VLOOKUP(1985+COLUMN(BT19)-COLUMN($BO$1),'Deflator values'!$A$2:$E$31,5,5)*AF20,"")</f>
        <v/>
      </c>
      <c r="BU20" s="3" t="str">
        <f>IF(N(AG20)&lt;&gt;0,VLOOKUP(1985+COLUMN(BU19)-COLUMN($BO$1),'Deflator values'!$A$2:$E$31,5,5)*AG20,"")</f>
        <v/>
      </c>
      <c r="BV20" s="3" t="str">
        <f>IF(N(AH20)&lt;&gt;0,VLOOKUP(1985+COLUMN(BV19)-COLUMN($BO$1),'Deflator values'!$A$2:$E$31,5,5)*AH20,"")</f>
        <v/>
      </c>
      <c r="BW20" s="3" t="str">
        <f>IF(N(AI20)&lt;&gt;0,VLOOKUP(1985+COLUMN(BW19)-COLUMN($BO$1),'Deflator values'!$A$2:$E$31,5,5)*AI20,"")</f>
        <v/>
      </c>
      <c r="BX20" s="3" t="str">
        <f>IF(N(AJ20)&lt;&gt;0,VLOOKUP(1985+COLUMN(BX19)-COLUMN($BO$1),'Deflator values'!$A$2:$E$31,5,5)*AJ20,"")</f>
        <v/>
      </c>
      <c r="BY20" s="3" t="str">
        <f>IF(N(AK20)&lt;&gt;0,VLOOKUP(1985+COLUMN(BY19)-COLUMN($BO$1),'Deflator values'!$A$2:$E$31,5,5)*AK20,"")</f>
        <v/>
      </c>
      <c r="BZ20" s="3" t="str">
        <f>IF(N(AL20)&lt;&gt;0,VLOOKUP(1985+COLUMN(BZ19)-COLUMN($BO$1),'Deflator values'!$A$2:$E$31,5,5)*AL20,"")</f>
        <v/>
      </c>
      <c r="CA20" s="3" t="str">
        <f>IF(N(AM20)&lt;&gt;0,VLOOKUP(1985+COLUMN(CA19)-COLUMN($BO$1),'Deflator values'!$A$2:$E$31,5,5)*AM20,"")</f>
        <v/>
      </c>
      <c r="CB20" s="3" t="str">
        <f>IF(N(AN20)&lt;&gt;0,VLOOKUP(1985+COLUMN(CB19)-COLUMN($BO$1),'Deflator values'!$A$2:$E$31,5,5)*AN20,"")</f>
        <v/>
      </c>
      <c r="CC20" s="3" t="str">
        <f>IF(N(AO20)&lt;&gt;0,VLOOKUP(1985+COLUMN(CC19)-COLUMN($BO$1),'Deflator values'!$A$2:$E$31,5,5)*AO20,"")</f>
        <v/>
      </c>
      <c r="CD20" s="3" t="str">
        <f>IF(N(AP20)&lt;&gt;0,VLOOKUP(1985+COLUMN(CD19)-COLUMN($BO$1),'Deflator values'!$A$2:$E$31,5,5)*AP20,"")</f>
        <v/>
      </c>
      <c r="CE20" s="3" t="str">
        <f>IF(N(AQ20)&lt;&gt;0,VLOOKUP(1985+COLUMN(CE19)-COLUMN($BO$1),'Deflator values'!$A$2:$E$31,5,5)*AQ20,"")</f>
        <v/>
      </c>
      <c r="CF20" s="3" t="str">
        <f>IF(N(AR20)&lt;&gt;0,VLOOKUP(1985+COLUMN(CF19)-COLUMN($BO$1),'Deflator values'!$A$2:$E$31,5,5)*AR20,"")</f>
        <v/>
      </c>
      <c r="CG20" s="3" t="str">
        <f>IF(N(AS20)&lt;&gt;0,VLOOKUP(1985+COLUMN(CG19)-COLUMN($BO$1),'Deflator values'!$A$2:$E$31,5,5)*AS20,"")</f>
        <v/>
      </c>
      <c r="CH20" s="3" t="str">
        <f>IF(N(AT20)&lt;&gt;0,VLOOKUP(1985+COLUMN(CH19)-COLUMN($BO$1),'Deflator values'!$A$2:$E$31,5,5)*AT20,"")</f>
        <v/>
      </c>
      <c r="CI20" s="3" t="str">
        <f>IF(N(AU20)&lt;&gt;0,VLOOKUP(1985+COLUMN(CI19)-COLUMN($BO$1),'Deflator values'!$A$2:$E$31,5,5)*AU20,"")</f>
        <v/>
      </c>
      <c r="CJ20" s="3" t="str">
        <f>IF(N(AV20)&lt;&gt;0,VLOOKUP(1985+COLUMN(CJ19)-COLUMN($BO$1),'Deflator values'!$A$2:$E$31,5,5)*AV20,"")</f>
        <v/>
      </c>
      <c r="CK20" s="3" t="str">
        <f>IF(N(AW20)&lt;&gt;0,VLOOKUP(1985+COLUMN(CK19)-COLUMN($BO$1),'Deflator values'!$A$2:$E$31,5,5)*AW20,"")</f>
        <v/>
      </c>
      <c r="CL20" s="3" t="str">
        <f>IF(N(AX20)&lt;&gt;0,VLOOKUP(1985+COLUMN(CL19)-COLUMN($BO$1),'Deflator values'!$A$2:$E$31,5,5)*AX20,"")</f>
        <v/>
      </c>
      <c r="CM20" s="3" t="str">
        <f>IF(N(AY20)&lt;&gt;0,VLOOKUP(1985+COLUMN(CM19)-COLUMN($BO$1),'Deflator values'!$A$2:$E$31,5,5)*AY20,"")</f>
        <v/>
      </c>
      <c r="CN20" s="3" t="str">
        <f>IF(N(AZ20)&lt;&gt;0,VLOOKUP(1985+COLUMN(CN19)-COLUMN($BO$1),'Deflator values'!$A$2:$E$31,5,5)*AZ20,"")</f>
        <v/>
      </c>
      <c r="CO20" s="3">
        <f>IF(N(BA20)&lt;&gt;0,VLOOKUP(1985+COLUMN(CO19)-COLUMN($BO$1),'Deflator values'!$A$2:$E$31,5,5)*BA20,"")</f>
        <v>1131.5121862477497</v>
      </c>
      <c r="CP20" s="3">
        <f>IF(N(BB20)&lt;&gt;0,VLOOKUP(1985+COLUMN(CP19)-COLUMN($BO$1),'Deflator values'!$A$2:$E$31,5,5)*BB20,"")</f>
        <v>325.44034402562073</v>
      </c>
      <c r="CQ20" s="3">
        <f>IF(N(BC20)&lt;&gt;0,VLOOKUP(1985+COLUMN(CQ19)-COLUMN($BO$1),'Deflator values'!$A$2:$E$31,5,5)*BC20,"")</f>
        <v>680</v>
      </c>
      <c r="CR20" s="3" t="str">
        <f>IF(N(BD20)&lt;&gt;0,VLOOKUP(1985+COLUMN(CR19)-COLUMN($BO$1),'Deflator values'!$A$2:$E$31,5,5)*BD20,"")</f>
        <v/>
      </c>
    </row>
    <row r="21" spans="1:96" x14ac:dyDescent="0.25">
      <c r="A21" s="3">
        <v>26</v>
      </c>
      <c r="B21">
        <v>20</v>
      </c>
      <c r="C21" s="3" t="s">
        <v>65</v>
      </c>
      <c r="D21" s="14">
        <v>2500</v>
      </c>
      <c r="E21" s="3">
        <v>2009</v>
      </c>
      <c r="F21" s="3">
        <v>3</v>
      </c>
      <c r="G21" s="3">
        <v>1</v>
      </c>
      <c r="H21" s="3">
        <v>9</v>
      </c>
      <c r="I21" s="3">
        <v>72000</v>
      </c>
      <c r="J21" s="5" t="s">
        <v>164</v>
      </c>
      <c r="K21" s="3">
        <v>8</v>
      </c>
      <c r="L21" s="3">
        <v>176</v>
      </c>
      <c r="M21" s="3">
        <v>35</v>
      </c>
      <c r="N21" s="3">
        <v>0</v>
      </c>
      <c r="O21" s="3"/>
      <c r="P21" s="3"/>
      <c r="Q21" s="3"/>
      <c r="R21" s="3" t="s">
        <v>182</v>
      </c>
      <c r="S21" s="3" t="s">
        <v>183</v>
      </c>
      <c r="T21" s="3" t="s">
        <v>185</v>
      </c>
      <c r="U21" s="3" t="s">
        <v>186</v>
      </c>
      <c r="V21" s="3" t="s">
        <v>187</v>
      </c>
      <c r="W21" s="3" t="s">
        <v>3</v>
      </c>
      <c r="X21" s="3" t="s">
        <v>3</v>
      </c>
      <c r="Y21" s="3" t="s">
        <v>3</v>
      </c>
      <c r="Z21" s="3" t="s">
        <v>3</v>
      </c>
      <c r="AA21" s="3" t="s">
        <v>5</v>
      </c>
      <c r="AB21" s="3" t="s">
        <v>5</v>
      </c>
      <c r="AC21" s="3" t="s">
        <v>5</v>
      </c>
      <c r="AD21" s="3" t="s">
        <v>5</v>
      </c>
      <c r="AE21" s="3" t="s">
        <v>5</v>
      </c>
      <c r="AF21" s="3" t="s">
        <v>5</v>
      </c>
      <c r="AG21" s="3" t="s">
        <v>5</v>
      </c>
      <c r="AH21" s="3" t="s">
        <v>5</v>
      </c>
      <c r="AI21" s="3" t="s">
        <v>5</v>
      </c>
      <c r="AJ21" s="3" t="s">
        <v>5</v>
      </c>
      <c r="AK21" s="3" t="s">
        <v>5</v>
      </c>
      <c r="AL21" s="3" t="s">
        <v>5</v>
      </c>
      <c r="AM21" s="3" t="s">
        <v>5</v>
      </c>
      <c r="AN21" s="3" t="s">
        <v>5</v>
      </c>
      <c r="AO21" s="3" t="s">
        <v>5</v>
      </c>
      <c r="AP21" s="3" t="s">
        <v>5</v>
      </c>
      <c r="AQ21" s="3" t="s">
        <v>5</v>
      </c>
      <c r="AR21" s="3" t="s">
        <v>5</v>
      </c>
      <c r="AS21" s="3" t="s">
        <v>5</v>
      </c>
      <c r="AT21" s="3" t="s">
        <v>5</v>
      </c>
      <c r="AU21" s="3" t="s">
        <v>5</v>
      </c>
      <c r="AV21" s="3" t="s">
        <v>5</v>
      </c>
      <c r="AW21" s="3" t="s">
        <v>5</v>
      </c>
      <c r="AX21" s="3" t="s">
        <v>5</v>
      </c>
      <c r="AY21" s="3">
        <v>0</v>
      </c>
      <c r="AZ21" s="3">
        <v>0</v>
      </c>
      <c r="BA21" s="3">
        <v>0</v>
      </c>
      <c r="BB21" s="3">
        <v>150</v>
      </c>
      <c r="BC21" s="3">
        <v>0</v>
      </c>
      <c r="BD21" s="3">
        <v>0</v>
      </c>
      <c r="BE21" t="str">
        <f t="shared" si="4"/>
        <v>Poor - Single pit</v>
      </c>
      <c r="BF21">
        <f>D21*VLOOKUP(E21,'Deflator values'!$A$2:$E$31,5)</f>
        <v>3307.5360741295835</v>
      </c>
      <c r="BG21">
        <f t="shared" si="5"/>
        <v>5</v>
      </c>
      <c r="BH21">
        <f t="shared" si="0"/>
        <v>3</v>
      </c>
      <c r="BI21">
        <f>(L21+M21)*'Deflator values'!$E$31</f>
        <v>197.8927993059504</v>
      </c>
      <c r="BJ21">
        <f t="shared" si="1"/>
        <v>32.544034402562076</v>
      </c>
      <c r="BK21">
        <f t="shared" si="6"/>
        <v>162.72017201281037</v>
      </c>
      <c r="BL21" t="str">
        <f t="shared" si="2"/>
        <v>NA</v>
      </c>
      <c r="BM21" t="str">
        <f t="shared" si="3"/>
        <v>NA</v>
      </c>
      <c r="BN21" t="str">
        <f t="shared" si="7"/>
        <v xml:space="preserve">Concrete slab - Not shared - Everyone - Regularly cleaned - Emptied </v>
      </c>
      <c r="BO21" s="3" t="str">
        <f>IF(N(AA21)&lt;&gt;0,VLOOKUP(1985+COLUMN(BO20)-COLUMN($BO$1),'Deflator values'!$A$2:$E$31,5,5)*AA21,"")</f>
        <v/>
      </c>
      <c r="BP21" s="3" t="str">
        <f>IF(N(AB21)&lt;&gt;0,VLOOKUP(1985+COLUMN(BP20)-COLUMN($BO$1),'Deflator values'!$A$2:$E$31,5,5)*AB21,"")</f>
        <v/>
      </c>
      <c r="BQ21" s="3" t="str">
        <f>IF(N(AC21)&lt;&gt;0,VLOOKUP(1985+COLUMN(BQ20)-COLUMN($BO$1),'Deflator values'!$A$2:$E$31,5,5)*AC21,"")</f>
        <v/>
      </c>
      <c r="BR21" s="3" t="str">
        <f>IF(N(AD21)&lt;&gt;0,VLOOKUP(1985+COLUMN(BR20)-COLUMN($BO$1),'Deflator values'!$A$2:$E$31,5,5)*AD21,"")</f>
        <v/>
      </c>
      <c r="BS21" s="3" t="str">
        <f>IF(N(AE21)&lt;&gt;0,VLOOKUP(1985+COLUMN(BS20)-COLUMN($BO$1),'Deflator values'!$A$2:$E$31,5,5)*AE21,"")</f>
        <v/>
      </c>
      <c r="BT21" s="3" t="str">
        <f>IF(N(AF21)&lt;&gt;0,VLOOKUP(1985+COLUMN(BT20)-COLUMN($BO$1),'Deflator values'!$A$2:$E$31,5,5)*AF21,"")</f>
        <v/>
      </c>
      <c r="BU21" s="3" t="str">
        <f>IF(N(AG21)&lt;&gt;0,VLOOKUP(1985+COLUMN(BU20)-COLUMN($BO$1),'Deflator values'!$A$2:$E$31,5,5)*AG21,"")</f>
        <v/>
      </c>
      <c r="BV21" s="3" t="str">
        <f>IF(N(AH21)&lt;&gt;0,VLOOKUP(1985+COLUMN(BV20)-COLUMN($BO$1),'Deflator values'!$A$2:$E$31,5,5)*AH21,"")</f>
        <v/>
      </c>
      <c r="BW21" s="3" t="str">
        <f>IF(N(AI21)&lt;&gt;0,VLOOKUP(1985+COLUMN(BW20)-COLUMN($BO$1),'Deflator values'!$A$2:$E$31,5,5)*AI21,"")</f>
        <v/>
      </c>
      <c r="BX21" s="3" t="str">
        <f>IF(N(AJ21)&lt;&gt;0,VLOOKUP(1985+COLUMN(BX20)-COLUMN($BO$1),'Deflator values'!$A$2:$E$31,5,5)*AJ21,"")</f>
        <v/>
      </c>
      <c r="BY21" s="3" t="str">
        <f>IF(N(AK21)&lt;&gt;0,VLOOKUP(1985+COLUMN(BY20)-COLUMN($BO$1),'Deflator values'!$A$2:$E$31,5,5)*AK21,"")</f>
        <v/>
      </c>
      <c r="BZ21" s="3" t="str">
        <f>IF(N(AL21)&lt;&gt;0,VLOOKUP(1985+COLUMN(BZ20)-COLUMN($BO$1),'Deflator values'!$A$2:$E$31,5,5)*AL21,"")</f>
        <v/>
      </c>
      <c r="CA21" s="3" t="str">
        <f>IF(N(AM21)&lt;&gt;0,VLOOKUP(1985+COLUMN(CA20)-COLUMN($BO$1),'Deflator values'!$A$2:$E$31,5,5)*AM21,"")</f>
        <v/>
      </c>
      <c r="CB21" s="3" t="str">
        <f>IF(N(AN21)&lt;&gt;0,VLOOKUP(1985+COLUMN(CB20)-COLUMN($BO$1),'Deflator values'!$A$2:$E$31,5,5)*AN21,"")</f>
        <v/>
      </c>
      <c r="CC21" s="3" t="str">
        <f>IF(N(AO21)&lt;&gt;0,VLOOKUP(1985+COLUMN(CC20)-COLUMN($BO$1),'Deflator values'!$A$2:$E$31,5,5)*AO21,"")</f>
        <v/>
      </c>
      <c r="CD21" s="3" t="str">
        <f>IF(N(AP21)&lt;&gt;0,VLOOKUP(1985+COLUMN(CD20)-COLUMN($BO$1),'Deflator values'!$A$2:$E$31,5,5)*AP21,"")</f>
        <v/>
      </c>
      <c r="CE21" s="3" t="str">
        <f>IF(N(AQ21)&lt;&gt;0,VLOOKUP(1985+COLUMN(CE20)-COLUMN($BO$1),'Deflator values'!$A$2:$E$31,5,5)*AQ21,"")</f>
        <v/>
      </c>
      <c r="CF21" s="3" t="str">
        <f>IF(N(AR21)&lt;&gt;0,VLOOKUP(1985+COLUMN(CF20)-COLUMN($BO$1),'Deflator values'!$A$2:$E$31,5,5)*AR21,"")</f>
        <v/>
      </c>
      <c r="CG21" s="3" t="str">
        <f>IF(N(AS21)&lt;&gt;0,VLOOKUP(1985+COLUMN(CG20)-COLUMN($BO$1),'Deflator values'!$A$2:$E$31,5,5)*AS21,"")</f>
        <v/>
      </c>
      <c r="CH21" s="3" t="str">
        <f>IF(N(AT21)&lt;&gt;0,VLOOKUP(1985+COLUMN(CH20)-COLUMN($BO$1),'Deflator values'!$A$2:$E$31,5,5)*AT21,"")</f>
        <v/>
      </c>
      <c r="CI21" s="3" t="str">
        <f>IF(N(AU21)&lt;&gt;0,VLOOKUP(1985+COLUMN(CI20)-COLUMN($BO$1),'Deflator values'!$A$2:$E$31,5,5)*AU21,"")</f>
        <v/>
      </c>
      <c r="CJ21" s="3" t="str">
        <f>IF(N(AV21)&lt;&gt;0,VLOOKUP(1985+COLUMN(CJ20)-COLUMN($BO$1),'Deflator values'!$A$2:$E$31,5,5)*AV21,"")</f>
        <v/>
      </c>
      <c r="CK21" s="3" t="str">
        <f>IF(N(AW21)&lt;&gt;0,VLOOKUP(1985+COLUMN(CK20)-COLUMN($BO$1),'Deflator values'!$A$2:$E$31,5,5)*AW21,"")</f>
        <v/>
      </c>
      <c r="CL21" s="3" t="str">
        <f>IF(N(AX21)&lt;&gt;0,VLOOKUP(1985+COLUMN(CL20)-COLUMN($BO$1),'Deflator values'!$A$2:$E$31,5,5)*AX21,"")</f>
        <v/>
      </c>
      <c r="CM21" s="3" t="str">
        <f>IF(N(AY21)&lt;&gt;0,VLOOKUP(1985+COLUMN(CM20)-COLUMN($BO$1),'Deflator values'!$A$2:$E$31,5,5)*AY21,"")</f>
        <v/>
      </c>
      <c r="CN21" s="3" t="str">
        <f>IF(N(AZ21)&lt;&gt;0,VLOOKUP(1985+COLUMN(CN20)-COLUMN($BO$1),'Deflator values'!$A$2:$E$31,5,5)*AZ21,"")</f>
        <v/>
      </c>
      <c r="CO21" s="3" t="str">
        <f>IF(N(BA21)&lt;&gt;0,VLOOKUP(1985+COLUMN(CO20)-COLUMN($BO$1),'Deflator values'!$A$2:$E$31,5,5)*BA21,"")</f>
        <v/>
      </c>
      <c r="CP21" s="3">
        <f>IF(N(BB21)&lt;&gt;0,VLOOKUP(1985+COLUMN(CP20)-COLUMN($BO$1),'Deflator values'!$A$2:$E$31,5,5)*BB21,"")</f>
        <v>162.72017201281037</v>
      </c>
      <c r="CQ21" s="3" t="str">
        <f>IF(N(BC21)&lt;&gt;0,VLOOKUP(1985+COLUMN(CQ20)-COLUMN($BO$1),'Deflator values'!$A$2:$E$31,5,5)*BC21,"")</f>
        <v/>
      </c>
      <c r="CR21" s="3" t="str">
        <f>IF(N(BD21)&lt;&gt;0,VLOOKUP(1985+COLUMN(CR20)-COLUMN($BO$1),'Deflator values'!$A$2:$E$31,5,5)*BD21,"")</f>
        <v/>
      </c>
    </row>
    <row r="22" spans="1:96" x14ac:dyDescent="0.25">
      <c r="A22" s="3">
        <v>22</v>
      </c>
      <c r="B22">
        <v>21</v>
      </c>
      <c r="C22" s="3" t="s">
        <v>65</v>
      </c>
      <c r="D22" s="14">
        <v>1500</v>
      </c>
      <c r="E22" s="3">
        <v>1999</v>
      </c>
      <c r="F22" s="3">
        <v>6</v>
      </c>
      <c r="G22" s="3">
        <v>1</v>
      </c>
      <c r="H22" s="3">
        <v>9</v>
      </c>
      <c r="I22" s="3">
        <v>72000</v>
      </c>
      <c r="J22" s="5" t="s">
        <v>162</v>
      </c>
      <c r="K22" s="3">
        <v>20</v>
      </c>
      <c r="L22" s="3">
        <v>384</v>
      </c>
      <c r="M22" s="3">
        <v>200</v>
      </c>
      <c r="N22" s="3">
        <v>0</v>
      </c>
      <c r="O22" s="3"/>
      <c r="P22" s="3"/>
      <c r="Q22" s="3"/>
      <c r="R22" s="3" t="s">
        <v>182</v>
      </c>
      <c r="S22" s="3" t="s">
        <v>183</v>
      </c>
      <c r="T22" s="3" t="s">
        <v>185</v>
      </c>
      <c r="U22" s="3" t="s">
        <v>186</v>
      </c>
      <c r="V22" s="3" t="s">
        <v>187</v>
      </c>
      <c r="W22" s="3" t="s">
        <v>3</v>
      </c>
      <c r="X22" s="3" t="s">
        <v>3</v>
      </c>
      <c r="Y22" s="3" t="s">
        <v>3</v>
      </c>
      <c r="Z22" s="3" t="s">
        <v>3</v>
      </c>
      <c r="AA22" s="3" t="s">
        <v>5</v>
      </c>
      <c r="AB22" s="3" t="s">
        <v>5</v>
      </c>
      <c r="AC22" s="3" t="s">
        <v>5</v>
      </c>
      <c r="AD22" s="3" t="s">
        <v>5</v>
      </c>
      <c r="AE22" s="3" t="s">
        <v>5</v>
      </c>
      <c r="AF22" s="3" t="s">
        <v>5</v>
      </c>
      <c r="AG22" s="3" t="s">
        <v>5</v>
      </c>
      <c r="AH22" s="3" t="s">
        <v>5</v>
      </c>
      <c r="AI22" s="3" t="s">
        <v>5</v>
      </c>
      <c r="AJ22" s="3" t="s">
        <v>5</v>
      </c>
      <c r="AK22" s="3" t="s">
        <v>5</v>
      </c>
      <c r="AL22" s="3" t="s">
        <v>5</v>
      </c>
      <c r="AM22" s="3" t="s">
        <v>5</v>
      </c>
      <c r="AN22" s="3" t="s">
        <v>5</v>
      </c>
      <c r="AO22" s="3">
        <v>0</v>
      </c>
      <c r="AP22" s="3">
        <v>0</v>
      </c>
      <c r="AQ22" s="3">
        <v>0</v>
      </c>
      <c r="AR22" s="3">
        <v>0</v>
      </c>
      <c r="AS22" s="3">
        <v>0</v>
      </c>
      <c r="AT22" s="3">
        <v>0</v>
      </c>
      <c r="AU22" s="3">
        <v>0</v>
      </c>
      <c r="AV22" s="3">
        <v>0</v>
      </c>
      <c r="AW22" s="3">
        <v>0</v>
      </c>
      <c r="AX22" s="3">
        <v>0</v>
      </c>
      <c r="AY22" s="3">
        <v>0</v>
      </c>
      <c r="AZ22" s="3">
        <v>0</v>
      </c>
      <c r="BA22" s="3">
        <v>500</v>
      </c>
      <c r="BB22" s="3">
        <v>0</v>
      </c>
      <c r="BC22" s="3">
        <v>0</v>
      </c>
      <c r="BD22" s="3">
        <v>0</v>
      </c>
      <c r="BE22" t="str">
        <f t="shared" si="4"/>
        <v>Poor - Single pit offset latrine</v>
      </c>
      <c r="BF22">
        <f>D22*VLOOKUP(E22,'Deflator values'!$A$2:$E$31,5)</f>
        <v>3102.2822765809365</v>
      </c>
      <c r="BG22">
        <f t="shared" si="5"/>
        <v>15</v>
      </c>
      <c r="BH22">
        <f t="shared" si="0"/>
        <v>6</v>
      </c>
      <c r="BI22">
        <f>(L22+M22)*'Deflator values'!$E$31</f>
        <v>547.72225021173006</v>
      </c>
      <c r="BJ22">
        <f t="shared" si="1"/>
        <v>38.883580283427818</v>
      </c>
      <c r="BK22">
        <f t="shared" si="6"/>
        <v>583.25370425141728</v>
      </c>
      <c r="BL22" t="str">
        <f t="shared" si="2"/>
        <v>NA</v>
      </c>
      <c r="BM22" t="str">
        <f t="shared" si="3"/>
        <v>NA</v>
      </c>
      <c r="BN22" t="str">
        <f t="shared" si="7"/>
        <v xml:space="preserve">Concrete slab - Not shared - Everyone - Regularly cleaned - Emptied </v>
      </c>
      <c r="BO22" s="3" t="str">
        <f>IF(N(AA22)&lt;&gt;0,VLOOKUP(1985+COLUMN(BO21)-COLUMN($BO$1),'Deflator values'!$A$2:$E$31,5,5)*AA22,"")</f>
        <v/>
      </c>
      <c r="BP22" s="3" t="str">
        <f>IF(N(AB22)&lt;&gt;0,VLOOKUP(1985+COLUMN(BP21)-COLUMN($BO$1),'Deflator values'!$A$2:$E$31,5,5)*AB22,"")</f>
        <v/>
      </c>
      <c r="BQ22" s="3" t="str">
        <f>IF(N(AC22)&lt;&gt;0,VLOOKUP(1985+COLUMN(BQ21)-COLUMN($BO$1),'Deflator values'!$A$2:$E$31,5,5)*AC22,"")</f>
        <v/>
      </c>
      <c r="BR22" s="3" t="str">
        <f>IF(N(AD22)&lt;&gt;0,VLOOKUP(1985+COLUMN(BR21)-COLUMN($BO$1),'Deflator values'!$A$2:$E$31,5,5)*AD22,"")</f>
        <v/>
      </c>
      <c r="BS22" s="3" t="str">
        <f>IF(N(AE22)&lt;&gt;0,VLOOKUP(1985+COLUMN(BS21)-COLUMN($BO$1),'Deflator values'!$A$2:$E$31,5,5)*AE22,"")</f>
        <v/>
      </c>
      <c r="BT22" s="3" t="str">
        <f>IF(N(AF22)&lt;&gt;0,VLOOKUP(1985+COLUMN(BT21)-COLUMN($BO$1),'Deflator values'!$A$2:$E$31,5,5)*AF22,"")</f>
        <v/>
      </c>
      <c r="BU22" s="3" t="str">
        <f>IF(N(AG22)&lt;&gt;0,VLOOKUP(1985+COLUMN(BU21)-COLUMN($BO$1),'Deflator values'!$A$2:$E$31,5,5)*AG22,"")</f>
        <v/>
      </c>
      <c r="BV22" s="3" t="str">
        <f>IF(N(AH22)&lt;&gt;0,VLOOKUP(1985+COLUMN(BV21)-COLUMN($BO$1),'Deflator values'!$A$2:$E$31,5,5)*AH22,"")</f>
        <v/>
      </c>
      <c r="BW22" s="3" t="str">
        <f>IF(N(AI22)&lt;&gt;0,VLOOKUP(1985+COLUMN(BW21)-COLUMN($BO$1),'Deflator values'!$A$2:$E$31,5,5)*AI22,"")</f>
        <v/>
      </c>
      <c r="BX22" s="3" t="str">
        <f>IF(N(AJ22)&lt;&gt;0,VLOOKUP(1985+COLUMN(BX21)-COLUMN($BO$1),'Deflator values'!$A$2:$E$31,5,5)*AJ22,"")</f>
        <v/>
      </c>
      <c r="BY22" s="3" t="str">
        <f>IF(N(AK22)&lt;&gt;0,VLOOKUP(1985+COLUMN(BY21)-COLUMN($BO$1),'Deflator values'!$A$2:$E$31,5,5)*AK22,"")</f>
        <v/>
      </c>
      <c r="BZ22" s="3" t="str">
        <f>IF(N(AL22)&lt;&gt;0,VLOOKUP(1985+COLUMN(BZ21)-COLUMN($BO$1),'Deflator values'!$A$2:$E$31,5,5)*AL22,"")</f>
        <v/>
      </c>
      <c r="CA22" s="3" t="str">
        <f>IF(N(AM22)&lt;&gt;0,VLOOKUP(1985+COLUMN(CA21)-COLUMN($BO$1),'Deflator values'!$A$2:$E$31,5,5)*AM22,"")</f>
        <v/>
      </c>
      <c r="CB22" s="3" t="str">
        <f>IF(N(AN22)&lt;&gt;0,VLOOKUP(1985+COLUMN(CB21)-COLUMN($BO$1),'Deflator values'!$A$2:$E$31,5,5)*AN22,"")</f>
        <v/>
      </c>
      <c r="CC22" s="3" t="str">
        <f>IF(N(AO22)&lt;&gt;0,VLOOKUP(1985+COLUMN(CC21)-COLUMN($BO$1),'Deflator values'!$A$2:$E$31,5,5)*AO22,"")</f>
        <v/>
      </c>
      <c r="CD22" s="3" t="str">
        <f>IF(N(AP22)&lt;&gt;0,VLOOKUP(1985+COLUMN(CD21)-COLUMN($BO$1),'Deflator values'!$A$2:$E$31,5,5)*AP22,"")</f>
        <v/>
      </c>
      <c r="CE22" s="3" t="str">
        <f>IF(N(AQ22)&lt;&gt;0,VLOOKUP(1985+COLUMN(CE21)-COLUMN($BO$1),'Deflator values'!$A$2:$E$31,5,5)*AQ22,"")</f>
        <v/>
      </c>
      <c r="CF22" s="3" t="str">
        <f>IF(N(AR22)&lt;&gt;0,VLOOKUP(1985+COLUMN(CF21)-COLUMN($BO$1),'Deflator values'!$A$2:$E$31,5,5)*AR22,"")</f>
        <v/>
      </c>
      <c r="CG22" s="3" t="str">
        <f>IF(N(AS22)&lt;&gt;0,VLOOKUP(1985+COLUMN(CG21)-COLUMN($BO$1),'Deflator values'!$A$2:$E$31,5,5)*AS22,"")</f>
        <v/>
      </c>
      <c r="CH22" s="3" t="str">
        <f>IF(N(AT22)&lt;&gt;0,VLOOKUP(1985+COLUMN(CH21)-COLUMN($BO$1),'Deflator values'!$A$2:$E$31,5,5)*AT22,"")</f>
        <v/>
      </c>
      <c r="CI22" s="3" t="str">
        <f>IF(N(AU22)&lt;&gt;0,VLOOKUP(1985+COLUMN(CI21)-COLUMN($BO$1),'Deflator values'!$A$2:$E$31,5,5)*AU22,"")</f>
        <v/>
      </c>
      <c r="CJ22" s="3" t="str">
        <f>IF(N(AV22)&lt;&gt;0,VLOOKUP(1985+COLUMN(CJ21)-COLUMN($BO$1),'Deflator values'!$A$2:$E$31,5,5)*AV22,"")</f>
        <v/>
      </c>
      <c r="CK22" s="3" t="str">
        <f>IF(N(AW22)&lt;&gt;0,VLOOKUP(1985+COLUMN(CK21)-COLUMN($BO$1),'Deflator values'!$A$2:$E$31,5,5)*AW22,"")</f>
        <v/>
      </c>
      <c r="CL22" s="3" t="str">
        <f>IF(N(AX22)&lt;&gt;0,VLOOKUP(1985+COLUMN(CL21)-COLUMN($BO$1),'Deflator values'!$A$2:$E$31,5,5)*AX22,"")</f>
        <v/>
      </c>
      <c r="CM22" s="3" t="str">
        <f>IF(N(AY22)&lt;&gt;0,VLOOKUP(1985+COLUMN(CM21)-COLUMN($BO$1),'Deflator values'!$A$2:$E$31,5,5)*AY22,"")</f>
        <v/>
      </c>
      <c r="CN22" s="3" t="str">
        <f>IF(N(AZ22)&lt;&gt;0,VLOOKUP(1985+COLUMN(CN21)-COLUMN($BO$1),'Deflator values'!$A$2:$E$31,5,5)*AZ22,"")</f>
        <v/>
      </c>
      <c r="CO22" s="3">
        <f>IF(N(BA22)&lt;&gt;0,VLOOKUP(1985+COLUMN(CO21)-COLUMN($BO$1),'Deflator values'!$A$2:$E$31,5,5)*BA22,"")</f>
        <v>583.25370425141728</v>
      </c>
      <c r="CP22" s="3" t="str">
        <f>IF(N(BB22)&lt;&gt;0,VLOOKUP(1985+COLUMN(CP21)-COLUMN($BO$1),'Deflator values'!$A$2:$E$31,5,5)*BB22,"")</f>
        <v/>
      </c>
      <c r="CQ22" s="3" t="str">
        <f>IF(N(BC22)&lt;&gt;0,VLOOKUP(1985+COLUMN(CQ21)-COLUMN($BO$1),'Deflator values'!$A$2:$E$31,5,5)*BC22,"")</f>
        <v/>
      </c>
      <c r="CR22" s="3" t="str">
        <f>IF(N(BD22)&lt;&gt;0,VLOOKUP(1985+COLUMN(CR21)-COLUMN($BO$1),'Deflator values'!$A$2:$E$31,5,5)*BD22,"")</f>
        <v/>
      </c>
    </row>
    <row r="23" spans="1:96" x14ac:dyDescent="0.25">
      <c r="A23" s="3">
        <v>24</v>
      </c>
      <c r="B23">
        <v>22</v>
      </c>
      <c r="C23" s="3" t="s">
        <v>65</v>
      </c>
      <c r="D23" s="14">
        <v>42500</v>
      </c>
      <c r="E23" s="3">
        <v>2002</v>
      </c>
      <c r="F23" s="3">
        <v>4</v>
      </c>
      <c r="G23" s="3">
        <v>1</v>
      </c>
      <c r="H23" s="3">
        <v>9</v>
      </c>
      <c r="I23" s="3">
        <v>100000</v>
      </c>
      <c r="J23" s="5" t="s">
        <v>162</v>
      </c>
      <c r="K23" s="3">
        <v>0</v>
      </c>
      <c r="L23" s="3">
        <v>800</v>
      </c>
      <c r="M23" s="3">
        <v>0</v>
      </c>
      <c r="N23" s="3">
        <v>0</v>
      </c>
      <c r="O23" s="3"/>
      <c r="P23" s="3"/>
      <c r="Q23" s="3"/>
      <c r="R23" s="3" t="s">
        <v>182</v>
      </c>
      <c r="S23" s="3" t="s">
        <v>183</v>
      </c>
      <c r="T23" s="3" t="s">
        <v>185</v>
      </c>
      <c r="U23" s="3" t="s">
        <v>186</v>
      </c>
      <c r="V23" s="3" t="s">
        <v>187</v>
      </c>
      <c r="W23" s="3" t="s">
        <v>3</v>
      </c>
      <c r="X23" s="3" t="s">
        <v>3</v>
      </c>
      <c r="Y23" s="3" t="s">
        <v>3</v>
      </c>
      <c r="Z23" s="3" t="s">
        <v>3</v>
      </c>
      <c r="AA23" s="3" t="s">
        <v>5</v>
      </c>
      <c r="AB23" s="3" t="s">
        <v>5</v>
      </c>
      <c r="AC23" s="3" t="s">
        <v>5</v>
      </c>
      <c r="AD23" s="3" t="s">
        <v>5</v>
      </c>
      <c r="AE23" s="3" t="s">
        <v>5</v>
      </c>
      <c r="AF23" s="3" t="s">
        <v>5</v>
      </c>
      <c r="AG23" s="3" t="s">
        <v>5</v>
      </c>
      <c r="AH23" s="3" t="s">
        <v>5</v>
      </c>
      <c r="AI23" s="3" t="s">
        <v>5</v>
      </c>
      <c r="AJ23" s="3" t="s">
        <v>5</v>
      </c>
      <c r="AK23" s="3" t="s">
        <v>5</v>
      </c>
      <c r="AL23" s="3" t="s">
        <v>5</v>
      </c>
      <c r="AM23" s="3" t="s">
        <v>5</v>
      </c>
      <c r="AN23" s="3" t="s">
        <v>5</v>
      </c>
      <c r="AO23" s="3" t="s">
        <v>5</v>
      </c>
      <c r="AP23" s="3" t="s">
        <v>5</v>
      </c>
      <c r="AQ23" s="3" t="s">
        <v>5</v>
      </c>
      <c r="AR23" s="3">
        <v>0</v>
      </c>
      <c r="AS23" s="3">
        <v>0</v>
      </c>
      <c r="AT23" s="3">
        <v>0</v>
      </c>
      <c r="AU23" s="3">
        <v>0</v>
      </c>
      <c r="AV23" s="3">
        <v>0</v>
      </c>
      <c r="AW23" s="3">
        <v>0</v>
      </c>
      <c r="AX23" s="3">
        <v>0</v>
      </c>
      <c r="AY23" s="3">
        <v>0</v>
      </c>
      <c r="AZ23" s="3">
        <v>0</v>
      </c>
      <c r="BA23" s="3">
        <v>0</v>
      </c>
      <c r="BB23" s="3">
        <v>0</v>
      </c>
      <c r="BC23" s="3">
        <v>0</v>
      </c>
      <c r="BD23" s="3">
        <v>0</v>
      </c>
      <c r="BE23" t="str">
        <f t="shared" si="4"/>
        <v>Poor - Single pit offset latrine</v>
      </c>
      <c r="BF23">
        <f>D23*VLOOKUP(E23,'Deflator values'!$A$2:$E$31,5)</f>
        <v>81167.556247858491</v>
      </c>
      <c r="BG23">
        <f t="shared" si="5"/>
        <v>12</v>
      </c>
      <c r="BH23">
        <f t="shared" si="0"/>
        <v>4</v>
      </c>
      <c r="BI23">
        <f>(L23+M23)*'Deflator values'!$E$31</f>
        <v>750.30445234483568</v>
      </c>
      <c r="BJ23">
        <f t="shared" si="1"/>
        <v>0</v>
      </c>
      <c r="BK23">
        <f t="shared" si="6"/>
        <v>0</v>
      </c>
      <c r="BL23" t="str">
        <f t="shared" si="2"/>
        <v>NA</v>
      </c>
      <c r="BM23" t="str">
        <f t="shared" si="3"/>
        <v>NA</v>
      </c>
      <c r="BN23" t="str">
        <f t="shared" si="7"/>
        <v xml:space="preserve">Concrete slab - Not shared - Everyone - Regularly cleaned - Emptied </v>
      </c>
      <c r="BO23" s="3" t="str">
        <f>IF(N(AA23)&lt;&gt;0,VLOOKUP(1985+COLUMN(BO22)-COLUMN($BO$1),'Deflator values'!$A$2:$E$31,5,5)*AA23,"")</f>
        <v/>
      </c>
      <c r="BP23" s="3" t="str">
        <f>IF(N(AB23)&lt;&gt;0,VLOOKUP(1985+COLUMN(BP22)-COLUMN($BO$1),'Deflator values'!$A$2:$E$31,5,5)*AB23,"")</f>
        <v/>
      </c>
      <c r="BQ23" s="3" t="str">
        <f>IF(N(AC23)&lt;&gt;0,VLOOKUP(1985+COLUMN(BQ22)-COLUMN($BO$1),'Deflator values'!$A$2:$E$31,5,5)*AC23,"")</f>
        <v/>
      </c>
      <c r="BR23" s="3" t="str">
        <f>IF(N(AD23)&lt;&gt;0,VLOOKUP(1985+COLUMN(BR22)-COLUMN($BO$1),'Deflator values'!$A$2:$E$31,5,5)*AD23,"")</f>
        <v/>
      </c>
      <c r="BS23" s="3" t="str">
        <f>IF(N(AE23)&lt;&gt;0,VLOOKUP(1985+COLUMN(BS22)-COLUMN($BO$1),'Deflator values'!$A$2:$E$31,5,5)*AE23,"")</f>
        <v/>
      </c>
      <c r="BT23" s="3" t="str">
        <f>IF(N(AF23)&lt;&gt;0,VLOOKUP(1985+COLUMN(BT22)-COLUMN($BO$1),'Deflator values'!$A$2:$E$31,5,5)*AF23,"")</f>
        <v/>
      </c>
      <c r="BU23" s="3" t="str">
        <f>IF(N(AG23)&lt;&gt;0,VLOOKUP(1985+COLUMN(BU22)-COLUMN($BO$1),'Deflator values'!$A$2:$E$31,5,5)*AG23,"")</f>
        <v/>
      </c>
      <c r="BV23" s="3" t="str">
        <f>IF(N(AH23)&lt;&gt;0,VLOOKUP(1985+COLUMN(BV22)-COLUMN($BO$1),'Deflator values'!$A$2:$E$31,5,5)*AH23,"")</f>
        <v/>
      </c>
      <c r="BW23" s="3" t="str">
        <f>IF(N(AI23)&lt;&gt;0,VLOOKUP(1985+COLUMN(BW22)-COLUMN($BO$1),'Deflator values'!$A$2:$E$31,5,5)*AI23,"")</f>
        <v/>
      </c>
      <c r="BX23" s="3" t="str">
        <f>IF(N(AJ23)&lt;&gt;0,VLOOKUP(1985+COLUMN(BX22)-COLUMN($BO$1),'Deflator values'!$A$2:$E$31,5,5)*AJ23,"")</f>
        <v/>
      </c>
      <c r="BY23" s="3" t="str">
        <f>IF(N(AK23)&lt;&gt;0,VLOOKUP(1985+COLUMN(BY22)-COLUMN($BO$1),'Deflator values'!$A$2:$E$31,5,5)*AK23,"")</f>
        <v/>
      </c>
      <c r="BZ23" s="3" t="str">
        <f>IF(N(AL23)&lt;&gt;0,VLOOKUP(1985+COLUMN(BZ22)-COLUMN($BO$1),'Deflator values'!$A$2:$E$31,5,5)*AL23,"")</f>
        <v/>
      </c>
      <c r="CA23" s="3" t="str">
        <f>IF(N(AM23)&lt;&gt;0,VLOOKUP(1985+COLUMN(CA22)-COLUMN($BO$1),'Deflator values'!$A$2:$E$31,5,5)*AM23,"")</f>
        <v/>
      </c>
      <c r="CB23" s="3" t="str">
        <f>IF(N(AN23)&lt;&gt;0,VLOOKUP(1985+COLUMN(CB22)-COLUMN($BO$1),'Deflator values'!$A$2:$E$31,5,5)*AN23,"")</f>
        <v/>
      </c>
      <c r="CC23" s="3" t="str">
        <f>IF(N(AO23)&lt;&gt;0,VLOOKUP(1985+COLUMN(CC22)-COLUMN($BO$1),'Deflator values'!$A$2:$E$31,5,5)*AO23,"")</f>
        <v/>
      </c>
      <c r="CD23" s="3" t="str">
        <f>IF(N(AP23)&lt;&gt;0,VLOOKUP(1985+COLUMN(CD22)-COLUMN($BO$1),'Deflator values'!$A$2:$E$31,5,5)*AP23,"")</f>
        <v/>
      </c>
      <c r="CE23" s="3" t="str">
        <f>IF(N(AQ23)&lt;&gt;0,VLOOKUP(1985+COLUMN(CE22)-COLUMN($BO$1),'Deflator values'!$A$2:$E$31,5,5)*AQ23,"")</f>
        <v/>
      </c>
      <c r="CF23" s="3" t="str">
        <f>IF(N(AR23)&lt;&gt;0,VLOOKUP(1985+COLUMN(CF22)-COLUMN($BO$1),'Deflator values'!$A$2:$E$31,5,5)*AR23,"")</f>
        <v/>
      </c>
      <c r="CG23" s="3" t="str">
        <f>IF(N(AS23)&lt;&gt;0,VLOOKUP(1985+COLUMN(CG22)-COLUMN($BO$1),'Deflator values'!$A$2:$E$31,5,5)*AS23,"")</f>
        <v/>
      </c>
      <c r="CH23" s="3" t="str">
        <f>IF(N(AT23)&lt;&gt;0,VLOOKUP(1985+COLUMN(CH22)-COLUMN($BO$1),'Deflator values'!$A$2:$E$31,5,5)*AT23,"")</f>
        <v/>
      </c>
      <c r="CI23" s="3" t="str">
        <f>IF(N(AU23)&lt;&gt;0,VLOOKUP(1985+COLUMN(CI22)-COLUMN($BO$1),'Deflator values'!$A$2:$E$31,5,5)*AU23,"")</f>
        <v/>
      </c>
      <c r="CJ23" s="3" t="str">
        <f>IF(N(AV23)&lt;&gt;0,VLOOKUP(1985+COLUMN(CJ22)-COLUMN($BO$1),'Deflator values'!$A$2:$E$31,5,5)*AV23,"")</f>
        <v/>
      </c>
      <c r="CK23" s="3" t="str">
        <f>IF(N(AW23)&lt;&gt;0,VLOOKUP(1985+COLUMN(CK22)-COLUMN($BO$1),'Deflator values'!$A$2:$E$31,5,5)*AW23,"")</f>
        <v/>
      </c>
      <c r="CL23" s="3" t="str">
        <f>IF(N(AX23)&lt;&gt;0,VLOOKUP(1985+COLUMN(CL22)-COLUMN($BO$1),'Deflator values'!$A$2:$E$31,5,5)*AX23,"")</f>
        <v/>
      </c>
      <c r="CM23" s="3" t="str">
        <f>IF(N(AY23)&lt;&gt;0,VLOOKUP(1985+COLUMN(CM22)-COLUMN($BO$1),'Deflator values'!$A$2:$E$31,5,5)*AY23,"")</f>
        <v/>
      </c>
      <c r="CN23" s="3" t="str">
        <f>IF(N(AZ23)&lt;&gt;0,VLOOKUP(1985+COLUMN(CN22)-COLUMN($BO$1),'Deflator values'!$A$2:$E$31,5,5)*AZ23,"")</f>
        <v/>
      </c>
      <c r="CO23" s="3" t="str">
        <f>IF(N(BA23)&lt;&gt;0,VLOOKUP(1985+COLUMN(CO22)-COLUMN($BO$1),'Deflator values'!$A$2:$E$31,5,5)*BA23,"")</f>
        <v/>
      </c>
      <c r="CP23" s="3" t="str">
        <f>IF(N(BB23)&lt;&gt;0,VLOOKUP(1985+COLUMN(CP22)-COLUMN($BO$1),'Deflator values'!$A$2:$E$31,5,5)*BB23,"")</f>
        <v/>
      </c>
      <c r="CQ23" s="3" t="str">
        <f>IF(N(BC23)&lt;&gt;0,VLOOKUP(1985+COLUMN(CQ22)-COLUMN($BO$1),'Deflator values'!$A$2:$E$31,5,5)*BC23,"")</f>
        <v/>
      </c>
      <c r="CR23" s="3" t="str">
        <f>IF(N(BD23)&lt;&gt;0,VLOOKUP(1985+COLUMN(CR22)-COLUMN($BO$1),'Deflator values'!$A$2:$E$31,5,5)*BD23,"")</f>
        <v/>
      </c>
    </row>
    <row r="24" spans="1:96" x14ac:dyDescent="0.25">
      <c r="A24" s="3">
        <v>25</v>
      </c>
      <c r="B24">
        <v>23</v>
      </c>
      <c r="C24" s="3" t="s">
        <v>65</v>
      </c>
      <c r="D24" s="14">
        <v>13500</v>
      </c>
      <c r="E24" s="3">
        <v>2009</v>
      </c>
      <c r="F24" s="3">
        <v>3</v>
      </c>
      <c r="G24" s="3">
        <v>1</v>
      </c>
      <c r="H24" s="3">
        <v>9</v>
      </c>
      <c r="I24" s="3">
        <v>120000</v>
      </c>
      <c r="J24" s="5" t="s">
        <v>162</v>
      </c>
      <c r="K24" s="3">
        <v>0</v>
      </c>
      <c r="L24" s="3">
        <v>366</v>
      </c>
      <c r="M24" s="3">
        <v>0</v>
      </c>
      <c r="N24" s="3">
        <v>0</v>
      </c>
      <c r="O24" s="3"/>
      <c r="P24" s="3"/>
      <c r="Q24" s="3"/>
      <c r="R24" s="3" t="s">
        <v>182</v>
      </c>
      <c r="S24" s="3" t="s">
        <v>183</v>
      </c>
      <c r="T24" s="3" t="s">
        <v>185</v>
      </c>
      <c r="U24" s="3" t="s">
        <v>186</v>
      </c>
      <c r="V24" s="3" t="s">
        <v>187</v>
      </c>
      <c r="W24" s="3" t="s">
        <v>3</v>
      </c>
      <c r="X24" s="3" t="s">
        <v>3</v>
      </c>
      <c r="Y24" s="3" t="s">
        <v>3</v>
      </c>
      <c r="Z24" s="3" t="s">
        <v>3</v>
      </c>
      <c r="AA24" s="3" t="s">
        <v>5</v>
      </c>
      <c r="AB24" s="3" t="s">
        <v>5</v>
      </c>
      <c r="AC24" s="3" t="s">
        <v>5</v>
      </c>
      <c r="AD24" s="3" t="s">
        <v>5</v>
      </c>
      <c r="AE24" s="3" t="s">
        <v>5</v>
      </c>
      <c r="AF24" s="3" t="s">
        <v>5</v>
      </c>
      <c r="AG24" s="3" t="s">
        <v>5</v>
      </c>
      <c r="AH24" s="3" t="s">
        <v>5</v>
      </c>
      <c r="AI24" s="3" t="s">
        <v>5</v>
      </c>
      <c r="AJ24" s="3" t="s">
        <v>5</v>
      </c>
      <c r="AK24" s="3" t="s">
        <v>5</v>
      </c>
      <c r="AL24" s="3" t="s">
        <v>5</v>
      </c>
      <c r="AM24" s="3" t="s">
        <v>5</v>
      </c>
      <c r="AN24" s="3" t="s">
        <v>5</v>
      </c>
      <c r="AO24" s="3" t="s">
        <v>5</v>
      </c>
      <c r="AP24" s="3" t="s">
        <v>5</v>
      </c>
      <c r="AQ24" s="3" t="s">
        <v>5</v>
      </c>
      <c r="AR24" s="3" t="s">
        <v>5</v>
      </c>
      <c r="AS24" s="3" t="s">
        <v>5</v>
      </c>
      <c r="AT24" s="3" t="s">
        <v>5</v>
      </c>
      <c r="AU24" s="3" t="s">
        <v>5</v>
      </c>
      <c r="AV24" s="3" t="s">
        <v>5</v>
      </c>
      <c r="AW24" s="3" t="s">
        <v>5</v>
      </c>
      <c r="AX24" s="3" t="s">
        <v>5</v>
      </c>
      <c r="AY24" s="3">
        <v>0</v>
      </c>
      <c r="AZ24" s="3">
        <v>0</v>
      </c>
      <c r="BA24" s="3">
        <v>0</v>
      </c>
      <c r="BB24" s="3">
        <v>0</v>
      </c>
      <c r="BC24" s="3">
        <v>0</v>
      </c>
      <c r="BD24" s="3">
        <v>0</v>
      </c>
      <c r="BE24" t="str">
        <f t="shared" si="4"/>
        <v>Poor - Single pit offset latrine</v>
      </c>
      <c r="BF24">
        <f>D24*VLOOKUP(E24,'Deflator values'!$A$2:$E$31,5)</f>
        <v>17860.694800299749</v>
      </c>
      <c r="BG24">
        <f t="shared" si="5"/>
        <v>5</v>
      </c>
      <c r="BH24">
        <f t="shared" si="0"/>
        <v>3</v>
      </c>
      <c r="BI24">
        <f>(L24+M24)*'Deflator values'!$E$31</f>
        <v>343.26428694776234</v>
      </c>
      <c r="BJ24">
        <f t="shared" si="1"/>
        <v>0</v>
      </c>
      <c r="BK24">
        <f t="shared" si="6"/>
        <v>0</v>
      </c>
      <c r="BL24" t="str">
        <f t="shared" si="2"/>
        <v>NA</v>
      </c>
      <c r="BM24" t="str">
        <f t="shared" si="3"/>
        <v>NA</v>
      </c>
      <c r="BN24" t="str">
        <f t="shared" si="7"/>
        <v xml:space="preserve">Concrete slab - Not shared - Everyone - Regularly cleaned - Emptied </v>
      </c>
      <c r="BO24" s="3" t="str">
        <f>IF(N(AA24)&lt;&gt;0,VLOOKUP(1985+COLUMN(BO23)-COLUMN($BO$1),'Deflator values'!$A$2:$E$31,5,5)*AA24,"")</f>
        <v/>
      </c>
      <c r="BP24" s="3" t="str">
        <f>IF(N(AB24)&lt;&gt;0,VLOOKUP(1985+COLUMN(BP23)-COLUMN($BO$1),'Deflator values'!$A$2:$E$31,5,5)*AB24,"")</f>
        <v/>
      </c>
      <c r="BQ24" s="3" t="str">
        <f>IF(N(AC24)&lt;&gt;0,VLOOKUP(1985+COLUMN(BQ23)-COLUMN($BO$1),'Deflator values'!$A$2:$E$31,5,5)*AC24,"")</f>
        <v/>
      </c>
      <c r="BR24" s="3" t="str">
        <f>IF(N(AD24)&lt;&gt;0,VLOOKUP(1985+COLUMN(BR23)-COLUMN($BO$1),'Deflator values'!$A$2:$E$31,5,5)*AD24,"")</f>
        <v/>
      </c>
      <c r="BS24" s="3" t="str">
        <f>IF(N(AE24)&lt;&gt;0,VLOOKUP(1985+COLUMN(BS23)-COLUMN($BO$1),'Deflator values'!$A$2:$E$31,5,5)*AE24,"")</f>
        <v/>
      </c>
      <c r="BT24" s="3" t="str">
        <f>IF(N(AF24)&lt;&gt;0,VLOOKUP(1985+COLUMN(BT23)-COLUMN($BO$1),'Deflator values'!$A$2:$E$31,5,5)*AF24,"")</f>
        <v/>
      </c>
      <c r="BU24" s="3" t="str">
        <f>IF(N(AG24)&lt;&gt;0,VLOOKUP(1985+COLUMN(BU23)-COLUMN($BO$1),'Deflator values'!$A$2:$E$31,5,5)*AG24,"")</f>
        <v/>
      </c>
      <c r="BV24" s="3" t="str">
        <f>IF(N(AH24)&lt;&gt;0,VLOOKUP(1985+COLUMN(BV23)-COLUMN($BO$1),'Deflator values'!$A$2:$E$31,5,5)*AH24,"")</f>
        <v/>
      </c>
      <c r="BW24" s="3" t="str">
        <f>IF(N(AI24)&lt;&gt;0,VLOOKUP(1985+COLUMN(BW23)-COLUMN($BO$1),'Deflator values'!$A$2:$E$31,5,5)*AI24,"")</f>
        <v/>
      </c>
      <c r="BX24" s="3" t="str">
        <f>IF(N(AJ24)&lt;&gt;0,VLOOKUP(1985+COLUMN(BX23)-COLUMN($BO$1),'Deflator values'!$A$2:$E$31,5,5)*AJ24,"")</f>
        <v/>
      </c>
      <c r="BY24" s="3" t="str">
        <f>IF(N(AK24)&lt;&gt;0,VLOOKUP(1985+COLUMN(BY23)-COLUMN($BO$1),'Deflator values'!$A$2:$E$31,5,5)*AK24,"")</f>
        <v/>
      </c>
      <c r="BZ24" s="3" t="str">
        <f>IF(N(AL24)&lt;&gt;0,VLOOKUP(1985+COLUMN(BZ23)-COLUMN($BO$1),'Deflator values'!$A$2:$E$31,5,5)*AL24,"")</f>
        <v/>
      </c>
      <c r="CA24" s="3" t="str">
        <f>IF(N(AM24)&lt;&gt;0,VLOOKUP(1985+COLUMN(CA23)-COLUMN($BO$1),'Deflator values'!$A$2:$E$31,5,5)*AM24,"")</f>
        <v/>
      </c>
      <c r="CB24" s="3" t="str">
        <f>IF(N(AN24)&lt;&gt;0,VLOOKUP(1985+COLUMN(CB23)-COLUMN($BO$1),'Deflator values'!$A$2:$E$31,5,5)*AN24,"")</f>
        <v/>
      </c>
      <c r="CC24" s="3" t="str">
        <f>IF(N(AO24)&lt;&gt;0,VLOOKUP(1985+COLUMN(CC23)-COLUMN($BO$1),'Deflator values'!$A$2:$E$31,5,5)*AO24,"")</f>
        <v/>
      </c>
      <c r="CD24" s="3" t="str">
        <f>IF(N(AP24)&lt;&gt;0,VLOOKUP(1985+COLUMN(CD23)-COLUMN($BO$1),'Deflator values'!$A$2:$E$31,5,5)*AP24,"")</f>
        <v/>
      </c>
      <c r="CE24" s="3" t="str">
        <f>IF(N(AQ24)&lt;&gt;0,VLOOKUP(1985+COLUMN(CE23)-COLUMN($BO$1),'Deflator values'!$A$2:$E$31,5,5)*AQ24,"")</f>
        <v/>
      </c>
      <c r="CF24" s="3" t="str">
        <f>IF(N(AR24)&lt;&gt;0,VLOOKUP(1985+COLUMN(CF23)-COLUMN($BO$1),'Deflator values'!$A$2:$E$31,5,5)*AR24,"")</f>
        <v/>
      </c>
      <c r="CG24" s="3" t="str">
        <f>IF(N(AS24)&lt;&gt;0,VLOOKUP(1985+COLUMN(CG23)-COLUMN($BO$1),'Deflator values'!$A$2:$E$31,5,5)*AS24,"")</f>
        <v/>
      </c>
      <c r="CH24" s="3" t="str">
        <f>IF(N(AT24)&lt;&gt;0,VLOOKUP(1985+COLUMN(CH23)-COLUMN($BO$1),'Deflator values'!$A$2:$E$31,5,5)*AT24,"")</f>
        <v/>
      </c>
      <c r="CI24" s="3" t="str">
        <f>IF(N(AU24)&lt;&gt;0,VLOOKUP(1985+COLUMN(CI23)-COLUMN($BO$1),'Deflator values'!$A$2:$E$31,5,5)*AU24,"")</f>
        <v/>
      </c>
      <c r="CJ24" s="3" t="str">
        <f>IF(N(AV24)&lt;&gt;0,VLOOKUP(1985+COLUMN(CJ23)-COLUMN($BO$1),'Deflator values'!$A$2:$E$31,5,5)*AV24,"")</f>
        <v/>
      </c>
      <c r="CK24" s="3" t="str">
        <f>IF(N(AW24)&lt;&gt;0,VLOOKUP(1985+COLUMN(CK23)-COLUMN($BO$1),'Deflator values'!$A$2:$E$31,5,5)*AW24,"")</f>
        <v/>
      </c>
      <c r="CL24" s="3" t="str">
        <f>IF(N(AX24)&lt;&gt;0,VLOOKUP(1985+COLUMN(CL23)-COLUMN($BO$1),'Deflator values'!$A$2:$E$31,5,5)*AX24,"")</f>
        <v/>
      </c>
      <c r="CM24" s="3" t="str">
        <f>IF(N(AY24)&lt;&gt;0,VLOOKUP(1985+COLUMN(CM23)-COLUMN($BO$1),'Deflator values'!$A$2:$E$31,5,5)*AY24,"")</f>
        <v/>
      </c>
      <c r="CN24" s="3" t="str">
        <f>IF(N(AZ24)&lt;&gt;0,VLOOKUP(1985+COLUMN(CN23)-COLUMN($BO$1),'Deflator values'!$A$2:$E$31,5,5)*AZ24,"")</f>
        <v/>
      </c>
      <c r="CO24" s="3" t="str">
        <f>IF(N(BA24)&lt;&gt;0,VLOOKUP(1985+COLUMN(CO23)-COLUMN($BO$1),'Deflator values'!$A$2:$E$31,5,5)*BA24,"")</f>
        <v/>
      </c>
      <c r="CP24" s="3" t="str">
        <f>IF(N(BB24)&lt;&gt;0,VLOOKUP(1985+COLUMN(CP23)-COLUMN($BO$1),'Deflator values'!$A$2:$E$31,5,5)*BB24,"")</f>
        <v/>
      </c>
      <c r="CQ24" s="3" t="str">
        <f>IF(N(BC24)&lt;&gt;0,VLOOKUP(1985+COLUMN(CQ23)-COLUMN($BO$1),'Deflator values'!$A$2:$E$31,5,5)*BC24,"")</f>
        <v/>
      </c>
      <c r="CR24" s="3" t="str">
        <f>IF(N(BD24)&lt;&gt;0,VLOOKUP(1985+COLUMN(CR23)-COLUMN($BO$1),'Deflator values'!$A$2:$E$31,5,5)*BD24,"")</f>
        <v/>
      </c>
    </row>
    <row r="25" spans="1:96" x14ac:dyDescent="0.25">
      <c r="A25" s="3">
        <v>27</v>
      </c>
      <c r="B25">
        <v>24</v>
      </c>
      <c r="C25" s="3" t="s">
        <v>65</v>
      </c>
      <c r="D25" s="14">
        <v>2100</v>
      </c>
      <c r="E25" s="3">
        <v>2011</v>
      </c>
      <c r="F25" s="3">
        <v>6</v>
      </c>
      <c r="G25" s="3">
        <v>1</v>
      </c>
      <c r="H25" s="3">
        <v>9</v>
      </c>
      <c r="I25" s="3">
        <v>72000</v>
      </c>
      <c r="J25" s="5" t="s">
        <v>162</v>
      </c>
      <c r="K25" s="3">
        <v>10</v>
      </c>
      <c r="L25" s="3">
        <v>504</v>
      </c>
      <c r="M25" s="3">
        <v>0</v>
      </c>
      <c r="N25" s="3">
        <v>0</v>
      </c>
      <c r="O25" s="3"/>
      <c r="P25" s="3"/>
      <c r="Q25" s="3"/>
      <c r="R25" s="3" t="s">
        <v>182</v>
      </c>
      <c r="S25" s="3" t="s">
        <v>183</v>
      </c>
      <c r="T25" s="3" t="s">
        <v>185</v>
      </c>
      <c r="U25" s="3" t="s">
        <v>186</v>
      </c>
      <c r="V25" s="3" t="s">
        <v>187</v>
      </c>
      <c r="W25" s="3" t="s">
        <v>3</v>
      </c>
      <c r="X25" s="3" t="s">
        <v>3</v>
      </c>
      <c r="Y25" s="3" t="s">
        <v>3</v>
      </c>
      <c r="Z25" s="3" t="s">
        <v>3</v>
      </c>
      <c r="AA25" s="3" t="s">
        <v>5</v>
      </c>
      <c r="AB25" s="3" t="s">
        <v>5</v>
      </c>
      <c r="AC25" s="3" t="s">
        <v>5</v>
      </c>
      <c r="AD25" s="3" t="s">
        <v>5</v>
      </c>
      <c r="AE25" s="3" t="s">
        <v>5</v>
      </c>
      <c r="AF25" s="3" t="s">
        <v>5</v>
      </c>
      <c r="AG25" s="3" t="s">
        <v>5</v>
      </c>
      <c r="AH25" s="3" t="s">
        <v>5</v>
      </c>
      <c r="AI25" s="3" t="s">
        <v>5</v>
      </c>
      <c r="AJ25" s="3" t="s">
        <v>5</v>
      </c>
      <c r="AK25" s="3" t="s">
        <v>5</v>
      </c>
      <c r="AL25" s="3" t="s">
        <v>5</v>
      </c>
      <c r="AM25" s="3" t="s">
        <v>5</v>
      </c>
      <c r="AN25" s="3" t="s">
        <v>5</v>
      </c>
      <c r="AO25" s="3" t="s">
        <v>5</v>
      </c>
      <c r="AP25" s="3" t="s">
        <v>5</v>
      </c>
      <c r="AQ25" s="3" t="s">
        <v>5</v>
      </c>
      <c r="AR25" s="3" t="s">
        <v>5</v>
      </c>
      <c r="AS25" s="3" t="s">
        <v>5</v>
      </c>
      <c r="AT25" s="3" t="s">
        <v>5</v>
      </c>
      <c r="AU25" s="3" t="s">
        <v>5</v>
      </c>
      <c r="AV25" s="3" t="s">
        <v>5</v>
      </c>
      <c r="AW25" s="3" t="s">
        <v>5</v>
      </c>
      <c r="AX25" s="3" t="s">
        <v>5</v>
      </c>
      <c r="AY25" s="3" t="s">
        <v>5</v>
      </c>
      <c r="AZ25" s="3" t="s">
        <v>5</v>
      </c>
      <c r="BA25" s="3">
        <v>0</v>
      </c>
      <c r="BB25" s="3">
        <v>0</v>
      </c>
      <c r="BC25" s="3">
        <v>0</v>
      </c>
      <c r="BD25" s="3">
        <v>0</v>
      </c>
      <c r="BE25" t="str">
        <f t="shared" si="4"/>
        <v>Poor - Single pit offset latrine</v>
      </c>
      <c r="BF25">
        <f>D25*VLOOKUP(E25,'Deflator values'!$A$2:$E$31,5)</f>
        <v>2449.6655578559526</v>
      </c>
      <c r="BG25">
        <f t="shared" si="5"/>
        <v>3</v>
      </c>
      <c r="BH25">
        <f t="shared" si="0"/>
        <v>6</v>
      </c>
      <c r="BI25">
        <f>(L25+M25)*'Deflator values'!$E$31</f>
        <v>472.69180497724648</v>
      </c>
      <c r="BJ25">
        <f t="shared" si="1"/>
        <v>0</v>
      </c>
      <c r="BK25">
        <f t="shared" si="6"/>
        <v>0</v>
      </c>
      <c r="BL25" t="str">
        <f t="shared" si="2"/>
        <v>NA</v>
      </c>
      <c r="BM25" t="str">
        <f t="shared" si="3"/>
        <v>NA</v>
      </c>
      <c r="BN25" t="str">
        <f t="shared" si="7"/>
        <v xml:space="preserve">Concrete slab - Not shared - Everyone - Regularly cleaned - Emptied </v>
      </c>
      <c r="BO25" s="3" t="str">
        <f>IF(N(AA25)&lt;&gt;0,VLOOKUP(1985+COLUMN(BO24)-COLUMN($BO$1),'Deflator values'!$A$2:$E$31,5,5)*AA25,"")</f>
        <v/>
      </c>
      <c r="BP25" s="3" t="str">
        <f>IF(N(AB25)&lt;&gt;0,VLOOKUP(1985+COLUMN(BP24)-COLUMN($BO$1),'Deflator values'!$A$2:$E$31,5,5)*AB25,"")</f>
        <v/>
      </c>
      <c r="BQ25" s="3" t="str">
        <f>IF(N(AC25)&lt;&gt;0,VLOOKUP(1985+COLUMN(BQ24)-COLUMN($BO$1),'Deflator values'!$A$2:$E$31,5,5)*AC25,"")</f>
        <v/>
      </c>
      <c r="BR25" s="3" t="str">
        <f>IF(N(AD25)&lt;&gt;0,VLOOKUP(1985+COLUMN(BR24)-COLUMN($BO$1),'Deflator values'!$A$2:$E$31,5,5)*AD25,"")</f>
        <v/>
      </c>
      <c r="BS25" s="3" t="str">
        <f>IF(N(AE25)&lt;&gt;0,VLOOKUP(1985+COLUMN(BS24)-COLUMN($BO$1),'Deflator values'!$A$2:$E$31,5,5)*AE25,"")</f>
        <v/>
      </c>
      <c r="BT25" s="3" t="str">
        <f>IF(N(AF25)&lt;&gt;0,VLOOKUP(1985+COLUMN(BT24)-COLUMN($BO$1),'Deflator values'!$A$2:$E$31,5,5)*AF25,"")</f>
        <v/>
      </c>
      <c r="BU25" s="3" t="str">
        <f>IF(N(AG25)&lt;&gt;0,VLOOKUP(1985+COLUMN(BU24)-COLUMN($BO$1),'Deflator values'!$A$2:$E$31,5,5)*AG25,"")</f>
        <v/>
      </c>
      <c r="BV25" s="3" t="str">
        <f>IF(N(AH25)&lt;&gt;0,VLOOKUP(1985+COLUMN(BV24)-COLUMN($BO$1),'Deflator values'!$A$2:$E$31,5,5)*AH25,"")</f>
        <v/>
      </c>
      <c r="BW25" s="3" t="str">
        <f>IF(N(AI25)&lt;&gt;0,VLOOKUP(1985+COLUMN(BW24)-COLUMN($BO$1),'Deflator values'!$A$2:$E$31,5,5)*AI25,"")</f>
        <v/>
      </c>
      <c r="BX25" s="3" t="str">
        <f>IF(N(AJ25)&lt;&gt;0,VLOOKUP(1985+COLUMN(BX24)-COLUMN($BO$1),'Deflator values'!$A$2:$E$31,5,5)*AJ25,"")</f>
        <v/>
      </c>
      <c r="BY25" s="3" t="str">
        <f>IF(N(AK25)&lt;&gt;0,VLOOKUP(1985+COLUMN(BY24)-COLUMN($BO$1),'Deflator values'!$A$2:$E$31,5,5)*AK25,"")</f>
        <v/>
      </c>
      <c r="BZ25" s="3" t="str">
        <f>IF(N(AL25)&lt;&gt;0,VLOOKUP(1985+COLUMN(BZ24)-COLUMN($BO$1),'Deflator values'!$A$2:$E$31,5,5)*AL25,"")</f>
        <v/>
      </c>
      <c r="CA25" s="3" t="str">
        <f>IF(N(AM25)&lt;&gt;0,VLOOKUP(1985+COLUMN(CA24)-COLUMN($BO$1),'Deflator values'!$A$2:$E$31,5,5)*AM25,"")</f>
        <v/>
      </c>
      <c r="CB25" s="3" t="str">
        <f>IF(N(AN25)&lt;&gt;0,VLOOKUP(1985+COLUMN(CB24)-COLUMN($BO$1),'Deflator values'!$A$2:$E$31,5,5)*AN25,"")</f>
        <v/>
      </c>
      <c r="CC25" s="3" t="str">
        <f>IF(N(AO25)&lt;&gt;0,VLOOKUP(1985+COLUMN(CC24)-COLUMN($BO$1),'Deflator values'!$A$2:$E$31,5,5)*AO25,"")</f>
        <v/>
      </c>
      <c r="CD25" s="3" t="str">
        <f>IF(N(AP25)&lt;&gt;0,VLOOKUP(1985+COLUMN(CD24)-COLUMN($BO$1),'Deflator values'!$A$2:$E$31,5,5)*AP25,"")</f>
        <v/>
      </c>
      <c r="CE25" s="3" t="str">
        <f>IF(N(AQ25)&lt;&gt;0,VLOOKUP(1985+COLUMN(CE24)-COLUMN($BO$1),'Deflator values'!$A$2:$E$31,5,5)*AQ25,"")</f>
        <v/>
      </c>
      <c r="CF25" s="3" t="str">
        <f>IF(N(AR25)&lt;&gt;0,VLOOKUP(1985+COLUMN(CF24)-COLUMN($BO$1),'Deflator values'!$A$2:$E$31,5,5)*AR25,"")</f>
        <v/>
      </c>
      <c r="CG25" s="3" t="str">
        <f>IF(N(AS25)&lt;&gt;0,VLOOKUP(1985+COLUMN(CG24)-COLUMN($BO$1),'Deflator values'!$A$2:$E$31,5,5)*AS25,"")</f>
        <v/>
      </c>
      <c r="CH25" s="3" t="str">
        <f>IF(N(AT25)&lt;&gt;0,VLOOKUP(1985+COLUMN(CH24)-COLUMN($BO$1),'Deflator values'!$A$2:$E$31,5,5)*AT25,"")</f>
        <v/>
      </c>
      <c r="CI25" s="3" t="str">
        <f>IF(N(AU25)&lt;&gt;0,VLOOKUP(1985+COLUMN(CI24)-COLUMN($BO$1),'Deflator values'!$A$2:$E$31,5,5)*AU25,"")</f>
        <v/>
      </c>
      <c r="CJ25" s="3" t="str">
        <f>IF(N(AV25)&lt;&gt;0,VLOOKUP(1985+COLUMN(CJ24)-COLUMN($BO$1),'Deflator values'!$A$2:$E$31,5,5)*AV25,"")</f>
        <v/>
      </c>
      <c r="CK25" s="3" t="str">
        <f>IF(N(AW25)&lt;&gt;0,VLOOKUP(1985+COLUMN(CK24)-COLUMN($BO$1),'Deflator values'!$A$2:$E$31,5,5)*AW25,"")</f>
        <v/>
      </c>
      <c r="CL25" s="3" t="str">
        <f>IF(N(AX25)&lt;&gt;0,VLOOKUP(1985+COLUMN(CL24)-COLUMN($BO$1),'Deflator values'!$A$2:$E$31,5,5)*AX25,"")</f>
        <v/>
      </c>
      <c r="CM25" s="3" t="str">
        <f>IF(N(AY25)&lt;&gt;0,VLOOKUP(1985+COLUMN(CM24)-COLUMN($BO$1),'Deflator values'!$A$2:$E$31,5,5)*AY25,"")</f>
        <v/>
      </c>
      <c r="CN25" s="3" t="str">
        <f>IF(N(AZ25)&lt;&gt;0,VLOOKUP(1985+COLUMN(CN24)-COLUMN($BO$1),'Deflator values'!$A$2:$E$31,5,5)*AZ25,"")</f>
        <v/>
      </c>
      <c r="CO25" s="3" t="str">
        <f>IF(N(BA25)&lt;&gt;0,VLOOKUP(1985+COLUMN(CO24)-COLUMN($BO$1),'Deflator values'!$A$2:$E$31,5,5)*BA25,"")</f>
        <v/>
      </c>
      <c r="CP25" s="3" t="str">
        <f>IF(N(BB25)&lt;&gt;0,VLOOKUP(1985+COLUMN(CP24)-COLUMN($BO$1),'Deflator values'!$A$2:$E$31,5,5)*BB25,"")</f>
        <v/>
      </c>
      <c r="CQ25" s="3" t="str">
        <f>IF(N(BC25)&lt;&gt;0,VLOOKUP(1985+COLUMN(CQ24)-COLUMN($BO$1),'Deflator values'!$A$2:$E$31,5,5)*BC25,"")</f>
        <v/>
      </c>
      <c r="CR25" s="3" t="str">
        <f>IF(N(BD25)&lt;&gt;0,VLOOKUP(1985+COLUMN(CR24)-COLUMN($BO$1),'Deflator values'!$A$2:$E$31,5,5)*BD25,"")</f>
        <v/>
      </c>
    </row>
    <row r="26" spans="1:96" x14ac:dyDescent="0.25">
      <c r="A26" s="3">
        <v>3</v>
      </c>
      <c r="B26" s="15">
        <v>25</v>
      </c>
      <c r="C26" s="3" t="s">
        <v>66</v>
      </c>
      <c r="D26" s="3">
        <v>19000</v>
      </c>
      <c r="E26" s="14">
        <v>2007</v>
      </c>
      <c r="F26" s="14">
        <v>4</v>
      </c>
      <c r="G26" s="14">
        <v>2</v>
      </c>
      <c r="H26" s="14">
        <v>9</v>
      </c>
      <c r="I26" s="3">
        <v>144000</v>
      </c>
      <c r="J26" s="5" t="s">
        <v>162</v>
      </c>
      <c r="K26" s="3">
        <v>0</v>
      </c>
      <c r="L26" s="3">
        <v>1076</v>
      </c>
      <c r="M26" s="3">
        <v>0</v>
      </c>
      <c r="N26" s="3">
        <v>0</v>
      </c>
      <c r="O26" s="3"/>
      <c r="P26" s="3"/>
      <c r="Q26" s="3"/>
      <c r="R26" s="3" t="s">
        <v>182</v>
      </c>
      <c r="S26" s="3" t="s">
        <v>183</v>
      </c>
      <c r="T26" s="3" t="s">
        <v>185</v>
      </c>
      <c r="U26" s="3" t="s">
        <v>186</v>
      </c>
      <c r="V26" s="3" t="s">
        <v>187</v>
      </c>
      <c r="W26" s="3" t="s">
        <v>3</v>
      </c>
      <c r="X26" s="3" t="s">
        <v>3</v>
      </c>
      <c r="Y26" s="3" t="s">
        <v>3</v>
      </c>
      <c r="Z26" s="3" t="s">
        <v>3</v>
      </c>
      <c r="AA26" s="3" t="s">
        <v>5</v>
      </c>
      <c r="AB26" s="3" t="s">
        <v>5</v>
      </c>
      <c r="AC26" s="3" t="s">
        <v>5</v>
      </c>
      <c r="AD26" s="3" t="s">
        <v>5</v>
      </c>
      <c r="AE26" s="3" t="s">
        <v>5</v>
      </c>
      <c r="AF26" s="3" t="s">
        <v>5</v>
      </c>
      <c r="AG26" s="3" t="s">
        <v>5</v>
      </c>
      <c r="AH26" s="3" t="s">
        <v>5</v>
      </c>
      <c r="AI26" s="3" t="s">
        <v>5</v>
      </c>
      <c r="AJ26" s="3" t="s">
        <v>5</v>
      </c>
      <c r="AK26" s="3" t="s">
        <v>5</v>
      </c>
      <c r="AL26" s="3" t="s">
        <v>5</v>
      </c>
      <c r="AM26" s="3" t="s">
        <v>5</v>
      </c>
      <c r="AN26" s="3" t="s">
        <v>5</v>
      </c>
      <c r="AO26" s="3" t="s">
        <v>5</v>
      </c>
      <c r="AP26" s="3" t="s">
        <v>5</v>
      </c>
      <c r="AQ26" s="3" t="s">
        <v>5</v>
      </c>
      <c r="AR26" s="3" t="s">
        <v>5</v>
      </c>
      <c r="AS26" s="3" t="s">
        <v>5</v>
      </c>
      <c r="AT26" s="3" t="s">
        <v>5</v>
      </c>
      <c r="AU26" s="3" t="s">
        <v>5</v>
      </c>
      <c r="AV26" s="3" t="s">
        <v>5</v>
      </c>
      <c r="AW26" s="3">
        <v>0</v>
      </c>
      <c r="AX26" s="3">
        <v>0</v>
      </c>
      <c r="AY26" s="3">
        <v>0</v>
      </c>
      <c r="AZ26" s="3">
        <v>0</v>
      </c>
      <c r="BA26" s="3">
        <v>0</v>
      </c>
      <c r="BB26" s="3">
        <v>0</v>
      </c>
      <c r="BC26" s="3">
        <v>0</v>
      </c>
      <c r="BD26" s="3">
        <v>0</v>
      </c>
      <c r="BE26" t="str">
        <f t="shared" si="4"/>
        <v>Non-poor - Single pit offset latrine</v>
      </c>
      <c r="BF26">
        <f>D26*VLOOKUP(E26,'Deflator values'!$A$2:$E$31,5)</f>
        <v>29202.479045581462</v>
      </c>
      <c r="BG26">
        <f t="shared" si="5"/>
        <v>7</v>
      </c>
      <c r="BH26">
        <f t="shared" si="0"/>
        <v>2</v>
      </c>
      <c r="BI26">
        <f>(L26+M26)*'Deflator values'!$E$31</f>
        <v>1009.1594884038039</v>
      </c>
      <c r="BJ26">
        <f t="shared" si="1"/>
        <v>0</v>
      </c>
      <c r="BK26">
        <f t="shared" si="6"/>
        <v>0</v>
      </c>
      <c r="BL26" t="str">
        <f t="shared" si="2"/>
        <v>NA</v>
      </c>
      <c r="BM26" t="str">
        <f t="shared" si="3"/>
        <v>NA</v>
      </c>
      <c r="BN26" t="str">
        <f t="shared" si="7"/>
        <v xml:space="preserve">Concrete slab - Not shared - Everyone - Regularly cleaned - Emptied </v>
      </c>
      <c r="BO26" s="3" t="str">
        <f>IF(N(AA26)&lt;&gt;0,VLOOKUP(1985+COLUMN(BO25)-COLUMN($BO$1),'Deflator values'!$A$2:$E$31,5,5)*AA26,"")</f>
        <v/>
      </c>
      <c r="BP26" s="3" t="str">
        <f>IF(N(AB26)&lt;&gt;0,VLOOKUP(1985+COLUMN(BP25)-COLUMN($BO$1),'Deflator values'!$A$2:$E$31,5,5)*AB26,"")</f>
        <v/>
      </c>
      <c r="BQ26" s="3" t="str">
        <f>IF(N(AC26)&lt;&gt;0,VLOOKUP(1985+COLUMN(BQ25)-COLUMN($BO$1),'Deflator values'!$A$2:$E$31,5,5)*AC26,"")</f>
        <v/>
      </c>
      <c r="BR26" s="3" t="str">
        <f>IF(N(AD26)&lt;&gt;0,VLOOKUP(1985+COLUMN(BR25)-COLUMN($BO$1),'Deflator values'!$A$2:$E$31,5,5)*AD26,"")</f>
        <v/>
      </c>
      <c r="BS26" s="3" t="str">
        <f>IF(N(AE26)&lt;&gt;0,VLOOKUP(1985+COLUMN(BS25)-COLUMN($BO$1),'Deflator values'!$A$2:$E$31,5,5)*AE26,"")</f>
        <v/>
      </c>
      <c r="BT26" s="3" t="str">
        <f>IF(N(AF26)&lt;&gt;0,VLOOKUP(1985+COLUMN(BT25)-COLUMN($BO$1),'Deflator values'!$A$2:$E$31,5,5)*AF26,"")</f>
        <v/>
      </c>
      <c r="BU26" s="3" t="str">
        <f>IF(N(AG26)&lt;&gt;0,VLOOKUP(1985+COLUMN(BU25)-COLUMN($BO$1),'Deflator values'!$A$2:$E$31,5,5)*AG26,"")</f>
        <v/>
      </c>
      <c r="BV26" s="3" t="str">
        <f>IF(N(AH26)&lt;&gt;0,VLOOKUP(1985+COLUMN(BV25)-COLUMN($BO$1),'Deflator values'!$A$2:$E$31,5,5)*AH26,"")</f>
        <v/>
      </c>
      <c r="BW26" s="3" t="str">
        <f>IF(N(AI26)&lt;&gt;0,VLOOKUP(1985+COLUMN(BW25)-COLUMN($BO$1),'Deflator values'!$A$2:$E$31,5,5)*AI26,"")</f>
        <v/>
      </c>
      <c r="BX26" s="3" t="str">
        <f>IF(N(AJ26)&lt;&gt;0,VLOOKUP(1985+COLUMN(BX25)-COLUMN($BO$1),'Deflator values'!$A$2:$E$31,5,5)*AJ26,"")</f>
        <v/>
      </c>
      <c r="BY26" s="3" t="str">
        <f>IF(N(AK26)&lt;&gt;0,VLOOKUP(1985+COLUMN(BY25)-COLUMN($BO$1),'Deflator values'!$A$2:$E$31,5,5)*AK26,"")</f>
        <v/>
      </c>
      <c r="BZ26" s="3" t="str">
        <f>IF(N(AL26)&lt;&gt;0,VLOOKUP(1985+COLUMN(BZ25)-COLUMN($BO$1),'Deflator values'!$A$2:$E$31,5,5)*AL26,"")</f>
        <v/>
      </c>
      <c r="CA26" s="3" t="str">
        <f>IF(N(AM26)&lt;&gt;0,VLOOKUP(1985+COLUMN(CA25)-COLUMN($BO$1),'Deflator values'!$A$2:$E$31,5,5)*AM26,"")</f>
        <v/>
      </c>
      <c r="CB26" s="3" t="str">
        <f>IF(N(AN26)&lt;&gt;0,VLOOKUP(1985+COLUMN(CB25)-COLUMN($BO$1),'Deflator values'!$A$2:$E$31,5,5)*AN26,"")</f>
        <v/>
      </c>
      <c r="CC26" s="3" t="str">
        <f>IF(N(AO26)&lt;&gt;0,VLOOKUP(1985+COLUMN(CC25)-COLUMN($BO$1),'Deflator values'!$A$2:$E$31,5,5)*AO26,"")</f>
        <v/>
      </c>
      <c r="CD26" s="3" t="str">
        <f>IF(N(AP26)&lt;&gt;0,VLOOKUP(1985+COLUMN(CD25)-COLUMN($BO$1),'Deflator values'!$A$2:$E$31,5,5)*AP26,"")</f>
        <v/>
      </c>
      <c r="CE26" s="3" t="str">
        <f>IF(N(AQ26)&lt;&gt;0,VLOOKUP(1985+COLUMN(CE25)-COLUMN($BO$1),'Deflator values'!$A$2:$E$31,5,5)*AQ26,"")</f>
        <v/>
      </c>
      <c r="CF26" s="3" t="str">
        <f>IF(N(AR26)&lt;&gt;0,VLOOKUP(1985+COLUMN(CF25)-COLUMN($BO$1),'Deflator values'!$A$2:$E$31,5,5)*AR26,"")</f>
        <v/>
      </c>
      <c r="CG26" s="3" t="str">
        <f>IF(N(AS26)&lt;&gt;0,VLOOKUP(1985+COLUMN(CG25)-COLUMN($BO$1),'Deflator values'!$A$2:$E$31,5,5)*AS26,"")</f>
        <v/>
      </c>
      <c r="CH26" s="3" t="str">
        <f>IF(N(AT26)&lt;&gt;0,VLOOKUP(1985+COLUMN(CH25)-COLUMN($BO$1),'Deflator values'!$A$2:$E$31,5,5)*AT26,"")</f>
        <v/>
      </c>
      <c r="CI26" s="3" t="str">
        <f>IF(N(AU26)&lt;&gt;0,VLOOKUP(1985+COLUMN(CI25)-COLUMN($BO$1),'Deflator values'!$A$2:$E$31,5,5)*AU26,"")</f>
        <v/>
      </c>
      <c r="CJ26" s="3" t="str">
        <f>IF(N(AV26)&lt;&gt;0,VLOOKUP(1985+COLUMN(CJ25)-COLUMN($BO$1),'Deflator values'!$A$2:$E$31,5,5)*AV26,"")</f>
        <v/>
      </c>
      <c r="CK26" s="3" t="str">
        <f>IF(N(AW26)&lt;&gt;0,VLOOKUP(1985+COLUMN(CK25)-COLUMN($BO$1),'Deflator values'!$A$2:$E$31,5,5)*AW26,"")</f>
        <v/>
      </c>
      <c r="CL26" s="3" t="str">
        <f>IF(N(AX26)&lt;&gt;0,VLOOKUP(1985+COLUMN(CL25)-COLUMN($BO$1),'Deflator values'!$A$2:$E$31,5,5)*AX26,"")</f>
        <v/>
      </c>
      <c r="CM26" s="3" t="str">
        <f>IF(N(AY26)&lt;&gt;0,VLOOKUP(1985+COLUMN(CM25)-COLUMN($BO$1),'Deflator values'!$A$2:$E$31,5,5)*AY26,"")</f>
        <v/>
      </c>
      <c r="CN26" s="3" t="str">
        <f>IF(N(AZ26)&lt;&gt;0,VLOOKUP(1985+COLUMN(CN25)-COLUMN($BO$1),'Deflator values'!$A$2:$E$31,5,5)*AZ26,"")</f>
        <v/>
      </c>
      <c r="CO26" s="3" t="str">
        <f>IF(N(BA26)&lt;&gt;0,VLOOKUP(1985+COLUMN(CO25)-COLUMN($BO$1),'Deflator values'!$A$2:$E$31,5,5)*BA26,"")</f>
        <v/>
      </c>
      <c r="CP26" s="3" t="str">
        <f>IF(N(BB26)&lt;&gt;0,VLOOKUP(1985+COLUMN(CP25)-COLUMN($BO$1),'Deflator values'!$A$2:$E$31,5,5)*BB26,"")</f>
        <v/>
      </c>
      <c r="CQ26" s="3" t="str">
        <f>IF(N(BC26)&lt;&gt;0,VLOOKUP(1985+COLUMN(CQ25)-COLUMN($BO$1),'Deflator values'!$A$2:$E$31,5,5)*BC26,"")</f>
        <v/>
      </c>
      <c r="CR26" s="3" t="str">
        <f>IF(N(BD26)&lt;&gt;0,VLOOKUP(1985+COLUMN(CR25)-COLUMN($BO$1),'Deflator values'!$A$2:$E$31,5,5)*BD26,"")</f>
        <v/>
      </c>
    </row>
    <row r="27" spans="1:96" x14ac:dyDescent="0.25">
      <c r="A27" s="3">
        <v>4</v>
      </c>
      <c r="B27" s="15">
        <v>25</v>
      </c>
      <c r="C27" s="3" t="s">
        <v>66</v>
      </c>
      <c r="D27" s="14">
        <v>30000</v>
      </c>
      <c r="E27" s="14">
        <v>1997</v>
      </c>
      <c r="F27" s="14">
        <v>4</v>
      </c>
      <c r="G27" s="14">
        <v>2</v>
      </c>
      <c r="H27" s="14">
        <v>9</v>
      </c>
      <c r="I27" s="3">
        <v>144000</v>
      </c>
      <c r="J27" s="5" t="s">
        <v>162</v>
      </c>
      <c r="K27" s="3">
        <v>0</v>
      </c>
      <c r="L27" s="3">
        <v>811</v>
      </c>
      <c r="M27" s="3">
        <v>0</v>
      </c>
      <c r="N27" s="3">
        <v>0</v>
      </c>
      <c r="O27" s="3"/>
      <c r="P27" s="3"/>
      <c r="Q27" s="3"/>
      <c r="R27" s="3" t="s">
        <v>182</v>
      </c>
      <c r="S27" s="3" t="s">
        <v>183</v>
      </c>
      <c r="T27" s="3" t="s">
        <v>185</v>
      </c>
      <c r="U27" s="3" t="s">
        <v>186</v>
      </c>
      <c r="V27" s="3" t="s">
        <v>187</v>
      </c>
      <c r="W27" s="3" t="s">
        <v>3</v>
      </c>
      <c r="X27" s="3" t="s">
        <v>3</v>
      </c>
      <c r="Y27" s="3" t="s">
        <v>3</v>
      </c>
      <c r="Z27" s="3" t="s">
        <v>3</v>
      </c>
      <c r="AA27" s="3" t="s">
        <v>5</v>
      </c>
      <c r="AB27" s="3" t="s">
        <v>5</v>
      </c>
      <c r="AC27" s="3" t="s">
        <v>5</v>
      </c>
      <c r="AD27" s="3" t="s">
        <v>5</v>
      </c>
      <c r="AE27" s="3" t="s">
        <v>5</v>
      </c>
      <c r="AF27" s="3" t="s">
        <v>5</v>
      </c>
      <c r="AG27" s="3" t="s">
        <v>5</v>
      </c>
      <c r="AH27" s="3" t="s">
        <v>5</v>
      </c>
      <c r="AI27" s="3" t="s">
        <v>5</v>
      </c>
      <c r="AJ27" s="3" t="s">
        <v>5</v>
      </c>
      <c r="AK27" s="3" t="s">
        <v>5</v>
      </c>
      <c r="AL27" s="3" t="s">
        <v>5</v>
      </c>
      <c r="AM27" s="3">
        <v>0</v>
      </c>
      <c r="AN27" s="3">
        <v>0</v>
      </c>
      <c r="AO27" s="3">
        <v>0</v>
      </c>
      <c r="AP27" s="3">
        <v>220</v>
      </c>
      <c r="AQ27" s="3">
        <v>0</v>
      </c>
      <c r="AR27" s="3">
        <v>0</v>
      </c>
      <c r="AS27" s="3">
        <v>0</v>
      </c>
      <c r="AT27" s="3">
        <v>0</v>
      </c>
      <c r="AU27" s="3">
        <v>250</v>
      </c>
      <c r="AV27" s="3">
        <v>0</v>
      </c>
      <c r="AW27" s="3">
        <v>0</v>
      </c>
      <c r="AX27" s="3">
        <v>0</v>
      </c>
      <c r="AY27" s="3">
        <v>0</v>
      </c>
      <c r="AZ27" s="3">
        <v>390</v>
      </c>
      <c r="BA27" s="3">
        <v>0</v>
      </c>
      <c r="BB27" s="3">
        <v>0</v>
      </c>
      <c r="BC27" s="3">
        <v>0</v>
      </c>
      <c r="BD27" s="3">
        <v>0</v>
      </c>
      <c r="BE27" t="str">
        <f t="shared" si="4"/>
        <v>Non-poor - Single pit offset latrine</v>
      </c>
      <c r="BF27">
        <f>D27*VLOOKUP(E27,'Deflator values'!$A$2:$E$31,5)</f>
        <v>67336.554776717705</v>
      </c>
      <c r="BG27">
        <f t="shared" si="5"/>
        <v>17</v>
      </c>
      <c r="BH27">
        <f t="shared" si="0"/>
        <v>2</v>
      </c>
      <c r="BI27">
        <f>(L27+M27)*'Deflator values'!$E$31</f>
        <v>760.62113856457711</v>
      </c>
      <c r="BJ27">
        <f t="shared" si="1"/>
        <v>79.0455555949043</v>
      </c>
      <c r="BK27">
        <f t="shared" si="6"/>
        <v>1343.7744451133731</v>
      </c>
      <c r="BL27" t="str">
        <f t="shared" si="2"/>
        <v>NA</v>
      </c>
      <c r="BM27" t="str">
        <f t="shared" si="3"/>
        <v>NA</v>
      </c>
      <c r="BN27" t="str">
        <f t="shared" si="7"/>
        <v xml:space="preserve">Concrete slab - Not shared - Everyone - Regularly cleaned - Emptied </v>
      </c>
      <c r="BO27" s="3" t="str">
        <f>IF(N(AA27)&lt;&gt;0,VLOOKUP(1985+COLUMN(BO26)-COLUMN($BO$1),'Deflator values'!$A$2:$E$31,5,5)*AA27,"")</f>
        <v/>
      </c>
      <c r="BP27" s="3" t="str">
        <f>IF(N(AB27)&lt;&gt;0,VLOOKUP(1985+COLUMN(BP26)-COLUMN($BO$1),'Deflator values'!$A$2:$E$31,5,5)*AB27,"")</f>
        <v/>
      </c>
      <c r="BQ27" s="3" t="str">
        <f>IF(N(AC27)&lt;&gt;0,VLOOKUP(1985+COLUMN(BQ26)-COLUMN($BO$1),'Deflator values'!$A$2:$E$31,5,5)*AC27,"")</f>
        <v/>
      </c>
      <c r="BR27" s="3" t="str">
        <f>IF(N(AD27)&lt;&gt;0,VLOOKUP(1985+COLUMN(BR26)-COLUMN($BO$1),'Deflator values'!$A$2:$E$31,5,5)*AD27,"")</f>
        <v/>
      </c>
      <c r="BS27" s="3" t="str">
        <f>IF(N(AE27)&lt;&gt;0,VLOOKUP(1985+COLUMN(BS26)-COLUMN($BO$1),'Deflator values'!$A$2:$E$31,5,5)*AE27,"")</f>
        <v/>
      </c>
      <c r="BT27" s="3" t="str">
        <f>IF(N(AF27)&lt;&gt;0,VLOOKUP(1985+COLUMN(BT26)-COLUMN($BO$1),'Deflator values'!$A$2:$E$31,5,5)*AF27,"")</f>
        <v/>
      </c>
      <c r="BU27" s="3" t="str">
        <f>IF(N(AG27)&lt;&gt;0,VLOOKUP(1985+COLUMN(BU26)-COLUMN($BO$1),'Deflator values'!$A$2:$E$31,5,5)*AG27,"")</f>
        <v/>
      </c>
      <c r="BV27" s="3" t="str">
        <f>IF(N(AH27)&lt;&gt;0,VLOOKUP(1985+COLUMN(BV26)-COLUMN($BO$1),'Deflator values'!$A$2:$E$31,5,5)*AH27,"")</f>
        <v/>
      </c>
      <c r="BW27" s="3" t="str">
        <f>IF(N(AI27)&lt;&gt;0,VLOOKUP(1985+COLUMN(BW26)-COLUMN($BO$1),'Deflator values'!$A$2:$E$31,5,5)*AI27,"")</f>
        <v/>
      </c>
      <c r="BX27" s="3" t="str">
        <f>IF(N(AJ27)&lt;&gt;0,VLOOKUP(1985+COLUMN(BX26)-COLUMN($BO$1),'Deflator values'!$A$2:$E$31,5,5)*AJ27,"")</f>
        <v/>
      </c>
      <c r="BY27" s="3" t="str">
        <f>IF(N(AK27)&lt;&gt;0,VLOOKUP(1985+COLUMN(BY26)-COLUMN($BO$1),'Deflator values'!$A$2:$E$31,5,5)*AK27,"")</f>
        <v/>
      </c>
      <c r="BZ27" s="3" t="str">
        <f>IF(N(AL27)&lt;&gt;0,VLOOKUP(1985+COLUMN(BZ26)-COLUMN($BO$1),'Deflator values'!$A$2:$E$31,5,5)*AL27,"")</f>
        <v/>
      </c>
      <c r="CA27" s="3" t="str">
        <f>IF(N(AM27)&lt;&gt;0,VLOOKUP(1985+COLUMN(CA26)-COLUMN($BO$1),'Deflator values'!$A$2:$E$31,5,5)*AM27,"")</f>
        <v/>
      </c>
      <c r="CB27" s="3" t="str">
        <f>IF(N(AN27)&lt;&gt;0,VLOOKUP(1985+COLUMN(CB26)-COLUMN($BO$1),'Deflator values'!$A$2:$E$31,5,5)*AN27,"")</f>
        <v/>
      </c>
      <c r="CC27" s="3" t="str">
        <f>IF(N(AO27)&lt;&gt;0,VLOOKUP(1985+COLUMN(CC26)-COLUMN($BO$1),'Deflator values'!$A$2:$E$31,5,5)*AO27,"")</f>
        <v/>
      </c>
      <c r="CD27" s="3">
        <f>IF(N(AP27)&lt;&gt;0,VLOOKUP(1985+COLUMN(CD26)-COLUMN($BO$1),'Deflator values'!$A$2:$E$31,5,5)*AP27,"")</f>
        <v>434.76013937107757</v>
      </c>
      <c r="CE27" s="3" t="str">
        <f>IF(N(AQ27)&lt;&gt;0,VLOOKUP(1985+COLUMN(CE26)-COLUMN($BO$1),'Deflator values'!$A$2:$E$31,5,5)*AQ27,"")</f>
        <v/>
      </c>
      <c r="CF27" s="3" t="str">
        <f>IF(N(AR27)&lt;&gt;0,VLOOKUP(1985+COLUMN(CF26)-COLUMN($BO$1),'Deflator values'!$A$2:$E$31,5,5)*AR27,"")</f>
        <v/>
      </c>
      <c r="CG27" s="3" t="str">
        <f>IF(N(AS27)&lt;&gt;0,VLOOKUP(1985+COLUMN(CG26)-COLUMN($BO$1),'Deflator values'!$A$2:$E$31,5,5)*AS27,"")</f>
        <v/>
      </c>
      <c r="CH27" s="3" t="str">
        <f>IF(N(AT27)&lt;&gt;0,VLOOKUP(1985+COLUMN(CH26)-COLUMN($BO$1),'Deflator values'!$A$2:$E$31,5,5)*AT27,"")</f>
        <v/>
      </c>
      <c r="CI27" s="3">
        <f>IF(N(AU27)&lt;&gt;0,VLOOKUP(1985+COLUMN(CI26)-COLUMN($BO$1),'Deflator values'!$A$2:$E$31,5,5)*AU27,"")</f>
        <v>424.62545396365419</v>
      </c>
      <c r="CJ27" s="3" t="str">
        <f>IF(N(AV27)&lt;&gt;0,VLOOKUP(1985+COLUMN(CJ26)-COLUMN($BO$1),'Deflator values'!$A$2:$E$31,5,5)*AV27,"")</f>
        <v/>
      </c>
      <c r="CK27" s="3" t="str">
        <f>IF(N(AW27)&lt;&gt;0,VLOOKUP(1985+COLUMN(CK26)-COLUMN($BO$1),'Deflator values'!$A$2:$E$31,5,5)*AW27,"")</f>
        <v/>
      </c>
      <c r="CL27" s="3" t="str">
        <f>IF(N(AX27)&lt;&gt;0,VLOOKUP(1985+COLUMN(CL26)-COLUMN($BO$1),'Deflator values'!$A$2:$E$31,5,5)*AX27,"")</f>
        <v/>
      </c>
      <c r="CM27" s="3" t="str">
        <f>IF(N(AY27)&lt;&gt;0,VLOOKUP(1985+COLUMN(CM26)-COLUMN($BO$1),'Deflator values'!$A$2:$E$31,5,5)*AY27,"")</f>
        <v/>
      </c>
      <c r="CN27" s="3">
        <f>IF(N(AZ27)&lt;&gt;0,VLOOKUP(1985+COLUMN(CN26)-COLUMN($BO$1),'Deflator values'!$A$2:$E$31,5,5)*AZ27,"")</f>
        <v>484.38885177864131</v>
      </c>
      <c r="CO27" s="3" t="str">
        <f>IF(N(BA27)&lt;&gt;0,VLOOKUP(1985+COLUMN(CO26)-COLUMN($BO$1),'Deflator values'!$A$2:$E$31,5,5)*BA27,"")</f>
        <v/>
      </c>
      <c r="CP27" s="3" t="str">
        <f>IF(N(BB27)&lt;&gt;0,VLOOKUP(1985+COLUMN(CP26)-COLUMN($BO$1),'Deflator values'!$A$2:$E$31,5,5)*BB27,"")</f>
        <v/>
      </c>
      <c r="CQ27" s="3" t="str">
        <f>IF(N(BC27)&lt;&gt;0,VLOOKUP(1985+COLUMN(CQ26)-COLUMN($BO$1),'Deflator values'!$A$2:$E$31,5,5)*BC27,"")</f>
        <v/>
      </c>
      <c r="CR27" s="3" t="str">
        <f>IF(N(BD27)&lt;&gt;0,VLOOKUP(1985+COLUMN(CR26)-COLUMN($BO$1),'Deflator values'!$A$2:$E$31,5,5)*BD27,"")</f>
        <v/>
      </c>
    </row>
    <row r="28" spans="1:96" x14ac:dyDescent="0.25">
      <c r="A28" s="3">
        <v>5</v>
      </c>
      <c r="B28">
        <v>26</v>
      </c>
      <c r="C28" s="3" t="s">
        <v>66</v>
      </c>
      <c r="D28" s="14">
        <v>135000</v>
      </c>
      <c r="E28" s="14">
        <v>2008</v>
      </c>
      <c r="F28" s="14">
        <v>5</v>
      </c>
      <c r="G28" s="14">
        <v>1</v>
      </c>
      <c r="H28" s="14">
        <v>9</v>
      </c>
      <c r="I28" s="3">
        <v>175000</v>
      </c>
      <c r="J28" s="5" t="s">
        <v>162</v>
      </c>
      <c r="K28" s="3">
        <v>0</v>
      </c>
      <c r="L28" s="3">
        <v>475</v>
      </c>
      <c r="M28" s="3">
        <v>0</v>
      </c>
      <c r="N28" s="3">
        <v>0</v>
      </c>
      <c r="O28" s="3"/>
      <c r="P28" s="3"/>
      <c r="Q28" s="3"/>
      <c r="R28" s="3" t="s">
        <v>182</v>
      </c>
      <c r="S28" s="3" t="s">
        <v>183</v>
      </c>
      <c r="T28" s="3" t="s">
        <v>185</v>
      </c>
      <c r="U28" s="3" t="s">
        <v>186</v>
      </c>
      <c r="V28" s="3" t="s">
        <v>187</v>
      </c>
      <c r="W28" s="3" t="s">
        <v>3</v>
      </c>
      <c r="X28" s="3" t="s">
        <v>3</v>
      </c>
      <c r="Y28" s="3" t="s">
        <v>3</v>
      </c>
      <c r="Z28" s="3" t="s">
        <v>3</v>
      </c>
      <c r="AA28" s="3" t="s">
        <v>5</v>
      </c>
      <c r="AB28" s="3" t="s">
        <v>5</v>
      </c>
      <c r="AC28" s="3" t="s">
        <v>5</v>
      </c>
      <c r="AD28" s="3" t="s">
        <v>5</v>
      </c>
      <c r="AE28" s="3" t="s">
        <v>5</v>
      </c>
      <c r="AF28" s="3" t="s">
        <v>5</v>
      </c>
      <c r="AG28" s="3" t="s">
        <v>5</v>
      </c>
      <c r="AH28" s="3" t="s">
        <v>5</v>
      </c>
      <c r="AI28" s="3" t="s">
        <v>5</v>
      </c>
      <c r="AJ28" s="3" t="s">
        <v>5</v>
      </c>
      <c r="AK28" s="3" t="s">
        <v>5</v>
      </c>
      <c r="AL28" s="3" t="s">
        <v>5</v>
      </c>
      <c r="AM28" s="3" t="s">
        <v>5</v>
      </c>
      <c r="AN28" s="3" t="s">
        <v>5</v>
      </c>
      <c r="AO28" s="3" t="s">
        <v>5</v>
      </c>
      <c r="AP28" s="3" t="s">
        <v>5</v>
      </c>
      <c r="AQ28" s="3" t="s">
        <v>5</v>
      </c>
      <c r="AR28" s="3" t="s">
        <v>5</v>
      </c>
      <c r="AS28" s="3" t="s">
        <v>5</v>
      </c>
      <c r="AT28" s="3" t="s">
        <v>5</v>
      </c>
      <c r="AU28" s="3" t="s">
        <v>5</v>
      </c>
      <c r="AV28" s="3" t="s">
        <v>5</v>
      </c>
      <c r="AW28" s="3" t="s">
        <v>5</v>
      </c>
      <c r="AX28" s="3">
        <v>0</v>
      </c>
      <c r="AY28" s="3">
        <v>0</v>
      </c>
      <c r="AZ28" s="3">
        <v>0</v>
      </c>
      <c r="BA28" s="3">
        <v>0</v>
      </c>
      <c r="BB28" s="3">
        <v>0</v>
      </c>
      <c r="BC28" s="3">
        <v>0</v>
      </c>
      <c r="BD28" s="3">
        <v>0</v>
      </c>
      <c r="BE28" t="str">
        <f t="shared" si="4"/>
        <v>Non-poor - Single pit offset latrine</v>
      </c>
      <c r="BF28">
        <f>D28*VLOOKUP(E28,'Deflator values'!$A$2:$E$31,5)</f>
        <v>194304.89346053675</v>
      </c>
      <c r="BG28">
        <f t="shared" si="5"/>
        <v>6</v>
      </c>
      <c r="BH28">
        <f t="shared" si="0"/>
        <v>5</v>
      </c>
      <c r="BI28">
        <f>(L28+M28)*'Deflator values'!$E$31</f>
        <v>445.4932685797462</v>
      </c>
      <c r="BJ28">
        <f t="shared" si="1"/>
        <v>0</v>
      </c>
      <c r="BK28">
        <f t="shared" si="6"/>
        <v>0</v>
      </c>
      <c r="BL28" t="str">
        <f t="shared" si="2"/>
        <v>NA</v>
      </c>
      <c r="BM28" t="str">
        <f t="shared" si="3"/>
        <v>NA</v>
      </c>
      <c r="BN28" t="str">
        <f t="shared" si="7"/>
        <v xml:space="preserve">Concrete slab - Not shared - Everyone - Regularly cleaned - Emptied </v>
      </c>
      <c r="BO28" s="3" t="str">
        <f>IF(N(AA28)&lt;&gt;0,VLOOKUP(1985+COLUMN(BO27)-COLUMN($BO$1),'Deflator values'!$A$2:$E$31,5,5)*AA28,"")</f>
        <v/>
      </c>
      <c r="BP28" s="3" t="str">
        <f>IF(N(AB28)&lt;&gt;0,VLOOKUP(1985+COLUMN(BP27)-COLUMN($BO$1),'Deflator values'!$A$2:$E$31,5,5)*AB28,"")</f>
        <v/>
      </c>
      <c r="BQ28" s="3" t="str">
        <f>IF(N(AC28)&lt;&gt;0,VLOOKUP(1985+COLUMN(BQ27)-COLUMN($BO$1),'Deflator values'!$A$2:$E$31,5,5)*AC28,"")</f>
        <v/>
      </c>
      <c r="BR28" s="3" t="str">
        <f>IF(N(AD28)&lt;&gt;0,VLOOKUP(1985+COLUMN(BR27)-COLUMN($BO$1),'Deflator values'!$A$2:$E$31,5,5)*AD28,"")</f>
        <v/>
      </c>
      <c r="BS28" s="3" t="str">
        <f>IF(N(AE28)&lt;&gt;0,VLOOKUP(1985+COLUMN(BS27)-COLUMN($BO$1),'Deflator values'!$A$2:$E$31,5,5)*AE28,"")</f>
        <v/>
      </c>
      <c r="BT28" s="3" t="str">
        <f>IF(N(AF28)&lt;&gt;0,VLOOKUP(1985+COLUMN(BT27)-COLUMN($BO$1),'Deflator values'!$A$2:$E$31,5,5)*AF28,"")</f>
        <v/>
      </c>
      <c r="BU28" s="3" t="str">
        <f>IF(N(AG28)&lt;&gt;0,VLOOKUP(1985+COLUMN(BU27)-COLUMN($BO$1),'Deflator values'!$A$2:$E$31,5,5)*AG28,"")</f>
        <v/>
      </c>
      <c r="BV28" s="3" t="str">
        <f>IF(N(AH28)&lt;&gt;0,VLOOKUP(1985+COLUMN(BV27)-COLUMN($BO$1),'Deflator values'!$A$2:$E$31,5,5)*AH28,"")</f>
        <v/>
      </c>
      <c r="BW28" s="3" t="str">
        <f>IF(N(AI28)&lt;&gt;0,VLOOKUP(1985+COLUMN(BW27)-COLUMN($BO$1),'Deflator values'!$A$2:$E$31,5,5)*AI28,"")</f>
        <v/>
      </c>
      <c r="BX28" s="3" t="str">
        <f>IF(N(AJ28)&lt;&gt;0,VLOOKUP(1985+COLUMN(BX27)-COLUMN($BO$1),'Deflator values'!$A$2:$E$31,5,5)*AJ28,"")</f>
        <v/>
      </c>
      <c r="BY28" s="3" t="str">
        <f>IF(N(AK28)&lt;&gt;0,VLOOKUP(1985+COLUMN(BY27)-COLUMN($BO$1),'Deflator values'!$A$2:$E$31,5,5)*AK28,"")</f>
        <v/>
      </c>
      <c r="BZ28" s="3" t="str">
        <f>IF(N(AL28)&lt;&gt;0,VLOOKUP(1985+COLUMN(BZ27)-COLUMN($BO$1),'Deflator values'!$A$2:$E$31,5,5)*AL28,"")</f>
        <v/>
      </c>
      <c r="CA28" s="3" t="str">
        <f>IF(N(AM28)&lt;&gt;0,VLOOKUP(1985+COLUMN(CA27)-COLUMN($BO$1),'Deflator values'!$A$2:$E$31,5,5)*AM28,"")</f>
        <v/>
      </c>
      <c r="CB28" s="3" t="str">
        <f>IF(N(AN28)&lt;&gt;0,VLOOKUP(1985+COLUMN(CB27)-COLUMN($BO$1),'Deflator values'!$A$2:$E$31,5,5)*AN28,"")</f>
        <v/>
      </c>
      <c r="CC28" s="3" t="str">
        <f>IF(N(AO28)&lt;&gt;0,VLOOKUP(1985+COLUMN(CC27)-COLUMN($BO$1),'Deflator values'!$A$2:$E$31,5,5)*AO28,"")</f>
        <v/>
      </c>
      <c r="CD28" s="3" t="str">
        <f>IF(N(AP28)&lt;&gt;0,VLOOKUP(1985+COLUMN(CD27)-COLUMN($BO$1),'Deflator values'!$A$2:$E$31,5,5)*AP28,"")</f>
        <v/>
      </c>
      <c r="CE28" s="3" t="str">
        <f>IF(N(AQ28)&lt;&gt;0,VLOOKUP(1985+COLUMN(CE27)-COLUMN($BO$1),'Deflator values'!$A$2:$E$31,5,5)*AQ28,"")</f>
        <v/>
      </c>
      <c r="CF28" s="3" t="str">
        <f>IF(N(AR28)&lt;&gt;0,VLOOKUP(1985+COLUMN(CF27)-COLUMN($BO$1),'Deflator values'!$A$2:$E$31,5,5)*AR28,"")</f>
        <v/>
      </c>
      <c r="CG28" s="3" t="str">
        <f>IF(N(AS28)&lt;&gt;0,VLOOKUP(1985+COLUMN(CG27)-COLUMN($BO$1),'Deflator values'!$A$2:$E$31,5,5)*AS28,"")</f>
        <v/>
      </c>
      <c r="CH28" s="3" t="str">
        <f>IF(N(AT28)&lt;&gt;0,VLOOKUP(1985+COLUMN(CH27)-COLUMN($BO$1),'Deflator values'!$A$2:$E$31,5,5)*AT28,"")</f>
        <v/>
      </c>
      <c r="CI28" s="3" t="str">
        <f>IF(N(AU28)&lt;&gt;0,VLOOKUP(1985+COLUMN(CI27)-COLUMN($BO$1),'Deflator values'!$A$2:$E$31,5,5)*AU28,"")</f>
        <v/>
      </c>
      <c r="CJ28" s="3" t="str">
        <f>IF(N(AV28)&lt;&gt;0,VLOOKUP(1985+COLUMN(CJ27)-COLUMN($BO$1),'Deflator values'!$A$2:$E$31,5,5)*AV28,"")</f>
        <v/>
      </c>
      <c r="CK28" s="3" t="str">
        <f>IF(N(AW28)&lt;&gt;0,VLOOKUP(1985+COLUMN(CK27)-COLUMN($BO$1),'Deflator values'!$A$2:$E$31,5,5)*AW28,"")</f>
        <v/>
      </c>
      <c r="CL28" s="3" t="str">
        <f>IF(N(AX28)&lt;&gt;0,VLOOKUP(1985+COLUMN(CL27)-COLUMN($BO$1),'Deflator values'!$A$2:$E$31,5,5)*AX28,"")</f>
        <v/>
      </c>
      <c r="CM28" s="3" t="str">
        <f>IF(N(AY28)&lt;&gt;0,VLOOKUP(1985+COLUMN(CM27)-COLUMN($BO$1),'Deflator values'!$A$2:$E$31,5,5)*AY28,"")</f>
        <v/>
      </c>
      <c r="CN28" s="3" t="str">
        <f>IF(N(AZ28)&lt;&gt;0,VLOOKUP(1985+COLUMN(CN27)-COLUMN($BO$1),'Deflator values'!$A$2:$E$31,5,5)*AZ28,"")</f>
        <v/>
      </c>
      <c r="CO28" s="3" t="str">
        <f>IF(N(BA28)&lt;&gt;0,VLOOKUP(1985+COLUMN(CO27)-COLUMN($BO$1),'Deflator values'!$A$2:$E$31,5,5)*BA28,"")</f>
        <v/>
      </c>
      <c r="CP28" s="3" t="str">
        <f>IF(N(BB28)&lt;&gt;0,VLOOKUP(1985+COLUMN(CP27)-COLUMN($BO$1),'Deflator values'!$A$2:$E$31,5,5)*BB28,"")</f>
        <v/>
      </c>
      <c r="CQ28" s="3" t="str">
        <f>IF(N(BC28)&lt;&gt;0,VLOOKUP(1985+COLUMN(CQ27)-COLUMN($BO$1),'Deflator values'!$A$2:$E$31,5,5)*BC28,"")</f>
        <v/>
      </c>
      <c r="CR28" s="3" t="str">
        <f>IF(N(BD28)&lt;&gt;0,VLOOKUP(1985+COLUMN(CR27)-COLUMN($BO$1),'Deflator values'!$A$2:$E$31,5,5)*BD28,"")</f>
        <v/>
      </c>
    </row>
    <row r="29" spans="1:96" x14ac:dyDescent="0.25">
      <c r="A29" s="3">
        <v>28</v>
      </c>
      <c r="B29">
        <v>27</v>
      </c>
      <c r="C29" s="3" t="s">
        <v>66</v>
      </c>
      <c r="D29" s="14">
        <v>18000</v>
      </c>
      <c r="E29" s="14">
        <v>2008</v>
      </c>
      <c r="F29" s="14">
        <v>4</v>
      </c>
      <c r="G29" s="14">
        <v>1</v>
      </c>
      <c r="H29" s="14">
        <v>9</v>
      </c>
      <c r="I29" s="3">
        <v>150000</v>
      </c>
      <c r="J29" s="5" t="s">
        <v>162</v>
      </c>
      <c r="K29" s="3">
        <v>20</v>
      </c>
      <c r="L29" s="3">
        <v>672</v>
      </c>
      <c r="M29" s="3">
        <v>0</v>
      </c>
      <c r="N29" s="3">
        <v>0</v>
      </c>
      <c r="O29" s="3"/>
      <c r="P29" s="3"/>
      <c r="Q29" s="3"/>
      <c r="R29" s="3" t="s">
        <v>182</v>
      </c>
      <c r="S29" s="3" t="s">
        <v>183</v>
      </c>
      <c r="T29" s="3" t="s">
        <v>185</v>
      </c>
      <c r="U29" s="3" t="s">
        <v>186</v>
      </c>
      <c r="V29" s="3" t="s">
        <v>187</v>
      </c>
      <c r="W29" s="3" t="s">
        <v>3</v>
      </c>
      <c r="X29" s="3" t="s">
        <v>3</v>
      </c>
      <c r="Y29" s="3" t="s">
        <v>3</v>
      </c>
      <c r="Z29" s="3" t="s">
        <v>3</v>
      </c>
      <c r="AA29" s="3" t="s">
        <v>5</v>
      </c>
      <c r="AB29" s="3" t="s">
        <v>5</v>
      </c>
      <c r="AC29" s="3" t="s">
        <v>5</v>
      </c>
      <c r="AD29" s="3" t="s">
        <v>5</v>
      </c>
      <c r="AE29" s="3" t="s">
        <v>5</v>
      </c>
      <c r="AF29" s="3" t="s">
        <v>5</v>
      </c>
      <c r="AG29" s="3" t="s">
        <v>5</v>
      </c>
      <c r="AH29" s="3" t="s">
        <v>5</v>
      </c>
      <c r="AI29" s="3" t="s">
        <v>5</v>
      </c>
      <c r="AJ29" s="3" t="s">
        <v>5</v>
      </c>
      <c r="AK29" s="3" t="s">
        <v>5</v>
      </c>
      <c r="AL29" s="3" t="s">
        <v>5</v>
      </c>
      <c r="AM29" s="3" t="s">
        <v>5</v>
      </c>
      <c r="AN29" s="3" t="s">
        <v>5</v>
      </c>
      <c r="AO29" s="3" t="s">
        <v>5</v>
      </c>
      <c r="AP29" s="3" t="s">
        <v>5</v>
      </c>
      <c r="AQ29" s="3" t="s">
        <v>5</v>
      </c>
      <c r="AR29" s="3" t="s">
        <v>5</v>
      </c>
      <c r="AS29" s="3" t="s">
        <v>5</v>
      </c>
      <c r="AT29" s="3" t="s">
        <v>5</v>
      </c>
      <c r="AU29" s="3" t="s">
        <v>5</v>
      </c>
      <c r="AV29" s="3" t="s">
        <v>5</v>
      </c>
      <c r="AW29" s="3" t="s">
        <v>5</v>
      </c>
      <c r="AX29" s="3">
        <v>0</v>
      </c>
      <c r="AY29" s="3">
        <v>0</v>
      </c>
      <c r="AZ29" s="3">
        <v>0</v>
      </c>
      <c r="BA29" s="3">
        <v>0</v>
      </c>
      <c r="BB29" s="3">
        <v>0</v>
      </c>
      <c r="BC29" s="3">
        <v>0</v>
      </c>
      <c r="BD29" s="3">
        <v>0</v>
      </c>
      <c r="BE29" t="str">
        <f t="shared" si="4"/>
        <v>Non-poor - Single pit offset latrine</v>
      </c>
      <c r="BF29">
        <f>D29*VLOOKUP(E29,'Deflator values'!$A$2:$E$31,5)</f>
        <v>25907.319128071566</v>
      </c>
      <c r="BG29">
        <f t="shared" si="5"/>
        <v>6</v>
      </c>
      <c r="BH29">
        <f t="shared" si="0"/>
        <v>4</v>
      </c>
      <c r="BI29">
        <f>(L29+M29)*'Deflator values'!$E$31</f>
        <v>630.25573996966193</v>
      </c>
      <c r="BJ29">
        <f t="shared" si="1"/>
        <v>0</v>
      </c>
      <c r="BK29">
        <f t="shared" si="6"/>
        <v>0</v>
      </c>
      <c r="BL29" t="str">
        <f t="shared" si="2"/>
        <v>NA</v>
      </c>
      <c r="BM29" t="str">
        <f t="shared" si="3"/>
        <v>NA</v>
      </c>
      <c r="BN29" t="str">
        <f t="shared" si="7"/>
        <v xml:space="preserve">Concrete slab - Not shared - Everyone - Regularly cleaned - Emptied </v>
      </c>
      <c r="BO29" s="3" t="str">
        <f>IF(N(AA29)&lt;&gt;0,VLOOKUP(1985+COLUMN(BO28)-COLUMN($BO$1),'Deflator values'!$A$2:$E$31,5,5)*AA29,"")</f>
        <v/>
      </c>
      <c r="BP29" s="3" t="str">
        <f>IF(N(AB29)&lt;&gt;0,VLOOKUP(1985+COLUMN(BP28)-COLUMN($BO$1),'Deflator values'!$A$2:$E$31,5,5)*AB29,"")</f>
        <v/>
      </c>
      <c r="BQ29" s="3" t="str">
        <f>IF(N(AC29)&lt;&gt;0,VLOOKUP(1985+COLUMN(BQ28)-COLUMN($BO$1),'Deflator values'!$A$2:$E$31,5,5)*AC29,"")</f>
        <v/>
      </c>
      <c r="BR29" s="3" t="str">
        <f>IF(N(AD29)&lt;&gt;0,VLOOKUP(1985+COLUMN(BR28)-COLUMN($BO$1),'Deflator values'!$A$2:$E$31,5,5)*AD29,"")</f>
        <v/>
      </c>
      <c r="BS29" s="3" t="str">
        <f>IF(N(AE29)&lt;&gt;0,VLOOKUP(1985+COLUMN(BS28)-COLUMN($BO$1),'Deflator values'!$A$2:$E$31,5,5)*AE29,"")</f>
        <v/>
      </c>
      <c r="BT29" s="3" t="str">
        <f>IF(N(AF29)&lt;&gt;0,VLOOKUP(1985+COLUMN(BT28)-COLUMN($BO$1),'Deflator values'!$A$2:$E$31,5,5)*AF29,"")</f>
        <v/>
      </c>
      <c r="BU29" s="3" t="str">
        <f>IF(N(AG29)&lt;&gt;0,VLOOKUP(1985+COLUMN(BU28)-COLUMN($BO$1),'Deflator values'!$A$2:$E$31,5,5)*AG29,"")</f>
        <v/>
      </c>
      <c r="BV29" s="3" t="str">
        <f>IF(N(AH29)&lt;&gt;0,VLOOKUP(1985+COLUMN(BV28)-COLUMN($BO$1),'Deflator values'!$A$2:$E$31,5,5)*AH29,"")</f>
        <v/>
      </c>
      <c r="BW29" s="3" t="str">
        <f>IF(N(AI29)&lt;&gt;0,VLOOKUP(1985+COLUMN(BW28)-COLUMN($BO$1),'Deflator values'!$A$2:$E$31,5,5)*AI29,"")</f>
        <v/>
      </c>
      <c r="BX29" s="3" t="str">
        <f>IF(N(AJ29)&lt;&gt;0,VLOOKUP(1985+COLUMN(BX28)-COLUMN($BO$1),'Deflator values'!$A$2:$E$31,5,5)*AJ29,"")</f>
        <v/>
      </c>
      <c r="BY29" s="3" t="str">
        <f>IF(N(AK29)&lt;&gt;0,VLOOKUP(1985+COLUMN(BY28)-COLUMN($BO$1),'Deflator values'!$A$2:$E$31,5,5)*AK29,"")</f>
        <v/>
      </c>
      <c r="BZ29" s="3" t="str">
        <f>IF(N(AL29)&lt;&gt;0,VLOOKUP(1985+COLUMN(BZ28)-COLUMN($BO$1),'Deflator values'!$A$2:$E$31,5,5)*AL29,"")</f>
        <v/>
      </c>
      <c r="CA29" s="3" t="str">
        <f>IF(N(AM29)&lt;&gt;0,VLOOKUP(1985+COLUMN(CA28)-COLUMN($BO$1),'Deflator values'!$A$2:$E$31,5,5)*AM29,"")</f>
        <v/>
      </c>
      <c r="CB29" s="3" t="str">
        <f>IF(N(AN29)&lt;&gt;0,VLOOKUP(1985+COLUMN(CB28)-COLUMN($BO$1),'Deflator values'!$A$2:$E$31,5,5)*AN29,"")</f>
        <v/>
      </c>
      <c r="CC29" s="3" t="str">
        <f>IF(N(AO29)&lt;&gt;0,VLOOKUP(1985+COLUMN(CC28)-COLUMN($BO$1),'Deflator values'!$A$2:$E$31,5,5)*AO29,"")</f>
        <v/>
      </c>
      <c r="CD29" s="3" t="str">
        <f>IF(N(AP29)&lt;&gt;0,VLOOKUP(1985+COLUMN(CD28)-COLUMN($BO$1),'Deflator values'!$A$2:$E$31,5,5)*AP29,"")</f>
        <v/>
      </c>
      <c r="CE29" s="3" t="str">
        <f>IF(N(AQ29)&lt;&gt;0,VLOOKUP(1985+COLUMN(CE28)-COLUMN($BO$1),'Deflator values'!$A$2:$E$31,5,5)*AQ29,"")</f>
        <v/>
      </c>
      <c r="CF29" s="3" t="str">
        <f>IF(N(AR29)&lt;&gt;0,VLOOKUP(1985+COLUMN(CF28)-COLUMN($BO$1),'Deflator values'!$A$2:$E$31,5,5)*AR29,"")</f>
        <v/>
      </c>
      <c r="CG29" s="3" t="str">
        <f>IF(N(AS29)&lt;&gt;0,VLOOKUP(1985+COLUMN(CG28)-COLUMN($BO$1),'Deflator values'!$A$2:$E$31,5,5)*AS29,"")</f>
        <v/>
      </c>
      <c r="CH29" s="3" t="str">
        <f>IF(N(AT29)&lt;&gt;0,VLOOKUP(1985+COLUMN(CH28)-COLUMN($BO$1),'Deflator values'!$A$2:$E$31,5,5)*AT29,"")</f>
        <v/>
      </c>
      <c r="CI29" s="3" t="str">
        <f>IF(N(AU29)&lt;&gt;0,VLOOKUP(1985+COLUMN(CI28)-COLUMN($BO$1),'Deflator values'!$A$2:$E$31,5,5)*AU29,"")</f>
        <v/>
      </c>
      <c r="CJ29" s="3" t="str">
        <f>IF(N(AV29)&lt;&gt;0,VLOOKUP(1985+COLUMN(CJ28)-COLUMN($BO$1),'Deflator values'!$A$2:$E$31,5,5)*AV29,"")</f>
        <v/>
      </c>
      <c r="CK29" s="3" t="str">
        <f>IF(N(AW29)&lt;&gt;0,VLOOKUP(1985+COLUMN(CK28)-COLUMN($BO$1),'Deflator values'!$A$2:$E$31,5,5)*AW29,"")</f>
        <v/>
      </c>
      <c r="CL29" s="3" t="str">
        <f>IF(N(AX29)&lt;&gt;0,VLOOKUP(1985+COLUMN(CL28)-COLUMN($BO$1),'Deflator values'!$A$2:$E$31,5,5)*AX29,"")</f>
        <v/>
      </c>
      <c r="CM29" s="3" t="str">
        <f>IF(N(AY29)&lt;&gt;0,VLOOKUP(1985+COLUMN(CM28)-COLUMN($BO$1),'Deflator values'!$A$2:$E$31,5,5)*AY29,"")</f>
        <v/>
      </c>
      <c r="CN29" s="3" t="str">
        <f>IF(N(AZ29)&lt;&gt;0,VLOOKUP(1985+COLUMN(CN28)-COLUMN($BO$1),'Deflator values'!$A$2:$E$31,5,5)*AZ29,"")</f>
        <v/>
      </c>
      <c r="CO29" s="3" t="str">
        <f>IF(N(BA29)&lt;&gt;0,VLOOKUP(1985+COLUMN(CO28)-COLUMN($BO$1),'Deflator values'!$A$2:$E$31,5,5)*BA29,"")</f>
        <v/>
      </c>
      <c r="CP29" s="3" t="str">
        <f>IF(N(BB29)&lt;&gt;0,VLOOKUP(1985+COLUMN(CP28)-COLUMN($BO$1),'Deflator values'!$A$2:$E$31,5,5)*BB29,"")</f>
        <v/>
      </c>
      <c r="CQ29" s="3" t="str">
        <f>IF(N(BC29)&lt;&gt;0,VLOOKUP(1985+COLUMN(CQ28)-COLUMN($BO$1),'Deflator values'!$A$2:$E$31,5,5)*BC29,"")</f>
        <v/>
      </c>
      <c r="CR29" s="3" t="str">
        <f>IF(N(BD29)&lt;&gt;0,VLOOKUP(1985+COLUMN(CR28)-COLUMN($BO$1),'Deflator values'!$A$2:$E$31,5,5)*BD29,"")</f>
        <v/>
      </c>
    </row>
    <row r="30" spans="1:96" x14ac:dyDescent="0.25">
      <c r="A30" s="3">
        <v>29</v>
      </c>
      <c r="B30">
        <v>28</v>
      </c>
      <c r="C30" s="3" t="s">
        <v>66</v>
      </c>
      <c r="D30" s="14">
        <v>32500</v>
      </c>
      <c r="E30" s="3">
        <v>2008</v>
      </c>
      <c r="F30" s="3">
        <v>5</v>
      </c>
      <c r="G30" s="3">
        <v>1</v>
      </c>
      <c r="H30" s="3">
        <v>9</v>
      </c>
      <c r="I30" s="3">
        <v>180000</v>
      </c>
      <c r="J30" s="5" t="s">
        <v>162</v>
      </c>
      <c r="K30" s="3">
        <v>0</v>
      </c>
      <c r="L30" s="3">
        <v>790</v>
      </c>
      <c r="M30" s="3">
        <v>0</v>
      </c>
      <c r="N30" s="3">
        <v>0</v>
      </c>
      <c r="O30" s="3"/>
      <c r="P30" s="3"/>
      <c r="Q30" s="3"/>
      <c r="R30" s="3" t="s">
        <v>182</v>
      </c>
      <c r="S30" s="3" t="s">
        <v>183</v>
      </c>
      <c r="T30" s="3" t="s">
        <v>185</v>
      </c>
      <c r="U30" s="3" t="s">
        <v>186</v>
      </c>
      <c r="V30" s="3" t="s">
        <v>187</v>
      </c>
      <c r="W30" s="3" t="s">
        <v>3</v>
      </c>
      <c r="X30" s="3" t="s">
        <v>3</v>
      </c>
      <c r="Y30" s="3" t="s">
        <v>3</v>
      </c>
      <c r="Z30" s="3" t="s">
        <v>3</v>
      </c>
      <c r="AA30" s="3"/>
      <c r="AB30" s="3" t="s">
        <v>5</v>
      </c>
      <c r="AC30" s="3" t="s">
        <v>5</v>
      </c>
      <c r="AD30" s="3" t="s">
        <v>5</v>
      </c>
      <c r="AE30" s="3" t="s">
        <v>5</v>
      </c>
      <c r="AF30" s="3" t="s">
        <v>5</v>
      </c>
      <c r="AG30" s="3" t="s">
        <v>5</v>
      </c>
      <c r="AH30" s="3" t="s">
        <v>5</v>
      </c>
      <c r="AI30" s="3" t="s">
        <v>5</v>
      </c>
      <c r="AJ30" s="3" t="s">
        <v>5</v>
      </c>
      <c r="AK30" s="3" t="s">
        <v>5</v>
      </c>
      <c r="AL30" s="3" t="s">
        <v>5</v>
      </c>
      <c r="AM30" s="3" t="s">
        <v>5</v>
      </c>
      <c r="AN30" s="3" t="s">
        <v>5</v>
      </c>
      <c r="AO30" s="3" t="s">
        <v>5</v>
      </c>
      <c r="AP30" s="3" t="s">
        <v>5</v>
      </c>
      <c r="AQ30" s="3" t="s">
        <v>5</v>
      </c>
      <c r="AR30" s="3" t="s">
        <v>5</v>
      </c>
      <c r="AS30" s="3" t="s">
        <v>5</v>
      </c>
      <c r="AT30" s="3" t="s">
        <v>5</v>
      </c>
      <c r="AU30" s="3" t="s">
        <v>5</v>
      </c>
      <c r="AV30" s="3" t="s">
        <v>5</v>
      </c>
      <c r="AW30" s="3" t="s">
        <v>5</v>
      </c>
      <c r="AX30" s="3">
        <v>0</v>
      </c>
      <c r="AY30" s="3">
        <v>0</v>
      </c>
      <c r="AZ30" s="3">
        <v>0</v>
      </c>
      <c r="BA30" s="3">
        <v>0</v>
      </c>
      <c r="BB30" s="3">
        <v>0</v>
      </c>
      <c r="BC30" s="3">
        <v>0</v>
      </c>
      <c r="BD30" s="3">
        <v>0</v>
      </c>
      <c r="BE30" t="str">
        <f t="shared" si="4"/>
        <v>Non-poor - Single pit offset latrine</v>
      </c>
      <c r="BF30">
        <f>D30*VLOOKUP(E30,'Deflator values'!$A$2:$E$31,5)</f>
        <v>46777.103981240325</v>
      </c>
      <c r="BG30">
        <f t="shared" si="5"/>
        <v>6</v>
      </c>
      <c r="BH30">
        <f t="shared" si="0"/>
        <v>5</v>
      </c>
      <c r="BI30">
        <f>(L30+M30)*'Deflator values'!$E$31</f>
        <v>740.92564669052524</v>
      </c>
      <c r="BJ30">
        <f t="shared" si="1"/>
        <v>0</v>
      </c>
      <c r="BK30">
        <f t="shared" si="6"/>
        <v>0</v>
      </c>
      <c r="BL30" t="str">
        <f t="shared" si="2"/>
        <v>NA</v>
      </c>
      <c r="BM30" t="str">
        <f t="shared" si="3"/>
        <v>NA</v>
      </c>
      <c r="BN30" t="str">
        <f t="shared" si="7"/>
        <v xml:space="preserve">Concrete slab - Not shared - Everyone - Regularly cleaned - Emptied </v>
      </c>
      <c r="BO30" s="3" t="str">
        <f>IF(N(AA30)&lt;&gt;0,VLOOKUP(1985+COLUMN(BO29)-COLUMN($BO$1),'Deflator values'!$A$2:$E$31,5,5)*AA30,"")</f>
        <v/>
      </c>
      <c r="BP30" s="3" t="str">
        <f>IF(N(AB30)&lt;&gt;0,VLOOKUP(1985+COLUMN(BP29)-COLUMN($BO$1),'Deflator values'!$A$2:$E$31,5,5)*AB30,"")</f>
        <v/>
      </c>
      <c r="BQ30" s="3" t="str">
        <f>IF(N(AC30)&lt;&gt;0,VLOOKUP(1985+COLUMN(BQ29)-COLUMN($BO$1),'Deflator values'!$A$2:$E$31,5,5)*AC30,"")</f>
        <v/>
      </c>
      <c r="BR30" s="3" t="str">
        <f>IF(N(AD30)&lt;&gt;0,VLOOKUP(1985+COLUMN(BR29)-COLUMN($BO$1),'Deflator values'!$A$2:$E$31,5,5)*AD30,"")</f>
        <v/>
      </c>
      <c r="BS30" s="3" t="str">
        <f>IF(N(AE30)&lt;&gt;0,VLOOKUP(1985+COLUMN(BS29)-COLUMN($BO$1),'Deflator values'!$A$2:$E$31,5,5)*AE30,"")</f>
        <v/>
      </c>
      <c r="BT30" s="3" t="str">
        <f>IF(N(AF30)&lt;&gt;0,VLOOKUP(1985+COLUMN(BT29)-COLUMN($BO$1),'Deflator values'!$A$2:$E$31,5,5)*AF30,"")</f>
        <v/>
      </c>
      <c r="BU30" s="3" t="str">
        <f>IF(N(AG30)&lt;&gt;0,VLOOKUP(1985+COLUMN(BU29)-COLUMN($BO$1),'Deflator values'!$A$2:$E$31,5,5)*AG30,"")</f>
        <v/>
      </c>
      <c r="BV30" s="3" t="str">
        <f>IF(N(AH30)&lt;&gt;0,VLOOKUP(1985+COLUMN(BV29)-COLUMN($BO$1),'Deflator values'!$A$2:$E$31,5,5)*AH30,"")</f>
        <v/>
      </c>
      <c r="BW30" s="3" t="str">
        <f>IF(N(AI30)&lt;&gt;0,VLOOKUP(1985+COLUMN(BW29)-COLUMN($BO$1),'Deflator values'!$A$2:$E$31,5,5)*AI30,"")</f>
        <v/>
      </c>
      <c r="BX30" s="3" t="str">
        <f>IF(N(AJ30)&lt;&gt;0,VLOOKUP(1985+COLUMN(BX29)-COLUMN($BO$1),'Deflator values'!$A$2:$E$31,5,5)*AJ30,"")</f>
        <v/>
      </c>
      <c r="BY30" s="3" t="str">
        <f>IF(N(AK30)&lt;&gt;0,VLOOKUP(1985+COLUMN(BY29)-COLUMN($BO$1),'Deflator values'!$A$2:$E$31,5,5)*AK30,"")</f>
        <v/>
      </c>
      <c r="BZ30" s="3" t="str">
        <f>IF(N(AL30)&lt;&gt;0,VLOOKUP(1985+COLUMN(BZ29)-COLUMN($BO$1),'Deflator values'!$A$2:$E$31,5,5)*AL30,"")</f>
        <v/>
      </c>
      <c r="CA30" s="3" t="str">
        <f>IF(N(AM30)&lt;&gt;0,VLOOKUP(1985+COLUMN(CA29)-COLUMN($BO$1),'Deflator values'!$A$2:$E$31,5,5)*AM30,"")</f>
        <v/>
      </c>
      <c r="CB30" s="3" t="str">
        <f>IF(N(AN30)&lt;&gt;0,VLOOKUP(1985+COLUMN(CB29)-COLUMN($BO$1),'Deflator values'!$A$2:$E$31,5,5)*AN30,"")</f>
        <v/>
      </c>
      <c r="CC30" s="3" t="str">
        <f>IF(N(AO30)&lt;&gt;0,VLOOKUP(1985+COLUMN(CC29)-COLUMN($BO$1),'Deflator values'!$A$2:$E$31,5,5)*AO30,"")</f>
        <v/>
      </c>
      <c r="CD30" s="3" t="str">
        <f>IF(N(AP30)&lt;&gt;0,VLOOKUP(1985+COLUMN(CD29)-COLUMN($BO$1),'Deflator values'!$A$2:$E$31,5,5)*AP30,"")</f>
        <v/>
      </c>
      <c r="CE30" s="3" t="str">
        <f>IF(N(AQ30)&lt;&gt;0,VLOOKUP(1985+COLUMN(CE29)-COLUMN($BO$1),'Deflator values'!$A$2:$E$31,5,5)*AQ30,"")</f>
        <v/>
      </c>
      <c r="CF30" s="3" t="str">
        <f>IF(N(AR30)&lt;&gt;0,VLOOKUP(1985+COLUMN(CF29)-COLUMN($BO$1),'Deflator values'!$A$2:$E$31,5,5)*AR30,"")</f>
        <v/>
      </c>
      <c r="CG30" s="3" t="str">
        <f>IF(N(AS30)&lt;&gt;0,VLOOKUP(1985+COLUMN(CG29)-COLUMN($BO$1),'Deflator values'!$A$2:$E$31,5,5)*AS30,"")</f>
        <v/>
      </c>
      <c r="CH30" s="3" t="str">
        <f>IF(N(AT30)&lt;&gt;0,VLOOKUP(1985+COLUMN(CH29)-COLUMN($BO$1),'Deflator values'!$A$2:$E$31,5,5)*AT30,"")</f>
        <v/>
      </c>
      <c r="CI30" s="3" t="str">
        <f>IF(N(AU30)&lt;&gt;0,VLOOKUP(1985+COLUMN(CI29)-COLUMN($BO$1),'Deflator values'!$A$2:$E$31,5,5)*AU30,"")</f>
        <v/>
      </c>
      <c r="CJ30" s="3" t="str">
        <f>IF(N(AV30)&lt;&gt;0,VLOOKUP(1985+COLUMN(CJ29)-COLUMN($BO$1),'Deflator values'!$A$2:$E$31,5,5)*AV30,"")</f>
        <v/>
      </c>
      <c r="CK30" s="3" t="str">
        <f>IF(N(AW30)&lt;&gt;0,VLOOKUP(1985+COLUMN(CK29)-COLUMN($BO$1),'Deflator values'!$A$2:$E$31,5,5)*AW30,"")</f>
        <v/>
      </c>
      <c r="CL30" s="3" t="str">
        <f>IF(N(AX30)&lt;&gt;0,VLOOKUP(1985+COLUMN(CL29)-COLUMN($BO$1),'Deflator values'!$A$2:$E$31,5,5)*AX30,"")</f>
        <v/>
      </c>
      <c r="CM30" s="3" t="str">
        <f>IF(N(AY30)&lt;&gt;0,VLOOKUP(1985+COLUMN(CM29)-COLUMN($BO$1),'Deflator values'!$A$2:$E$31,5,5)*AY30,"")</f>
        <v/>
      </c>
      <c r="CN30" s="3" t="str">
        <f>IF(N(AZ30)&lt;&gt;0,VLOOKUP(1985+COLUMN(CN29)-COLUMN($BO$1),'Deflator values'!$A$2:$E$31,5,5)*AZ30,"")</f>
        <v/>
      </c>
      <c r="CO30" s="3" t="str">
        <f>IF(N(BA30)&lt;&gt;0,VLOOKUP(1985+COLUMN(CO29)-COLUMN($BO$1),'Deflator values'!$A$2:$E$31,5,5)*BA30,"")</f>
        <v/>
      </c>
      <c r="CP30" s="3" t="str">
        <f>IF(N(BB30)&lt;&gt;0,VLOOKUP(1985+COLUMN(CP29)-COLUMN($BO$1),'Deflator values'!$A$2:$E$31,5,5)*BB30,"")</f>
        <v/>
      </c>
      <c r="CQ30" s="3" t="str">
        <f>IF(N(BC30)&lt;&gt;0,VLOOKUP(1985+COLUMN(CQ29)-COLUMN($BO$1),'Deflator values'!$A$2:$E$31,5,5)*BC30,"")</f>
        <v/>
      </c>
      <c r="CR30" s="3" t="str">
        <f>IF(N(BD30)&lt;&gt;0,VLOOKUP(1985+COLUMN(CR29)-COLUMN($BO$1),'Deflator values'!$A$2:$E$31,5,5)*BD30,"")</f>
        <v/>
      </c>
    </row>
    <row r="31" spans="1:96" x14ac:dyDescent="0.25">
      <c r="A31" s="3">
        <v>30</v>
      </c>
      <c r="B31">
        <v>29</v>
      </c>
      <c r="C31" s="3" t="s">
        <v>66</v>
      </c>
      <c r="D31" s="14">
        <v>40000</v>
      </c>
      <c r="E31" s="3">
        <v>2014</v>
      </c>
      <c r="F31" s="3">
        <v>6</v>
      </c>
      <c r="G31" s="3">
        <v>1</v>
      </c>
      <c r="H31" s="3">
        <v>9</v>
      </c>
      <c r="I31" s="3">
        <v>180000</v>
      </c>
      <c r="J31" s="5" t="s">
        <v>162</v>
      </c>
      <c r="K31" s="3">
        <v>0</v>
      </c>
      <c r="L31" s="3">
        <v>2355</v>
      </c>
      <c r="M31" s="3">
        <v>0</v>
      </c>
      <c r="N31" s="3">
        <v>0</v>
      </c>
      <c r="O31" s="3"/>
      <c r="P31" s="3"/>
      <c r="Q31" s="3"/>
      <c r="R31" s="3" t="s">
        <v>182</v>
      </c>
      <c r="S31" s="3" t="s">
        <v>183</v>
      </c>
      <c r="T31" s="3" t="s">
        <v>185</v>
      </c>
      <c r="U31" s="3" t="s">
        <v>186</v>
      </c>
      <c r="V31" s="3" t="s">
        <v>187</v>
      </c>
      <c r="W31" s="3" t="s">
        <v>3</v>
      </c>
      <c r="X31" s="3" t="s">
        <v>3</v>
      </c>
      <c r="Y31" s="3" t="s">
        <v>3</v>
      </c>
      <c r="Z31" s="3" t="s">
        <v>3</v>
      </c>
      <c r="AA31" s="3"/>
      <c r="AB31" s="3" t="s">
        <v>5</v>
      </c>
      <c r="AC31" s="3" t="s">
        <v>5</v>
      </c>
      <c r="AD31" s="3" t="s">
        <v>5</v>
      </c>
      <c r="AE31" s="3" t="s">
        <v>5</v>
      </c>
      <c r="AF31" s="3" t="s">
        <v>5</v>
      </c>
      <c r="AG31" s="3" t="s">
        <v>5</v>
      </c>
      <c r="AH31" s="3" t="s">
        <v>5</v>
      </c>
      <c r="AI31" s="3" t="s">
        <v>5</v>
      </c>
      <c r="AJ31" s="3" t="s">
        <v>5</v>
      </c>
      <c r="AK31" s="3" t="s">
        <v>5</v>
      </c>
      <c r="AL31" s="3" t="s">
        <v>5</v>
      </c>
      <c r="AM31" s="3" t="s">
        <v>5</v>
      </c>
      <c r="AN31" s="3" t="s">
        <v>5</v>
      </c>
      <c r="AO31" s="3" t="s">
        <v>5</v>
      </c>
      <c r="AP31" s="3" t="s">
        <v>5</v>
      </c>
      <c r="AQ31" s="3" t="s">
        <v>5</v>
      </c>
      <c r="AR31" s="3" t="s">
        <v>5</v>
      </c>
      <c r="AS31" s="3" t="s">
        <v>5</v>
      </c>
      <c r="AT31" s="3" t="s">
        <v>5</v>
      </c>
      <c r="AU31" s="3" t="s">
        <v>5</v>
      </c>
      <c r="AV31" s="3" t="s">
        <v>5</v>
      </c>
      <c r="AW31" s="3" t="s">
        <v>5</v>
      </c>
      <c r="AX31" s="3" t="s">
        <v>5</v>
      </c>
      <c r="AY31" s="3" t="s">
        <v>5</v>
      </c>
      <c r="AZ31" s="3" t="s">
        <v>5</v>
      </c>
      <c r="BA31" s="3" t="s">
        <v>5</v>
      </c>
      <c r="BB31" s="3" t="s">
        <v>5</v>
      </c>
      <c r="BC31" s="3" t="s">
        <v>5</v>
      </c>
      <c r="BD31" s="3">
        <v>0</v>
      </c>
      <c r="BE31" t="str">
        <f t="shared" si="4"/>
        <v>Non-poor - Single pit offset latrine</v>
      </c>
      <c r="BF31">
        <f>D31*VLOOKUP(E31,'Deflator values'!$A$2:$E$31,5)</f>
        <v>37515.222617241787</v>
      </c>
      <c r="BG31">
        <f t="shared" si="5"/>
        <v>0</v>
      </c>
      <c r="BH31">
        <f t="shared" si="0"/>
        <v>6</v>
      </c>
      <c r="BI31">
        <f>(L31+M31)*'Deflator values'!$E$31</f>
        <v>2208.7087315901099</v>
      </c>
      <c r="BJ31" t="str">
        <f t="shared" si="1"/>
        <v>NA</v>
      </c>
      <c r="BK31">
        <f t="shared" si="6"/>
        <v>0</v>
      </c>
      <c r="BL31" t="str">
        <f t="shared" si="2"/>
        <v>NA</v>
      </c>
      <c r="BM31" t="str">
        <f t="shared" si="3"/>
        <v>NA</v>
      </c>
      <c r="BN31" t="str">
        <f t="shared" si="7"/>
        <v xml:space="preserve">Concrete slab - Not shared - Everyone - Regularly cleaned - Emptied </v>
      </c>
      <c r="BO31" s="3" t="str">
        <f>IF(N(AA31)&lt;&gt;0,VLOOKUP(1985+COLUMN(BO30)-COLUMN($BO$1),'Deflator values'!$A$2:$E$31,5,5)*AA31,"")</f>
        <v/>
      </c>
      <c r="BP31" s="3" t="str">
        <f>IF(N(AB31)&lt;&gt;0,VLOOKUP(1985+COLUMN(BP30)-COLUMN($BO$1),'Deflator values'!$A$2:$E$31,5,5)*AB31,"")</f>
        <v/>
      </c>
      <c r="BQ31" s="3" t="str">
        <f>IF(N(AC31)&lt;&gt;0,VLOOKUP(1985+COLUMN(BQ30)-COLUMN($BO$1),'Deflator values'!$A$2:$E$31,5,5)*AC31,"")</f>
        <v/>
      </c>
      <c r="BR31" s="3" t="str">
        <f>IF(N(AD31)&lt;&gt;0,VLOOKUP(1985+COLUMN(BR30)-COLUMN($BO$1),'Deflator values'!$A$2:$E$31,5,5)*AD31,"")</f>
        <v/>
      </c>
      <c r="BS31" s="3" t="str">
        <f>IF(N(AE31)&lt;&gt;0,VLOOKUP(1985+COLUMN(BS30)-COLUMN($BO$1),'Deflator values'!$A$2:$E$31,5,5)*AE31,"")</f>
        <v/>
      </c>
      <c r="BT31" s="3" t="str">
        <f>IF(N(AF31)&lt;&gt;0,VLOOKUP(1985+COLUMN(BT30)-COLUMN($BO$1),'Deflator values'!$A$2:$E$31,5,5)*AF31,"")</f>
        <v/>
      </c>
      <c r="BU31" s="3" t="str">
        <f>IF(N(AG31)&lt;&gt;0,VLOOKUP(1985+COLUMN(BU30)-COLUMN($BO$1),'Deflator values'!$A$2:$E$31,5,5)*AG31,"")</f>
        <v/>
      </c>
      <c r="BV31" s="3" t="str">
        <f>IF(N(AH31)&lt;&gt;0,VLOOKUP(1985+COLUMN(BV30)-COLUMN($BO$1),'Deflator values'!$A$2:$E$31,5,5)*AH31,"")</f>
        <v/>
      </c>
      <c r="BW31" s="3" t="str">
        <f>IF(N(AI31)&lt;&gt;0,VLOOKUP(1985+COLUMN(BW30)-COLUMN($BO$1),'Deflator values'!$A$2:$E$31,5,5)*AI31,"")</f>
        <v/>
      </c>
      <c r="BX31" s="3" t="str">
        <f>IF(N(AJ31)&lt;&gt;0,VLOOKUP(1985+COLUMN(BX30)-COLUMN($BO$1),'Deflator values'!$A$2:$E$31,5,5)*AJ31,"")</f>
        <v/>
      </c>
      <c r="BY31" s="3" t="str">
        <f>IF(N(AK31)&lt;&gt;0,VLOOKUP(1985+COLUMN(BY30)-COLUMN($BO$1),'Deflator values'!$A$2:$E$31,5,5)*AK31,"")</f>
        <v/>
      </c>
      <c r="BZ31" s="3" t="str">
        <f>IF(N(AL31)&lt;&gt;0,VLOOKUP(1985+COLUMN(BZ30)-COLUMN($BO$1),'Deflator values'!$A$2:$E$31,5,5)*AL31,"")</f>
        <v/>
      </c>
      <c r="CA31" s="3" t="str">
        <f>IF(N(AM31)&lt;&gt;0,VLOOKUP(1985+COLUMN(CA30)-COLUMN($BO$1),'Deflator values'!$A$2:$E$31,5,5)*AM31,"")</f>
        <v/>
      </c>
      <c r="CB31" s="3" t="str">
        <f>IF(N(AN31)&lt;&gt;0,VLOOKUP(1985+COLUMN(CB30)-COLUMN($BO$1),'Deflator values'!$A$2:$E$31,5,5)*AN31,"")</f>
        <v/>
      </c>
      <c r="CC31" s="3" t="str">
        <f>IF(N(AO31)&lt;&gt;0,VLOOKUP(1985+COLUMN(CC30)-COLUMN($BO$1),'Deflator values'!$A$2:$E$31,5,5)*AO31,"")</f>
        <v/>
      </c>
      <c r="CD31" s="3" t="str">
        <f>IF(N(AP31)&lt;&gt;0,VLOOKUP(1985+COLUMN(CD30)-COLUMN($BO$1),'Deflator values'!$A$2:$E$31,5,5)*AP31,"")</f>
        <v/>
      </c>
      <c r="CE31" s="3" t="str">
        <f>IF(N(AQ31)&lt;&gt;0,VLOOKUP(1985+COLUMN(CE30)-COLUMN($BO$1),'Deflator values'!$A$2:$E$31,5,5)*AQ31,"")</f>
        <v/>
      </c>
      <c r="CF31" s="3" t="str">
        <f>IF(N(AR31)&lt;&gt;0,VLOOKUP(1985+COLUMN(CF30)-COLUMN($BO$1),'Deflator values'!$A$2:$E$31,5,5)*AR31,"")</f>
        <v/>
      </c>
      <c r="CG31" s="3" t="str">
        <f>IF(N(AS31)&lt;&gt;0,VLOOKUP(1985+COLUMN(CG30)-COLUMN($BO$1),'Deflator values'!$A$2:$E$31,5,5)*AS31,"")</f>
        <v/>
      </c>
      <c r="CH31" s="3" t="str">
        <f>IF(N(AT31)&lt;&gt;0,VLOOKUP(1985+COLUMN(CH30)-COLUMN($BO$1),'Deflator values'!$A$2:$E$31,5,5)*AT31,"")</f>
        <v/>
      </c>
      <c r="CI31" s="3" t="str">
        <f>IF(N(AU31)&lt;&gt;0,VLOOKUP(1985+COLUMN(CI30)-COLUMN($BO$1),'Deflator values'!$A$2:$E$31,5,5)*AU31,"")</f>
        <v/>
      </c>
      <c r="CJ31" s="3" t="str">
        <f>IF(N(AV31)&lt;&gt;0,VLOOKUP(1985+COLUMN(CJ30)-COLUMN($BO$1),'Deflator values'!$A$2:$E$31,5,5)*AV31,"")</f>
        <v/>
      </c>
      <c r="CK31" s="3" t="str">
        <f>IF(N(AW31)&lt;&gt;0,VLOOKUP(1985+COLUMN(CK30)-COLUMN($BO$1),'Deflator values'!$A$2:$E$31,5,5)*AW31,"")</f>
        <v/>
      </c>
      <c r="CL31" s="3" t="str">
        <f>IF(N(AX31)&lt;&gt;0,VLOOKUP(1985+COLUMN(CL30)-COLUMN($BO$1),'Deflator values'!$A$2:$E$31,5,5)*AX31,"")</f>
        <v/>
      </c>
      <c r="CM31" s="3" t="str">
        <f>IF(N(AY31)&lt;&gt;0,VLOOKUP(1985+COLUMN(CM30)-COLUMN($BO$1),'Deflator values'!$A$2:$E$31,5,5)*AY31,"")</f>
        <v/>
      </c>
      <c r="CN31" s="3" t="str">
        <f>IF(N(AZ31)&lt;&gt;0,VLOOKUP(1985+COLUMN(CN30)-COLUMN($BO$1),'Deflator values'!$A$2:$E$31,5,5)*AZ31,"")</f>
        <v/>
      </c>
      <c r="CO31" s="3" t="str">
        <f>IF(N(BA31)&lt;&gt;0,VLOOKUP(1985+COLUMN(CO30)-COLUMN($BO$1),'Deflator values'!$A$2:$E$31,5,5)*BA31,"")</f>
        <v/>
      </c>
      <c r="CP31" s="3" t="str">
        <f>IF(N(BB31)&lt;&gt;0,VLOOKUP(1985+COLUMN(CP30)-COLUMN($BO$1),'Deflator values'!$A$2:$E$31,5,5)*BB31,"")</f>
        <v/>
      </c>
      <c r="CQ31" s="3" t="str">
        <f>IF(N(BC31)&lt;&gt;0,VLOOKUP(1985+COLUMN(CQ30)-COLUMN($BO$1),'Deflator values'!$A$2:$E$31,5,5)*BC31,"")</f>
        <v/>
      </c>
      <c r="CR31" s="3" t="str">
        <f>IF(N(BD31)&lt;&gt;0,VLOOKUP(1985+COLUMN(CR30)-COLUMN($BO$1),'Deflator values'!$A$2:$E$31,5,5)*BD31,"")</f>
        <v/>
      </c>
    </row>
  </sheetData>
  <autoFilter ref="A1:BD1"/>
  <conditionalFormatting sqref="BO2:CR31">
    <cfRule type="cellIs" dxfId="49" priority="1" operator="equal">
      <formula>""</formula>
    </cfRule>
  </conditionalFormatting>
  <conditionalFormatting sqref="J2:J31">
    <cfRule type="colorScale" priority="47">
      <colorScale>
        <cfvo type="min"/>
        <cfvo type="max"/>
        <color rgb="FFFFEF9C"/>
        <color rgb="FF63BE7B"/>
      </colorScale>
    </cfRule>
  </conditionalFormatting>
  <conditionalFormatting sqref="AA2:BA17 BB11:BD17 AA19:AA31 AD28:AF29 AE23:AF26 AD22:AD26 AB19:AZ20 AB22:AC29">
    <cfRule type="cellIs" dxfId="48" priority="46" operator="equal">
      <formula>""</formula>
    </cfRule>
  </conditionalFormatting>
  <conditionalFormatting sqref="BB5:BD8">
    <cfRule type="cellIs" dxfId="47" priority="45" operator="equal">
      <formula>""</formula>
    </cfRule>
  </conditionalFormatting>
  <conditionalFormatting sqref="BB10">
    <cfRule type="cellIs" dxfId="46" priority="44" operator="equal">
      <formula>""</formula>
    </cfRule>
  </conditionalFormatting>
  <conditionalFormatting sqref="BD10">
    <cfRule type="cellIs" dxfId="45" priority="43" operator="equal">
      <formula>""</formula>
    </cfRule>
  </conditionalFormatting>
  <conditionalFormatting sqref="BC4">
    <cfRule type="cellIs" dxfId="44" priority="42" operator="equal">
      <formula>""</formula>
    </cfRule>
  </conditionalFormatting>
  <conditionalFormatting sqref="BD4">
    <cfRule type="cellIs" dxfId="43" priority="41" operator="equal">
      <formula>""</formula>
    </cfRule>
  </conditionalFormatting>
  <conditionalFormatting sqref="BD3">
    <cfRule type="cellIs" dxfId="42" priority="40" operator="equal">
      <formula>""</formula>
    </cfRule>
  </conditionalFormatting>
  <conditionalFormatting sqref="BC3">
    <cfRule type="cellIs" dxfId="41" priority="39" operator="equal">
      <formula>""</formula>
    </cfRule>
  </conditionalFormatting>
  <conditionalFormatting sqref="BC2">
    <cfRule type="cellIs" dxfId="40" priority="38" operator="equal">
      <formula>""</formula>
    </cfRule>
  </conditionalFormatting>
  <conditionalFormatting sqref="BD2">
    <cfRule type="cellIs" dxfId="39" priority="37" operator="equal">
      <formula>""</formula>
    </cfRule>
  </conditionalFormatting>
  <conditionalFormatting sqref="BD18">
    <cfRule type="cellIs" dxfId="38" priority="36" operator="equal">
      <formula>""</formula>
    </cfRule>
  </conditionalFormatting>
  <conditionalFormatting sqref="BC18">
    <cfRule type="cellIs" dxfId="37" priority="35" operator="equal">
      <formula>""</formula>
    </cfRule>
  </conditionalFormatting>
  <conditionalFormatting sqref="AW18">
    <cfRule type="cellIs" dxfId="36" priority="34" operator="equal">
      <formula>""</formula>
    </cfRule>
  </conditionalFormatting>
  <conditionalFormatting sqref="AA18:AU18">
    <cfRule type="cellIs" dxfId="35" priority="33" operator="equal">
      <formula>""</formula>
    </cfRule>
  </conditionalFormatting>
  <conditionalFormatting sqref="AB21:AZ21">
    <cfRule type="cellIs" dxfId="34" priority="6" operator="equal">
      <formula>""</formula>
    </cfRule>
  </conditionalFormatting>
  <conditionalFormatting sqref="BD20">
    <cfRule type="cellIs" dxfId="33" priority="32" operator="equal">
      <formula>""</formula>
    </cfRule>
  </conditionalFormatting>
  <conditionalFormatting sqref="BC21:BD31">
    <cfRule type="cellIs" dxfId="32" priority="31" operator="equal">
      <formula>""</formula>
    </cfRule>
  </conditionalFormatting>
  <conditionalFormatting sqref="BA21">
    <cfRule type="cellIs" dxfId="31" priority="30" operator="equal">
      <formula>""</formula>
    </cfRule>
  </conditionalFormatting>
  <conditionalFormatting sqref="BB22">
    <cfRule type="cellIs" dxfId="30" priority="29" operator="equal">
      <formula>""</formula>
    </cfRule>
  </conditionalFormatting>
  <conditionalFormatting sqref="AB23:BA23">
    <cfRule type="cellIs" dxfId="29" priority="28" operator="equal">
      <formula>""</formula>
    </cfRule>
  </conditionalFormatting>
  <conditionalFormatting sqref="BB23">
    <cfRule type="cellIs" dxfId="28" priority="27" operator="equal">
      <formula>""</formula>
    </cfRule>
  </conditionalFormatting>
  <conditionalFormatting sqref="AE24:BA24">
    <cfRule type="cellIs" dxfId="27" priority="26" operator="equal">
      <formula>""</formula>
    </cfRule>
  </conditionalFormatting>
  <conditionalFormatting sqref="AE25:BA25">
    <cfRule type="cellIs" dxfId="26" priority="25" operator="equal">
      <formula>""</formula>
    </cfRule>
  </conditionalFormatting>
  <conditionalFormatting sqref="AF26:BA26">
    <cfRule type="cellIs" dxfId="25" priority="24" operator="equal">
      <formula>""</formula>
    </cfRule>
  </conditionalFormatting>
  <conditionalFormatting sqref="BB26">
    <cfRule type="cellIs" dxfId="24" priority="23" operator="equal">
      <formula>""</formula>
    </cfRule>
  </conditionalFormatting>
  <conditionalFormatting sqref="BB25">
    <cfRule type="cellIs" dxfId="23" priority="22" operator="equal">
      <formula>""</formula>
    </cfRule>
  </conditionalFormatting>
  <conditionalFormatting sqref="BB24">
    <cfRule type="cellIs" dxfId="22" priority="21" operator="equal">
      <formula>""</formula>
    </cfRule>
  </conditionalFormatting>
  <conditionalFormatting sqref="BB27">
    <cfRule type="cellIs" dxfId="21" priority="20" operator="equal">
      <formula>""</formula>
    </cfRule>
  </conditionalFormatting>
  <conditionalFormatting sqref="BB28">
    <cfRule type="cellIs" dxfId="20" priority="19" operator="equal">
      <formula>""</formula>
    </cfRule>
  </conditionalFormatting>
  <conditionalFormatting sqref="BB29">
    <cfRule type="cellIs" dxfId="19" priority="18" operator="equal">
      <formula>""</formula>
    </cfRule>
  </conditionalFormatting>
  <conditionalFormatting sqref="BB30">
    <cfRule type="cellIs" dxfId="18" priority="17" operator="equal">
      <formula>""</formula>
    </cfRule>
  </conditionalFormatting>
  <conditionalFormatting sqref="BB31">
    <cfRule type="cellIs" dxfId="17" priority="16" operator="equal">
      <formula>""</formula>
    </cfRule>
  </conditionalFormatting>
  <conditionalFormatting sqref="AB31:BA31">
    <cfRule type="cellIs" dxfId="16" priority="15" operator="equal">
      <formula>""</formula>
    </cfRule>
  </conditionalFormatting>
  <conditionalFormatting sqref="AB30:BA30">
    <cfRule type="cellIs" dxfId="15" priority="14" operator="equal">
      <formula>""</formula>
    </cfRule>
  </conditionalFormatting>
  <conditionalFormatting sqref="BA29">
    <cfRule type="cellIs" dxfId="14" priority="13" operator="equal">
      <formula>""</formula>
    </cfRule>
  </conditionalFormatting>
  <conditionalFormatting sqref="AF28:BA29">
    <cfRule type="cellIs" dxfId="13" priority="12" operator="equal">
      <formula>""</formula>
    </cfRule>
  </conditionalFormatting>
  <conditionalFormatting sqref="BA27">
    <cfRule type="cellIs" dxfId="12" priority="11" operator="equal">
      <formula>""</formula>
    </cfRule>
  </conditionalFormatting>
  <conditionalFormatting sqref="AV27:AY27">
    <cfRule type="cellIs" dxfId="11" priority="10" operator="equal">
      <formula>""</formula>
    </cfRule>
  </conditionalFormatting>
  <conditionalFormatting sqref="AQ27:AT27">
    <cfRule type="cellIs" dxfId="10" priority="9" operator="equal">
      <formula>""</formula>
    </cfRule>
  </conditionalFormatting>
  <conditionalFormatting sqref="AD27:AO27">
    <cfRule type="cellIs" dxfId="9" priority="8" operator="equal">
      <formula>""</formula>
    </cfRule>
  </conditionalFormatting>
  <conditionalFormatting sqref="AE22:AZ22">
    <cfRule type="cellIs" dxfId="8" priority="7" operator="equal">
      <formula>""</formula>
    </cfRule>
  </conditionalFormatting>
  <conditionalFormatting sqref="BD9">
    <cfRule type="cellIs" dxfId="7" priority="5" operator="equal">
      <formula>""</formula>
    </cfRule>
  </conditionalFormatting>
  <conditionalFormatting sqref="BB9">
    <cfRule type="cellIs" dxfId="6" priority="4" operator="equal">
      <formula>""</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workbookViewId="0">
      <selection activeCell="A15" sqref="A15"/>
    </sheetView>
  </sheetViews>
  <sheetFormatPr defaultRowHeight="15" x14ac:dyDescent="0.25"/>
  <cols>
    <col min="1" max="1" width="5.85546875" bestFit="1" customWidth="1"/>
    <col min="2" max="2" width="11.140625" bestFit="1" customWidth="1"/>
    <col min="3" max="3" width="13" bestFit="1" customWidth="1"/>
    <col min="4" max="4" width="25.140625" bestFit="1" customWidth="1"/>
    <col min="5" max="5" width="11.7109375" customWidth="1"/>
    <col min="6" max="6" width="10.28515625" bestFit="1" customWidth="1"/>
    <col min="7" max="7" width="18.140625" bestFit="1" customWidth="1"/>
    <col min="8" max="8" width="23" bestFit="1" customWidth="1"/>
    <col min="9" max="9" width="16.5703125" bestFit="1" customWidth="1"/>
    <col min="10" max="10" width="23.5703125" bestFit="1" customWidth="1"/>
    <col min="11" max="11" width="12.28515625" bestFit="1" customWidth="1"/>
    <col min="12" max="12" width="10" bestFit="1" customWidth="1"/>
    <col min="13" max="42" width="23.28515625" bestFit="1" customWidth="1"/>
  </cols>
  <sheetData>
    <row r="1" spans="1:42" ht="14.25" customHeight="1" x14ac:dyDescent="0.25">
      <c r="A1" s="8" t="s">
        <v>62</v>
      </c>
      <c r="B1" s="8" t="s">
        <v>63</v>
      </c>
      <c r="C1" s="7" t="s">
        <v>68</v>
      </c>
      <c r="D1" s="7" t="s">
        <v>69</v>
      </c>
      <c r="E1" s="2" t="s">
        <v>70</v>
      </c>
      <c r="F1" s="2" t="s">
        <v>17</v>
      </c>
      <c r="G1" s="7" t="s">
        <v>104</v>
      </c>
      <c r="H1" s="2" t="s">
        <v>103</v>
      </c>
      <c r="I1" s="7" t="s">
        <v>105</v>
      </c>
      <c r="J1" s="7" t="s">
        <v>102</v>
      </c>
      <c r="K1" s="2" t="s">
        <v>101</v>
      </c>
      <c r="L1" s="7" t="s">
        <v>133</v>
      </c>
      <c r="M1" s="1" t="s">
        <v>71</v>
      </c>
      <c r="N1" s="1" t="s">
        <v>72</v>
      </c>
      <c r="O1" s="1" t="s">
        <v>73</v>
      </c>
      <c r="P1" s="1" t="s">
        <v>74</v>
      </c>
      <c r="Q1" s="1" t="s">
        <v>75</v>
      </c>
      <c r="R1" s="1" t="s">
        <v>76</v>
      </c>
      <c r="S1" s="1" t="s">
        <v>77</v>
      </c>
      <c r="T1" s="1" t="s">
        <v>78</v>
      </c>
      <c r="U1" s="1" t="s">
        <v>79</v>
      </c>
      <c r="V1" s="1" t="s">
        <v>80</v>
      </c>
      <c r="W1" s="1" t="s">
        <v>81</v>
      </c>
      <c r="X1" s="1" t="s">
        <v>82</v>
      </c>
      <c r="Y1" s="1" t="s">
        <v>83</v>
      </c>
      <c r="Z1" s="1" t="s">
        <v>84</v>
      </c>
      <c r="AA1" s="1" t="s">
        <v>85</v>
      </c>
      <c r="AB1" s="1" t="s">
        <v>86</v>
      </c>
      <c r="AC1" s="1" t="s">
        <v>87</v>
      </c>
      <c r="AD1" s="1" t="s">
        <v>88</v>
      </c>
      <c r="AE1" s="1" t="s">
        <v>89</v>
      </c>
      <c r="AF1" s="1" t="s">
        <v>90</v>
      </c>
      <c r="AG1" s="1" t="s">
        <v>91</v>
      </c>
      <c r="AH1" s="1" t="s">
        <v>92</v>
      </c>
      <c r="AI1" s="1" t="s">
        <v>93</v>
      </c>
      <c r="AJ1" s="1" t="s">
        <v>94</v>
      </c>
      <c r="AK1" s="1" t="s">
        <v>95</v>
      </c>
      <c r="AL1" s="1" t="s">
        <v>96</v>
      </c>
      <c r="AM1" s="1" t="s">
        <v>97</v>
      </c>
      <c r="AN1" s="1" t="s">
        <v>98</v>
      </c>
      <c r="AO1" s="1" t="s">
        <v>99</v>
      </c>
      <c r="AP1" s="1" t="s">
        <v>100</v>
      </c>
    </row>
    <row r="2" spans="1:42" x14ac:dyDescent="0.25">
      <c r="A2" s="3">
        <v>1</v>
      </c>
      <c r="B2">
        <v>1</v>
      </c>
      <c r="C2" s="3">
        <v>2712.1795807862577</v>
      </c>
      <c r="D2" s="3">
        <f t="shared" ref="D2:D31" si="0">C2/F2</f>
        <v>678.04489519656443</v>
      </c>
      <c r="E2" s="3">
        <v>5</v>
      </c>
      <c r="F2" s="3">
        <v>4</v>
      </c>
      <c r="G2" s="3">
        <v>68.75</v>
      </c>
      <c r="H2" s="3">
        <v>86.784091740165522</v>
      </c>
      <c r="I2" s="3">
        <v>433.92045870082762</v>
      </c>
      <c r="J2" s="3">
        <f t="shared" ref="J2:J13" si="1">(I2/E2)/F2</f>
        <v>21.69602293504138</v>
      </c>
      <c r="K2" s="4">
        <v>0</v>
      </c>
      <c r="L2" s="3">
        <v>0</v>
      </c>
      <c r="M2" s="3" t="s">
        <v>5</v>
      </c>
      <c r="N2" s="3" t="s">
        <v>5</v>
      </c>
      <c r="O2" s="3" t="s">
        <v>5</v>
      </c>
      <c r="P2" s="3" t="s">
        <v>5</v>
      </c>
      <c r="Q2" s="3" t="s">
        <v>5</v>
      </c>
      <c r="R2" s="3" t="s">
        <v>5</v>
      </c>
      <c r="S2" s="3" t="s">
        <v>5</v>
      </c>
      <c r="T2" s="3" t="s">
        <v>5</v>
      </c>
      <c r="U2" s="3" t="s">
        <v>5</v>
      </c>
      <c r="V2" s="3" t="s">
        <v>5</v>
      </c>
      <c r="W2" s="3" t="s">
        <v>5</v>
      </c>
      <c r="X2" s="3" t="s">
        <v>5</v>
      </c>
      <c r="Y2" s="3" t="s">
        <v>5</v>
      </c>
      <c r="Z2" s="3" t="s">
        <v>5</v>
      </c>
      <c r="AA2" s="3" t="s">
        <v>5</v>
      </c>
      <c r="AB2" s="3" t="s">
        <v>5</v>
      </c>
      <c r="AC2" s="3" t="s">
        <v>5</v>
      </c>
      <c r="AD2" s="3" t="s">
        <v>5</v>
      </c>
      <c r="AE2" s="3" t="s">
        <v>5</v>
      </c>
      <c r="AF2" s="3" t="s">
        <v>5</v>
      </c>
      <c r="AG2" s="3" t="s">
        <v>5</v>
      </c>
      <c r="AH2" s="3" t="s">
        <v>5</v>
      </c>
      <c r="AI2" s="3" t="s">
        <v>5</v>
      </c>
      <c r="AJ2" s="3" t="s">
        <v>5</v>
      </c>
      <c r="AK2" s="3">
        <v>0</v>
      </c>
      <c r="AL2" s="3">
        <v>0</v>
      </c>
      <c r="AM2" s="3">
        <v>0</v>
      </c>
      <c r="AN2" s="3">
        <v>433.92045870082762</v>
      </c>
      <c r="AO2" s="3">
        <v>0</v>
      </c>
      <c r="AP2" s="3">
        <v>0</v>
      </c>
    </row>
    <row r="3" spans="1:42" x14ac:dyDescent="0.25">
      <c r="A3" s="3">
        <v>2</v>
      </c>
      <c r="B3">
        <v>8</v>
      </c>
      <c r="C3" s="3">
        <v>5424.0057337603457</v>
      </c>
      <c r="D3" s="3">
        <f t="shared" si="0"/>
        <v>1356.0014334400864</v>
      </c>
      <c r="E3" s="3">
        <v>2</v>
      </c>
      <c r="F3" s="3">
        <v>4</v>
      </c>
      <c r="G3" s="3">
        <v>142.5</v>
      </c>
      <c r="H3" s="3">
        <v>100</v>
      </c>
      <c r="I3" s="3">
        <v>200</v>
      </c>
      <c r="J3" s="3">
        <f t="shared" si="1"/>
        <v>25</v>
      </c>
      <c r="K3" s="4">
        <v>0</v>
      </c>
      <c r="L3" s="3">
        <v>0</v>
      </c>
      <c r="M3" s="3" t="s">
        <v>5</v>
      </c>
      <c r="N3" s="3" t="s">
        <v>5</v>
      </c>
      <c r="O3" s="3" t="s">
        <v>5</v>
      </c>
      <c r="P3" s="3" t="s">
        <v>5</v>
      </c>
      <c r="Q3" s="3" t="s">
        <v>5</v>
      </c>
      <c r="R3" s="3" t="s">
        <v>5</v>
      </c>
      <c r="S3" s="3" t="s">
        <v>5</v>
      </c>
      <c r="T3" s="3" t="s">
        <v>5</v>
      </c>
      <c r="U3" s="3" t="s">
        <v>5</v>
      </c>
      <c r="V3" s="3" t="s">
        <v>5</v>
      </c>
      <c r="W3" s="3" t="s">
        <v>5</v>
      </c>
      <c r="X3" s="3" t="s">
        <v>5</v>
      </c>
      <c r="Y3" s="3" t="s">
        <v>5</v>
      </c>
      <c r="Z3" s="3" t="s">
        <v>5</v>
      </c>
      <c r="AA3" s="3" t="s">
        <v>5</v>
      </c>
      <c r="AB3" s="3" t="s">
        <v>5</v>
      </c>
      <c r="AC3" s="3" t="s">
        <v>5</v>
      </c>
      <c r="AD3" s="3" t="s">
        <v>5</v>
      </c>
      <c r="AE3" s="3" t="s">
        <v>5</v>
      </c>
      <c r="AF3" s="3" t="s">
        <v>5</v>
      </c>
      <c r="AG3" s="3" t="s">
        <v>5</v>
      </c>
      <c r="AH3" s="3" t="s">
        <v>5</v>
      </c>
      <c r="AI3" s="3" t="s">
        <v>5</v>
      </c>
      <c r="AJ3" s="3" t="s">
        <v>5</v>
      </c>
      <c r="AK3" s="3" t="s">
        <v>5</v>
      </c>
      <c r="AL3" s="3" t="s">
        <v>5</v>
      </c>
      <c r="AM3" s="3" t="s">
        <v>5</v>
      </c>
      <c r="AN3" s="3">
        <v>0</v>
      </c>
      <c r="AO3" s="3">
        <v>200</v>
      </c>
      <c r="AP3" s="3">
        <v>0</v>
      </c>
    </row>
    <row r="4" spans="1:42" x14ac:dyDescent="0.25">
      <c r="A4" s="3">
        <v>3</v>
      </c>
      <c r="B4" s="15">
        <v>25</v>
      </c>
      <c r="C4" s="3">
        <v>29202.479045581458</v>
      </c>
      <c r="D4" s="3">
        <f t="shared" si="0"/>
        <v>14601.239522790729</v>
      </c>
      <c r="E4" s="3">
        <v>7</v>
      </c>
      <c r="F4" s="14">
        <v>2</v>
      </c>
      <c r="G4" s="3">
        <v>538</v>
      </c>
      <c r="H4" s="3">
        <v>0</v>
      </c>
      <c r="I4" s="3">
        <v>0</v>
      </c>
      <c r="J4" s="3">
        <f t="shared" si="1"/>
        <v>0</v>
      </c>
      <c r="K4" s="4">
        <v>0</v>
      </c>
      <c r="L4" s="3">
        <v>0</v>
      </c>
      <c r="M4" s="3" t="s">
        <v>5</v>
      </c>
      <c r="N4" s="3" t="s">
        <v>5</v>
      </c>
      <c r="O4" s="3" t="s">
        <v>5</v>
      </c>
      <c r="P4" s="3" t="s">
        <v>5</v>
      </c>
      <c r="Q4" s="3" t="s">
        <v>5</v>
      </c>
      <c r="R4" s="3" t="s">
        <v>5</v>
      </c>
      <c r="S4" s="3" t="s">
        <v>5</v>
      </c>
      <c r="T4" s="3" t="s">
        <v>5</v>
      </c>
      <c r="U4" s="3" t="s">
        <v>5</v>
      </c>
      <c r="V4" s="3" t="s">
        <v>5</v>
      </c>
      <c r="W4" s="3" t="s">
        <v>5</v>
      </c>
      <c r="X4" s="3" t="s">
        <v>5</v>
      </c>
      <c r="Y4" s="3" t="s">
        <v>5</v>
      </c>
      <c r="Z4" s="3" t="s">
        <v>5</v>
      </c>
      <c r="AA4" s="3" t="s">
        <v>5</v>
      </c>
      <c r="AB4" s="3" t="s">
        <v>5</v>
      </c>
      <c r="AC4" s="3" t="s">
        <v>5</v>
      </c>
      <c r="AD4" s="3" t="s">
        <v>5</v>
      </c>
      <c r="AE4" s="3" t="s">
        <v>5</v>
      </c>
      <c r="AF4" s="3" t="s">
        <v>5</v>
      </c>
      <c r="AG4" s="3" t="s">
        <v>5</v>
      </c>
      <c r="AH4" s="3" t="s">
        <v>5</v>
      </c>
      <c r="AI4" s="3">
        <v>0</v>
      </c>
      <c r="AJ4" s="3">
        <v>0</v>
      </c>
      <c r="AK4" s="3">
        <v>0</v>
      </c>
      <c r="AL4" s="3">
        <v>0</v>
      </c>
      <c r="AM4" s="3">
        <v>0</v>
      </c>
      <c r="AN4" s="3">
        <v>0</v>
      </c>
      <c r="AO4" s="3">
        <v>0</v>
      </c>
      <c r="AP4" s="3">
        <v>0</v>
      </c>
    </row>
    <row r="5" spans="1:42" x14ac:dyDescent="0.25">
      <c r="A5" s="3">
        <v>4</v>
      </c>
      <c r="B5" s="15">
        <v>25</v>
      </c>
      <c r="C5" s="3">
        <v>67336.554776717705</v>
      </c>
      <c r="D5" s="3">
        <f t="shared" si="0"/>
        <v>33668.277388358852</v>
      </c>
      <c r="E5" s="3">
        <v>17</v>
      </c>
      <c r="F5" s="14">
        <v>2</v>
      </c>
      <c r="G5" s="3">
        <v>405.5</v>
      </c>
      <c r="H5" s="3">
        <v>79.0455555949043</v>
      </c>
      <c r="I5" s="3">
        <v>1343.7744451133731</v>
      </c>
      <c r="J5" s="3">
        <f t="shared" si="1"/>
        <v>39.52277779745215</v>
      </c>
      <c r="K5" s="4">
        <v>0</v>
      </c>
      <c r="L5" s="3">
        <v>0</v>
      </c>
      <c r="M5" s="3" t="s">
        <v>5</v>
      </c>
      <c r="N5" s="3" t="s">
        <v>5</v>
      </c>
      <c r="O5" s="3" t="s">
        <v>5</v>
      </c>
      <c r="P5" s="3" t="s">
        <v>5</v>
      </c>
      <c r="Q5" s="3" t="s">
        <v>5</v>
      </c>
      <c r="R5" s="3" t="s">
        <v>5</v>
      </c>
      <c r="S5" s="3" t="s">
        <v>5</v>
      </c>
      <c r="T5" s="3" t="s">
        <v>5</v>
      </c>
      <c r="U5" s="3" t="s">
        <v>5</v>
      </c>
      <c r="V5" s="3" t="s">
        <v>5</v>
      </c>
      <c r="W5" s="3" t="s">
        <v>5</v>
      </c>
      <c r="X5" s="3" t="s">
        <v>5</v>
      </c>
      <c r="Y5" s="3">
        <v>0</v>
      </c>
      <c r="Z5" s="3">
        <v>0</v>
      </c>
      <c r="AA5" s="3">
        <v>0</v>
      </c>
      <c r="AB5" s="3">
        <v>434.76013937107757</v>
      </c>
      <c r="AC5" s="3">
        <v>0</v>
      </c>
      <c r="AD5" s="3">
        <v>0</v>
      </c>
      <c r="AE5" s="3">
        <v>0</v>
      </c>
      <c r="AF5" s="3">
        <v>0</v>
      </c>
      <c r="AG5" s="3">
        <v>424.62545396365414</v>
      </c>
      <c r="AH5" s="3">
        <v>0</v>
      </c>
      <c r="AI5" s="3">
        <v>0</v>
      </c>
      <c r="AJ5" s="3">
        <v>0</v>
      </c>
      <c r="AK5" s="3">
        <v>0</v>
      </c>
      <c r="AL5" s="3">
        <v>484.38885177864131</v>
      </c>
      <c r="AM5" s="3">
        <v>0</v>
      </c>
      <c r="AN5" s="3">
        <v>0</v>
      </c>
      <c r="AO5" s="3">
        <v>0</v>
      </c>
      <c r="AP5" s="3">
        <v>0</v>
      </c>
    </row>
    <row r="6" spans="1:42" x14ac:dyDescent="0.25">
      <c r="A6" s="3">
        <v>5</v>
      </c>
      <c r="B6">
        <v>26</v>
      </c>
      <c r="C6" s="3">
        <v>194304.89346053675</v>
      </c>
      <c r="D6" s="3">
        <f t="shared" si="0"/>
        <v>38860.978692107354</v>
      </c>
      <c r="E6" s="3">
        <v>6</v>
      </c>
      <c r="F6" s="3">
        <v>5</v>
      </c>
      <c r="G6" s="3">
        <v>95</v>
      </c>
      <c r="H6" s="3">
        <v>0</v>
      </c>
      <c r="I6" s="3">
        <v>0</v>
      </c>
      <c r="J6" s="3">
        <f t="shared" si="1"/>
        <v>0</v>
      </c>
      <c r="K6" s="4">
        <v>0</v>
      </c>
      <c r="L6" s="3">
        <v>0</v>
      </c>
      <c r="M6" s="3" t="s">
        <v>5</v>
      </c>
      <c r="N6" s="3" t="s">
        <v>5</v>
      </c>
      <c r="O6" s="3" t="s">
        <v>5</v>
      </c>
      <c r="P6" s="3" t="s">
        <v>5</v>
      </c>
      <c r="Q6" s="3" t="s">
        <v>5</v>
      </c>
      <c r="R6" s="3" t="s">
        <v>5</v>
      </c>
      <c r="S6" s="3" t="s">
        <v>5</v>
      </c>
      <c r="T6" s="3" t="s">
        <v>5</v>
      </c>
      <c r="U6" s="3" t="s">
        <v>5</v>
      </c>
      <c r="V6" s="3" t="s">
        <v>5</v>
      </c>
      <c r="W6" s="3" t="s">
        <v>5</v>
      </c>
      <c r="X6" s="3" t="s">
        <v>5</v>
      </c>
      <c r="Y6" s="3" t="s">
        <v>5</v>
      </c>
      <c r="Z6" s="3" t="s">
        <v>5</v>
      </c>
      <c r="AA6" s="3" t="s">
        <v>5</v>
      </c>
      <c r="AB6" s="3" t="s">
        <v>5</v>
      </c>
      <c r="AC6" s="3" t="s">
        <v>5</v>
      </c>
      <c r="AD6" s="3" t="s">
        <v>5</v>
      </c>
      <c r="AE6" s="3" t="s">
        <v>5</v>
      </c>
      <c r="AF6" s="3" t="s">
        <v>5</v>
      </c>
      <c r="AG6" s="3" t="s">
        <v>5</v>
      </c>
      <c r="AH6" s="3" t="s">
        <v>5</v>
      </c>
      <c r="AI6" s="3" t="s">
        <v>5</v>
      </c>
      <c r="AJ6" s="3">
        <v>0</v>
      </c>
      <c r="AK6" s="3">
        <v>0</v>
      </c>
      <c r="AL6" s="3">
        <v>0</v>
      </c>
      <c r="AM6" s="3">
        <v>0</v>
      </c>
      <c r="AN6" s="3">
        <v>0</v>
      </c>
      <c r="AO6" s="3">
        <v>0</v>
      </c>
      <c r="AP6" s="3">
        <v>0</v>
      </c>
    </row>
    <row r="7" spans="1:42" x14ac:dyDescent="0.25">
      <c r="A7" s="3">
        <v>6</v>
      </c>
      <c r="B7">
        <v>3</v>
      </c>
      <c r="C7" s="3">
        <v>3307.5360741295826</v>
      </c>
      <c r="D7" s="3">
        <f t="shared" si="0"/>
        <v>661.50721482591655</v>
      </c>
      <c r="E7" s="3">
        <v>5</v>
      </c>
      <c r="F7" s="3">
        <v>5</v>
      </c>
      <c r="G7" s="3">
        <v>112</v>
      </c>
      <c r="H7" s="3">
        <v>271.20028668801729</v>
      </c>
      <c r="I7" s="3">
        <v>1356.0014334400864</v>
      </c>
      <c r="J7" s="3">
        <f t="shared" si="1"/>
        <v>54.24005733760346</v>
      </c>
      <c r="K7" s="4">
        <v>0</v>
      </c>
      <c r="L7" s="3">
        <v>0</v>
      </c>
      <c r="M7" s="3" t="s">
        <v>5</v>
      </c>
      <c r="N7" s="3" t="s">
        <v>5</v>
      </c>
      <c r="O7" s="3" t="s">
        <v>5</v>
      </c>
      <c r="P7" s="3" t="s">
        <v>5</v>
      </c>
      <c r="Q7" s="3" t="s">
        <v>5</v>
      </c>
      <c r="R7" s="3" t="s">
        <v>5</v>
      </c>
      <c r="S7" s="3" t="s">
        <v>5</v>
      </c>
      <c r="T7" s="3" t="s">
        <v>5</v>
      </c>
      <c r="U7" s="3" t="s">
        <v>5</v>
      </c>
      <c r="V7" s="3" t="s">
        <v>5</v>
      </c>
      <c r="W7" s="3" t="s">
        <v>5</v>
      </c>
      <c r="X7" s="3" t="s">
        <v>5</v>
      </c>
      <c r="Y7" s="3" t="s">
        <v>5</v>
      </c>
      <c r="Z7" s="3" t="s">
        <v>5</v>
      </c>
      <c r="AA7" s="3" t="s">
        <v>5</v>
      </c>
      <c r="AB7" s="3" t="s">
        <v>5</v>
      </c>
      <c r="AC7" s="3" t="s">
        <v>5</v>
      </c>
      <c r="AD7" s="3" t="s">
        <v>5</v>
      </c>
      <c r="AE7" s="3" t="s">
        <v>5</v>
      </c>
      <c r="AF7" s="3" t="s">
        <v>5</v>
      </c>
      <c r="AG7" s="3" t="s">
        <v>5</v>
      </c>
      <c r="AH7" s="3" t="s">
        <v>5</v>
      </c>
      <c r="AI7" s="3" t="s">
        <v>5</v>
      </c>
      <c r="AJ7" s="3" t="s">
        <v>5</v>
      </c>
      <c r="AK7" s="3">
        <v>0</v>
      </c>
      <c r="AL7" s="3">
        <v>0</v>
      </c>
      <c r="AM7" s="3">
        <v>0</v>
      </c>
      <c r="AN7" s="3">
        <v>1356.0014334400864</v>
      </c>
      <c r="AO7" s="3">
        <v>0</v>
      </c>
      <c r="AP7" s="3">
        <v>0</v>
      </c>
    </row>
    <row r="8" spans="1:42" x14ac:dyDescent="0.25">
      <c r="A8" s="3">
        <v>7</v>
      </c>
      <c r="B8">
        <v>4</v>
      </c>
      <c r="C8" s="3">
        <v>5500</v>
      </c>
      <c r="D8" s="3">
        <f t="shared" si="0"/>
        <v>1375</v>
      </c>
      <c r="E8" s="3">
        <v>1</v>
      </c>
      <c r="F8" s="3">
        <v>4</v>
      </c>
      <c r="G8" s="3">
        <v>294.5</v>
      </c>
      <c r="H8" s="3">
        <v>0</v>
      </c>
      <c r="I8" s="3">
        <v>0</v>
      </c>
      <c r="J8" s="3">
        <f t="shared" si="1"/>
        <v>0</v>
      </c>
      <c r="K8" s="4">
        <v>0</v>
      </c>
      <c r="L8" s="3">
        <v>0</v>
      </c>
      <c r="M8" s="3" t="s">
        <v>5</v>
      </c>
      <c r="N8" s="3" t="s">
        <v>5</v>
      </c>
      <c r="O8" s="3" t="s">
        <v>5</v>
      </c>
      <c r="P8" s="3" t="s">
        <v>5</v>
      </c>
      <c r="Q8" s="3" t="s">
        <v>5</v>
      </c>
      <c r="R8" s="3" t="s">
        <v>5</v>
      </c>
      <c r="S8" s="3" t="s">
        <v>5</v>
      </c>
      <c r="T8" s="3" t="s">
        <v>5</v>
      </c>
      <c r="U8" s="3" t="s">
        <v>5</v>
      </c>
      <c r="V8" s="3" t="s">
        <v>5</v>
      </c>
      <c r="W8" s="3" t="s">
        <v>5</v>
      </c>
      <c r="X8" s="3" t="s">
        <v>5</v>
      </c>
      <c r="Y8" s="3" t="s">
        <v>5</v>
      </c>
      <c r="Z8" s="3" t="s">
        <v>5</v>
      </c>
      <c r="AA8" s="3" t="s">
        <v>5</v>
      </c>
      <c r="AB8" s="3" t="s">
        <v>5</v>
      </c>
      <c r="AC8" s="3" t="s">
        <v>5</v>
      </c>
      <c r="AD8" s="3" t="s">
        <v>5</v>
      </c>
      <c r="AE8" s="3" t="s">
        <v>5</v>
      </c>
      <c r="AF8" s="3" t="s">
        <v>5</v>
      </c>
      <c r="AG8" s="3" t="s">
        <v>5</v>
      </c>
      <c r="AH8" s="3" t="s">
        <v>5</v>
      </c>
      <c r="AI8" s="3" t="s">
        <v>5</v>
      </c>
      <c r="AJ8" s="3" t="s">
        <v>5</v>
      </c>
      <c r="AK8" s="3" t="s">
        <v>5</v>
      </c>
      <c r="AL8" s="3" t="s">
        <v>5</v>
      </c>
      <c r="AM8" s="3" t="s">
        <v>5</v>
      </c>
      <c r="AN8" s="3" t="s">
        <v>5</v>
      </c>
      <c r="AO8" s="3">
        <v>0</v>
      </c>
      <c r="AP8" s="3">
        <v>0</v>
      </c>
    </row>
    <row r="9" spans="1:42" x14ac:dyDescent="0.25">
      <c r="A9" s="3">
        <v>8</v>
      </c>
      <c r="B9">
        <v>16</v>
      </c>
      <c r="C9" s="3">
        <v>4400</v>
      </c>
      <c r="D9" s="3">
        <f t="shared" si="0"/>
        <v>628.57142857142856</v>
      </c>
      <c r="E9" s="3">
        <v>1</v>
      </c>
      <c r="F9" s="3">
        <v>7</v>
      </c>
      <c r="G9" s="3">
        <v>36.571428571428569</v>
      </c>
      <c r="H9" s="3">
        <v>0</v>
      </c>
      <c r="I9" s="3">
        <v>0</v>
      </c>
      <c r="J9" s="3">
        <f t="shared" si="1"/>
        <v>0</v>
      </c>
      <c r="K9" s="4">
        <v>0</v>
      </c>
      <c r="L9" s="3">
        <v>0</v>
      </c>
      <c r="M9" s="3" t="s">
        <v>5</v>
      </c>
      <c r="N9" s="3" t="s">
        <v>5</v>
      </c>
      <c r="O9" s="3" t="s">
        <v>5</v>
      </c>
      <c r="P9" s="3" t="s">
        <v>5</v>
      </c>
      <c r="Q9" s="3" t="s">
        <v>5</v>
      </c>
      <c r="R9" s="3" t="s">
        <v>5</v>
      </c>
      <c r="S9" s="3" t="s">
        <v>5</v>
      </c>
      <c r="T9" s="3" t="s">
        <v>5</v>
      </c>
      <c r="U9" s="3" t="s">
        <v>5</v>
      </c>
      <c r="V9" s="3" t="s">
        <v>5</v>
      </c>
      <c r="W9" s="3" t="s">
        <v>5</v>
      </c>
      <c r="X9" s="3" t="s">
        <v>5</v>
      </c>
      <c r="Y9" s="3" t="s">
        <v>5</v>
      </c>
      <c r="Z9" s="3" t="s">
        <v>5</v>
      </c>
      <c r="AA9" s="3" t="s">
        <v>5</v>
      </c>
      <c r="AB9" s="3" t="s">
        <v>5</v>
      </c>
      <c r="AC9" s="3" t="s">
        <v>5</v>
      </c>
      <c r="AD9" s="3" t="s">
        <v>5</v>
      </c>
      <c r="AE9" s="3" t="s">
        <v>5</v>
      </c>
      <c r="AF9" s="3" t="s">
        <v>5</v>
      </c>
      <c r="AG9" s="3" t="s">
        <v>5</v>
      </c>
      <c r="AH9" s="3" t="s">
        <v>5</v>
      </c>
      <c r="AI9" s="3" t="s">
        <v>5</v>
      </c>
      <c r="AJ9" s="3" t="s">
        <v>5</v>
      </c>
      <c r="AK9" s="3" t="s">
        <v>5</v>
      </c>
      <c r="AL9" s="3" t="s">
        <v>5</v>
      </c>
      <c r="AM9" s="3" t="s">
        <v>5</v>
      </c>
      <c r="AN9" s="3" t="s">
        <v>5</v>
      </c>
      <c r="AO9" s="3">
        <v>0</v>
      </c>
      <c r="AP9" s="3">
        <v>0</v>
      </c>
    </row>
    <row r="10" spans="1:42" x14ac:dyDescent="0.25">
      <c r="A10" s="3">
        <v>9</v>
      </c>
      <c r="B10">
        <v>17</v>
      </c>
      <c r="C10" s="3">
        <v>4426.3139385574977</v>
      </c>
      <c r="D10" s="3">
        <f t="shared" si="0"/>
        <v>1106.5784846393744</v>
      </c>
      <c r="E10" s="3">
        <v>10</v>
      </c>
      <c r="F10" s="3">
        <v>4</v>
      </c>
      <c r="G10" s="3">
        <v>123.25</v>
      </c>
      <c r="H10" s="3">
        <v>344.39671886537053</v>
      </c>
      <c r="I10" s="3">
        <v>3443.9671886537053</v>
      </c>
      <c r="J10" s="3">
        <f t="shared" si="1"/>
        <v>86.099179716342633</v>
      </c>
      <c r="K10" s="4">
        <v>0</v>
      </c>
      <c r="L10" s="3">
        <v>0</v>
      </c>
      <c r="M10" s="3" t="s">
        <v>5</v>
      </c>
      <c r="N10" s="3" t="s">
        <v>5</v>
      </c>
      <c r="O10" s="3" t="s">
        <v>5</v>
      </c>
      <c r="P10" s="3" t="s">
        <v>5</v>
      </c>
      <c r="Q10" s="3" t="s">
        <v>5</v>
      </c>
      <c r="R10" s="3" t="s">
        <v>5</v>
      </c>
      <c r="S10" s="3" t="s">
        <v>5</v>
      </c>
      <c r="T10" s="3" t="s">
        <v>5</v>
      </c>
      <c r="U10" s="3" t="s">
        <v>5</v>
      </c>
      <c r="V10" s="3" t="s">
        <v>5</v>
      </c>
      <c r="W10" s="3" t="s">
        <v>5</v>
      </c>
      <c r="X10" s="3" t="s">
        <v>5</v>
      </c>
      <c r="Y10" s="3" t="s">
        <v>5</v>
      </c>
      <c r="Z10" s="3" t="s">
        <v>5</v>
      </c>
      <c r="AA10" s="3" t="s">
        <v>5</v>
      </c>
      <c r="AB10" s="3" t="s">
        <v>5</v>
      </c>
      <c r="AC10" s="3" t="s">
        <v>5</v>
      </c>
      <c r="AD10" s="3" t="s">
        <v>5</v>
      </c>
      <c r="AE10" s="3" t="s">
        <v>5</v>
      </c>
      <c r="AF10" s="3">
        <v>0</v>
      </c>
      <c r="AG10" s="3">
        <v>0</v>
      </c>
      <c r="AH10" s="3">
        <v>840.56468290915006</v>
      </c>
      <c r="AI10" s="3">
        <v>0</v>
      </c>
      <c r="AJ10" s="3">
        <v>215.89432606726305</v>
      </c>
      <c r="AK10" s="3">
        <v>529.20577186073331</v>
      </c>
      <c r="AL10" s="3">
        <v>807.31475296440215</v>
      </c>
      <c r="AM10" s="3">
        <v>291.62685212570864</v>
      </c>
      <c r="AN10" s="3">
        <v>759.36080272644836</v>
      </c>
      <c r="AO10" s="3">
        <v>0</v>
      </c>
      <c r="AP10" s="3">
        <v>0</v>
      </c>
    </row>
    <row r="11" spans="1:42" x14ac:dyDescent="0.25">
      <c r="A11" s="3">
        <v>10</v>
      </c>
      <c r="B11">
        <v>15</v>
      </c>
      <c r="C11" s="3">
        <v>6600</v>
      </c>
      <c r="D11" s="3">
        <f t="shared" si="0"/>
        <v>1320</v>
      </c>
      <c r="E11" s="3">
        <v>1</v>
      </c>
      <c r="F11" s="3">
        <v>5</v>
      </c>
      <c r="G11" s="3">
        <v>101.8</v>
      </c>
      <c r="H11" s="3">
        <v>0</v>
      </c>
      <c r="I11" s="3">
        <v>0</v>
      </c>
      <c r="J11" s="3">
        <f t="shared" si="1"/>
        <v>0</v>
      </c>
      <c r="K11" s="4">
        <v>0</v>
      </c>
      <c r="L11" s="3">
        <v>0</v>
      </c>
      <c r="M11" s="3" t="s">
        <v>5</v>
      </c>
      <c r="N11" s="3" t="s">
        <v>5</v>
      </c>
      <c r="O11" s="3" t="s">
        <v>5</v>
      </c>
      <c r="P11" s="3" t="s">
        <v>5</v>
      </c>
      <c r="Q11" s="3" t="s">
        <v>5</v>
      </c>
      <c r="R11" s="3" t="s">
        <v>5</v>
      </c>
      <c r="S11" s="3" t="s">
        <v>5</v>
      </c>
      <c r="T11" s="3" t="s">
        <v>5</v>
      </c>
      <c r="U11" s="3" t="s">
        <v>5</v>
      </c>
      <c r="V11" s="3" t="s">
        <v>5</v>
      </c>
      <c r="W11" s="3" t="s">
        <v>5</v>
      </c>
      <c r="X11" s="3" t="s">
        <v>5</v>
      </c>
      <c r="Y11" s="3" t="s">
        <v>5</v>
      </c>
      <c r="Z11" s="3" t="s">
        <v>5</v>
      </c>
      <c r="AA11" s="3" t="s">
        <v>5</v>
      </c>
      <c r="AB11" s="3" t="s">
        <v>5</v>
      </c>
      <c r="AC11" s="3" t="s">
        <v>5</v>
      </c>
      <c r="AD11" s="3" t="s">
        <v>5</v>
      </c>
      <c r="AE11" s="3" t="s">
        <v>5</v>
      </c>
      <c r="AF11" s="3" t="s">
        <v>5</v>
      </c>
      <c r="AG11" s="3" t="s">
        <v>5</v>
      </c>
      <c r="AH11" s="3" t="s">
        <v>5</v>
      </c>
      <c r="AI11" s="3" t="s">
        <v>5</v>
      </c>
      <c r="AJ11" s="3" t="s">
        <v>5</v>
      </c>
      <c r="AK11" s="3" t="s">
        <v>5</v>
      </c>
      <c r="AL11" s="3" t="s">
        <v>5</v>
      </c>
      <c r="AM11" s="3" t="s">
        <v>5</v>
      </c>
      <c r="AN11" s="3" t="s">
        <v>5</v>
      </c>
      <c r="AO11" s="3">
        <v>0</v>
      </c>
      <c r="AP11" s="3">
        <v>0</v>
      </c>
    </row>
    <row r="12" spans="1:42" x14ac:dyDescent="0.25">
      <c r="A12" s="3">
        <v>11</v>
      </c>
      <c r="B12">
        <v>5</v>
      </c>
      <c r="C12" s="3">
        <v>6800</v>
      </c>
      <c r="D12" s="3">
        <f t="shared" si="0"/>
        <v>1360</v>
      </c>
      <c r="E12" s="3">
        <v>1</v>
      </c>
      <c r="F12" s="3">
        <v>5</v>
      </c>
      <c r="G12" s="3">
        <v>129</v>
      </c>
      <c r="H12" s="3">
        <v>0</v>
      </c>
      <c r="I12" s="3">
        <v>0</v>
      </c>
      <c r="J12" s="3">
        <f t="shared" si="1"/>
        <v>0</v>
      </c>
      <c r="K12" s="4">
        <v>0</v>
      </c>
      <c r="L12" s="3">
        <v>0</v>
      </c>
      <c r="M12" s="3" t="s">
        <v>5</v>
      </c>
      <c r="N12" s="3" t="s">
        <v>5</v>
      </c>
      <c r="O12" s="3" t="s">
        <v>5</v>
      </c>
      <c r="P12" s="3" t="s">
        <v>5</v>
      </c>
      <c r="Q12" s="3" t="s">
        <v>5</v>
      </c>
      <c r="R12" s="3" t="s">
        <v>5</v>
      </c>
      <c r="S12" s="3" t="s">
        <v>5</v>
      </c>
      <c r="T12" s="3" t="s">
        <v>5</v>
      </c>
      <c r="U12" s="3" t="s">
        <v>5</v>
      </c>
      <c r="V12" s="3" t="s">
        <v>5</v>
      </c>
      <c r="W12" s="3" t="s">
        <v>5</v>
      </c>
      <c r="X12" s="3" t="s">
        <v>5</v>
      </c>
      <c r="Y12" s="3" t="s">
        <v>5</v>
      </c>
      <c r="Z12" s="3" t="s">
        <v>5</v>
      </c>
      <c r="AA12" s="3" t="s">
        <v>5</v>
      </c>
      <c r="AB12" s="3" t="s">
        <v>5</v>
      </c>
      <c r="AC12" s="3" t="s">
        <v>5</v>
      </c>
      <c r="AD12" s="3" t="s">
        <v>5</v>
      </c>
      <c r="AE12" s="3" t="s">
        <v>5</v>
      </c>
      <c r="AF12" s="3" t="s">
        <v>5</v>
      </c>
      <c r="AG12" s="3" t="s">
        <v>5</v>
      </c>
      <c r="AH12" s="3" t="s">
        <v>5</v>
      </c>
      <c r="AI12" s="3" t="s">
        <v>5</v>
      </c>
      <c r="AJ12" s="3" t="s">
        <v>5</v>
      </c>
      <c r="AK12" s="3" t="s">
        <v>5</v>
      </c>
      <c r="AL12" s="3" t="s">
        <v>5</v>
      </c>
      <c r="AM12" s="3" t="s">
        <v>5</v>
      </c>
      <c r="AN12" s="3" t="s">
        <v>5</v>
      </c>
      <c r="AO12" s="3">
        <v>0</v>
      </c>
      <c r="AP12" s="3">
        <v>0</v>
      </c>
    </row>
    <row r="13" spans="1:42" x14ac:dyDescent="0.25">
      <c r="A13" s="3">
        <v>12</v>
      </c>
      <c r="B13">
        <v>6</v>
      </c>
      <c r="C13" s="3">
        <v>3796.8040136322415</v>
      </c>
      <c r="D13" s="3">
        <f t="shared" si="0"/>
        <v>759.36080272644836</v>
      </c>
      <c r="E13" s="3">
        <v>2</v>
      </c>
      <c r="F13" s="3">
        <v>5</v>
      </c>
      <c r="G13" s="3">
        <v>86</v>
      </c>
      <c r="H13" s="3">
        <v>0</v>
      </c>
      <c r="I13" s="3">
        <v>0</v>
      </c>
      <c r="J13" s="3">
        <f t="shared" si="1"/>
        <v>0</v>
      </c>
      <c r="K13" s="4">
        <v>0</v>
      </c>
      <c r="L13" s="3">
        <v>0</v>
      </c>
      <c r="M13" s="3" t="s">
        <v>5</v>
      </c>
      <c r="N13" s="3" t="s">
        <v>5</v>
      </c>
      <c r="O13" s="3" t="s">
        <v>5</v>
      </c>
      <c r="P13" s="3" t="s">
        <v>5</v>
      </c>
      <c r="Q13" s="3" t="s">
        <v>5</v>
      </c>
      <c r="R13" s="3" t="s">
        <v>5</v>
      </c>
      <c r="S13" s="3" t="s">
        <v>5</v>
      </c>
      <c r="T13" s="3" t="s">
        <v>5</v>
      </c>
      <c r="U13" s="3" t="s">
        <v>5</v>
      </c>
      <c r="V13" s="3" t="s">
        <v>5</v>
      </c>
      <c r="W13" s="3" t="s">
        <v>5</v>
      </c>
      <c r="X13" s="3" t="s">
        <v>5</v>
      </c>
      <c r="Y13" s="3" t="s">
        <v>5</v>
      </c>
      <c r="Z13" s="3" t="s">
        <v>5</v>
      </c>
      <c r="AA13" s="3" t="s">
        <v>5</v>
      </c>
      <c r="AB13" s="3" t="s">
        <v>5</v>
      </c>
      <c r="AC13" s="3" t="s">
        <v>5</v>
      </c>
      <c r="AD13" s="3" t="s">
        <v>5</v>
      </c>
      <c r="AE13" s="3" t="s">
        <v>5</v>
      </c>
      <c r="AF13" s="3" t="s">
        <v>5</v>
      </c>
      <c r="AG13" s="3" t="s">
        <v>5</v>
      </c>
      <c r="AH13" s="3" t="s">
        <v>5</v>
      </c>
      <c r="AI13" s="3" t="s">
        <v>5</v>
      </c>
      <c r="AJ13" s="3" t="s">
        <v>5</v>
      </c>
      <c r="AK13" s="3" t="s">
        <v>5</v>
      </c>
      <c r="AL13" s="3" t="s">
        <v>5</v>
      </c>
      <c r="AM13" s="3" t="s">
        <v>5</v>
      </c>
      <c r="AN13" s="3">
        <v>0</v>
      </c>
      <c r="AO13" s="3">
        <v>0</v>
      </c>
      <c r="AP13" s="3">
        <v>0</v>
      </c>
    </row>
    <row r="14" spans="1:42" x14ac:dyDescent="0.25">
      <c r="A14" s="3">
        <v>13</v>
      </c>
      <c r="B14">
        <v>7</v>
      </c>
      <c r="C14" s="3">
        <v>4609.1396704088738</v>
      </c>
      <c r="D14" s="3">
        <f t="shared" si="0"/>
        <v>658.44852434412485</v>
      </c>
      <c r="E14" s="3">
        <v>0</v>
      </c>
      <c r="F14" s="3">
        <v>7</v>
      </c>
      <c r="G14" s="3">
        <v>78</v>
      </c>
      <c r="H14" s="3" t="s">
        <v>6</v>
      </c>
      <c r="I14" s="3" t="s">
        <v>6</v>
      </c>
      <c r="J14" s="3" t="s">
        <v>6</v>
      </c>
      <c r="K14" s="4">
        <v>0</v>
      </c>
      <c r="L14" s="3">
        <v>0</v>
      </c>
      <c r="M14" s="3" t="s">
        <v>5</v>
      </c>
      <c r="N14" s="3" t="s">
        <v>5</v>
      </c>
      <c r="O14" s="3" t="s">
        <v>5</v>
      </c>
      <c r="P14" s="3" t="s">
        <v>5</v>
      </c>
      <c r="Q14" s="3" t="s">
        <v>5</v>
      </c>
      <c r="R14" s="3" t="s">
        <v>5</v>
      </c>
      <c r="S14" s="3" t="s">
        <v>5</v>
      </c>
      <c r="T14" s="3" t="s">
        <v>5</v>
      </c>
      <c r="U14" s="3" t="s">
        <v>5</v>
      </c>
      <c r="V14" s="3" t="s">
        <v>5</v>
      </c>
      <c r="W14" s="3" t="s">
        <v>5</v>
      </c>
      <c r="X14" s="3" t="s">
        <v>5</v>
      </c>
      <c r="Y14" s="3" t="s">
        <v>5</v>
      </c>
      <c r="Z14" s="3" t="s">
        <v>5</v>
      </c>
      <c r="AA14" s="3" t="s">
        <v>5</v>
      </c>
      <c r="AB14" s="3" t="s">
        <v>5</v>
      </c>
      <c r="AC14" s="3" t="s">
        <v>5</v>
      </c>
      <c r="AD14" s="3" t="s">
        <v>5</v>
      </c>
      <c r="AE14" s="3" t="s">
        <v>5</v>
      </c>
      <c r="AF14" s="3" t="s">
        <v>5</v>
      </c>
      <c r="AG14" s="3" t="s">
        <v>5</v>
      </c>
      <c r="AH14" s="3" t="s">
        <v>5</v>
      </c>
      <c r="AI14" s="3" t="s">
        <v>5</v>
      </c>
      <c r="AJ14" s="3" t="s">
        <v>5</v>
      </c>
      <c r="AK14" s="3" t="s">
        <v>5</v>
      </c>
      <c r="AL14" s="3" t="s">
        <v>5</v>
      </c>
      <c r="AM14" s="3" t="s">
        <v>5</v>
      </c>
      <c r="AN14" s="3" t="s">
        <v>5</v>
      </c>
      <c r="AO14" s="3" t="s">
        <v>5</v>
      </c>
      <c r="AP14" s="3">
        <v>0</v>
      </c>
    </row>
    <row r="15" spans="1:42" x14ac:dyDescent="0.25">
      <c r="A15" s="3">
        <v>14</v>
      </c>
      <c r="B15">
        <v>2</v>
      </c>
      <c r="C15" s="3">
        <v>3229.2590118576086</v>
      </c>
      <c r="D15" s="3">
        <f t="shared" si="0"/>
        <v>645.85180237152167</v>
      </c>
      <c r="E15" s="3">
        <v>4</v>
      </c>
      <c r="F15" s="3">
        <v>5</v>
      </c>
      <c r="G15" s="3">
        <v>59.2</v>
      </c>
      <c r="H15" s="3">
        <v>325.44034402562073</v>
      </c>
      <c r="I15" s="3">
        <v>1301.7613761024829</v>
      </c>
      <c r="J15" s="3">
        <f t="shared" ref="J15:J30" si="2">(I15/E15)/F15</f>
        <v>65.088068805124152</v>
      </c>
      <c r="K15" s="4">
        <v>0</v>
      </c>
      <c r="L15" s="3">
        <v>0</v>
      </c>
      <c r="M15" s="3" t="s">
        <v>5</v>
      </c>
      <c r="N15" s="3" t="s">
        <v>5</v>
      </c>
      <c r="O15" s="3" t="s">
        <v>5</v>
      </c>
      <c r="P15" s="3" t="s">
        <v>5</v>
      </c>
      <c r="Q15" s="3" t="s">
        <v>5</v>
      </c>
      <c r="R15" s="3" t="s">
        <v>5</v>
      </c>
      <c r="S15" s="3" t="s">
        <v>5</v>
      </c>
      <c r="T15" s="3" t="s">
        <v>5</v>
      </c>
      <c r="U15" s="3" t="s">
        <v>5</v>
      </c>
      <c r="V15" s="3" t="s">
        <v>5</v>
      </c>
      <c r="W15" s="3" t="s">
        <v>5</v>
      </c>
      <c r="X15" s="3" t="s">
        <v>5</v>
      </c>
      <c r="Y15" s="3" t="s">
        <v>5</v>
      </c>
      <c r="Z15" s="3" t="s">
        <v>5</v>
      </c>
      <c r="AA15" s="3" t="s">
        <v>5</v>
      </c>
      <c r="AB15" s="3" t="s">
        <v>5</v>
      </c>
      <c r="AC15" s="3" t="s">
        <v>5</v>
      </c>
      <c r="AD15" s="3" t="s">
        <v>5</v>
      </c>
      <c r="AE15" s="3" t="s">
        <v>5</v>
      </c>
      <c r="AF15" s="3" t="s">
        <v>5</v>
      </c>
      <c r="AG15" s="3" t="s">
        <v>5</v>
      </c>
      <c r="AH15" s="3" t="s">
        <v>5</v>
      </c>
      <c r="AI15" s="3" t="s">
        <v>5</v>
      </c>
      <c r="AJ15" s="3" t="s">
        <v>5</v>
      </c>
      <c r="AK15" s="3" t="s">
        <v>5</v>
      </c>
      <c r="AL15" s="3">
        <v>0</v>
      </c>
      <c r="AM15" s="3">
        <v>0</v>
      </c>
      <c r="AN15" s="3">
        <v>1301.7613761024829</v>
      </c>
      <c r="AO15" s="3">
        <v>0</v>
      </c>
      <c r="AP15" s="3">
        <v>0</v>
      </c>
    </row>
    <row r="16" spans="1:42" x14ac:dyDescent="0.25">
      <c r="A16" s="3">
        <v>15</v>
      </c>
      <c r="B16">
        <v>12</v>
      </c>
      <c r="C16" s="3">
        <v>3254.403440256207</v>
      </c>
      <c r="D16" s="3">
        <f t="shared" si="0"/>
        <v>650.88068805124135</v>
      </c>
      <c r="E16" s="3">
        <v>2</v>
      </c>
      <c r="F16" s="3">
        <v>5</v>
      </c>
      <c r="G16" s="3">
        <v>58.2</v>
      </c>
      <c r="H16" s="3">
        <v>0</v>
      </c>
      <c r="I16" s="3">
        <v>0</v>
      </c>
      <c r="J16" s="3">
        <f t="shared" si="2"/>
        <v>0</v>
      </c>
      <c r="K16" s="4">
        <v>0</v>
      </c>
      <c r="L16" s="3">
        <v>0</v>
      </c>
      <c r="M16" s="3" t="s">
        <v>5</v>
      </c>
      <c r="N16" s="3" t="s">
        <v>5</v>
      </c>
      <c r="O16" s="3" t="s">
        <v>5</v>
      </c>
      <c r="P16" s="3" t="s">
        <v>5</v>
      </c>
      <c r="Q16" s="3" t="s">
        <v>5</v>
      </c>
      <c r="R16" s="3" t="s">
        <v>5</v>
      </c>
      <c r="S16" s="3" t="s">
        <v>5</v>
      </c>
      <c r="T16" s="3" t="s">
        <v>5</v>
      </c>
      <c r="U16" s="3" t="s">
        <v>5</v>
      </c>
      <c r="V16" s="3" t="s">
        <v>5</v>
      </c>
      <c r="W16" s="3" t="s">
        <v>5</v>
      </c>
      <c r="X16" s="3" t="s">
        <v>5</v>
      </c>
      <c r="Y16" s="3" t="s">
        <v>5</v>
      </c>
      <c r="Z16" s="3" t="s">
        <v>5</v>
      </c>
      <c r="AA16" s="3" t="s">
        <v>5</v>
      </c>
      <c r="AB16" s="3" t="s">
        <v>5</v>
      </c>
      <c r="AC16" s="3" t="s">
        <v>5</v>
      </c>
      <c r="AD16" s="3" t="s">
        <v>5</v>
      </c>
      <c r="AE16" s="3" t="s">
        <v>5</v>
      </c>
      <c r="AF16" s="3" t="s">
        <v>5</v>
      </c>
      <c r="AG16" s="3" t="s">
        <v>5</v>
      </c>
      <c r="AH16" s="3" t="s">
        <v>5</v>
      </c>
      <c r="AI16" s="3" t="s">
        <v>5</v>
      </c>
      <c r="AJ16" s="3" t="s">
        <v>5</v>
      </c>
      <c r="AK16" s="3" t="s">
        <v>5</v>
      </c>
      <c r="AL16" s="3" t="s">
        <v>5</v>
      </c>
      <c r="AM16" s="3" t="s">
        <v>5</v>
      </c>
      <c r="AN16" s="3">
        <v>0</v>
      </c>
      <c r="AO16" s="3">
        <v>0</v>
      </c>
      <c r="AP16" s="3">
        <v>0</v>
      </c>
    </row>
    <row r="17" spans="1:42" x14ac:dyDescent="0.25">
      <c r="A17" s="3">
        <v>16</v>
      </c>
      <c r="B17">
        <v>13</v>
      </c>
      <c r="C17" s="3">
        <v>5500</v>
      </c>
      <c r="D17" s="3">
        <f t="shared" si="0"/>
        <v>1833.3333333333333</v>
      </c>
      <c r="E17" s="3">
        <v>1</v>
      </c>
      <c r="F17" s="3">
        <v>3</v>
      </c>
      <c r="G17" s="3">
        <v>105.33333333333333</v>
      </c>
      <c r="H17" s="3">
        <v>0</v>
      </c>
      <c r="I17" s="3">
        <v>0</v>
      </c>
      <c r="J17" s="3">
        <f t="shared" si="2"/>
        <v>0</v>
      </c>
      <c r="K17" s="4">
        <v>0</v>
      </c>
      <c r="L17" s="3">
        <v>0</v>
      </c>
      <c r="M17" s="3" t="s">
        <v>5</v>
      </c>
      <c r="N17" s="3" t="s">
        <v>5</v>
      </c>
      <c r="O17" s="3" t="s">
        <v>5</v>
      </c>
      <c r="P17" s="3" t="s">
        <v>5</v>
      </c>
      <c r="Q17" s="3" t="s">
        <v>5</v>
      </c>
      <c r="R17" s="3" t="s">
        <v>5</v>
      </c>
      <c r="S17" s="3" t="s">
        <v>5</v>
      </c>
      <c r="T17" s="3" t="s">
        <v>5</v>
      </c>
      <c r="U17" s="3" t="s">
        <v>5</v>
      </c>
      <c r="V17" s="3" t="s">
        <v>5</v>
      </c>
      <c r="W17" s="3" t="s">
        <v>5</v>
      </c>
      <c r="X17" s="3" t="s">
        <v>5</v>
      </c>
      <c r="Y17" s="3" t="s">
        <v>5</v>
      </c>
      <c r="Z17" s="3" t="s">
        <v>5</v>
      </c>
      <c r="AA17" s="3" t="s">
        <v>5</v>
      </c>
      <c r="AB17" s="3" t="s">
        <v>5</v>
      </c>
      <c r="AC17" s="3" t="s">
        <v>5</v>
      </c>
      <c r="AD17" s="3" t="s">
        <v>5</v>
      </c>
      <c r="AE17" s="3" t="s">
        <v>5</v>
      </c>
      <c r="AF17" s="3" t="s">
        <v>5</v>
      </c>
      <c r="AG17" s="3" t="s">
        <v>5</v>
      </c>
      <c r="AH17" s="3" t="s">
        <v>5</v>
      </c>
      <c r="AI17" s="3" t="s">
        <v>5</v>
      </c>
      <c r="AJ17" s="3" t="s">
        <v>5</v>
      </c>
      <c r="AK17" s="3" t="s">
        <v>5</v>
      </c>
      <c r="AL17" s="3" t="s">
        <v>5</v>
      </c>
      <c r="AM17" s="3" t="s">
        <v>5</v>
      </c>
      <c r="AN17" s="3" t="s">
        <v>5</v>
      </c>
      <c r="AO17" s="3">
        <v>0</v>
      </c>
      <c r="AP17" s="3">
        <v>0</v>
      </c>
    </row>
    <row r="18" spans="1:42" x14ac:dyDescent="0.25">
      <c r="A18" s="3">
        <v>17</v>
      </c>
      <c r="B18">
        <v>14</v>
      </c>
      <c r="C18" s="3">
        <v>3471.363669606621</v>
      </c>
      <c r="D18" s="3">
        <f t="shared" si="0"/>
        <v>867.84091740165525</v>
      </c>
      <c r="E18" s="3">
        <v>2</v>
      </c>
      <c r="F18" s="3">
        <v>4</v>
      </c>
      <c r="G18" s="3">
        <v>77.5</v>
      </c>
      <c r="H18" s="3">
        <v>0</v>
      </c>
      <c r="I18" s="3">
        <v>0</v>
      </c>
      <c r="J18" s="3">
        <f t="shared" si="2"/>
        <v>0</v>
      </c>
      <c r="K18" s="4">
        <v>0</v>
      </c>
      <c r="L18" s="3">
        <v>0</v>
      </c>
      <c r="M18" s="3" t="s">
        <v>5</v>
      </c>
      <c r="N18" s="3" t="s">
        <v>5</v>
      </c>
      <c r="O18" s="3" t="s">
        <v>5</v>
      </c>
      <c r="P18" s="3" t="s">
        <v>5</v>
      </c>
      <c r="Q18" s="3" t="s">
        <v>5</v>
      </c>
      <c r="R18" s="3" t="s">
        <v>5</v>
      </c>
      <c r="S18" s="3" t="s">
        <v>5</v>
      </c>
      <c r="T18" s="3" t="s">
        <v>5</v>
      </c>
      <c r="U18" s="3" t="s">
        <v>5</v>
      </c>
      <c r="V18" s="3" t="s">
        <v>5</v>
      </c>
      <c r="W18" s="3" t="s">
        <v>5</v>
      </c>
      <c r="X18" s="3" t="s">
        <v>5</v>
      </c>
      <c r="Y18" s="3" t="s">
        <v>5</v>
      </c>
      <c r="Z18" s="3" t="s">
        <v>5</v>
      </c>
      <c r="AA18" s="3" t="s">
        <v>5</v>
      </c>
      <c r="AB18" s="3" t="s">
        <v>5</v>
      </c>
      <c r="AC18" s="3" t="s">
        <v>5</v>
      </c>
      <c r="AD18" s="3" t="s">
        <v>5</v>
      </c>
      <c r="AE18" s="3" t="s">
        <v>5</v>
      </c>
      <c r="AF18" s="3" t="s">
        <v>5</v>
      </c>
      <c r="AG18" s="3" t="s">
        <v>5</v>
      </c>
      <c r="AH18" s="3" t="s">
        <v>5</v>
      </c>
      <c r="AI18" s="3" t="s">
        <v>5</v>
      </c>
      <c r="AJ18" s="3" t="s">
        <v>5</v>
      </c>
      <c r="AK18" s="3" t="s">
        <v>5</v>
      </c>
      <c r="AL18" s="3" t="s">
        <v>5</v>
      </c>
      <c r="AM18" s="3" t="s">
        <v>5</v>
      </c>
      <c r="AN18" s="3">
        <v>0</v>
      </c>
      <c r="AO18" s="3">
        <v>0</v>
      </c>
      <c r="AP18" s="3">
        <v>0</v>
      </c>
    </row>
    <row r="19" spans="1:42" x14ac:dyDescent="0.25">
      <c r="A19" s="3">
        <v>18</v>
      </c>
      <c r="B19">
        <v>9</v>
      </c>
      <c r="C19" s="3">
        <v>4773.1250457091037</v>
      </c>
      <c r="D19" s="3">
        <f t="shared" si="0"/>
        <v>681.87500652987194</v>
      </c>
      <c r="E19" s="3">
        <v>2</v>
      </c>
      <c r="F19" s="3">
        <v>7</v>
      </c>
      <c r="G19" s="3">
        <v>52</v>
      </c>
      <c r="H19" s="3">
        <v>75</v>
      </c>
      <c r="I19" s="3">
        <v>150</v>
      </c>
      <c r="J19" s="3">
        <f t="shared" si="2"/>
        <v>10.714285714285714</v>
      </c>
      <c r="K19" s="4">
        <v>0</v>
      </c>
      <c r="L19" s="3">
        <v>0</v>
      </c>
      <c r="M19" s="3" t="s">
        <v>5</v>
      </c>
      <c r="N19" s="3" t="s">
        <v>5</v>
      </c>
      <c r="O19" s="3" t="s">
        <v>5</v>
      </c>
      <c r="P19" s="3" t="s">
        <v>5</v>
      </c>
      <c r="Q19" s="3" t="s">
        <v>5</v>
      </c>
      <c r="R19" s="3" t="s">
        <v>5</v>
      </c>
      <c r="S19" s="3" t="s">
        <v>5</v>
      </c>
      <c r="T19" s="3" t="s">
        <v>5</v>
      </c>
      <c r="U19" s="3" t="s">
        <v>5</v>
      </c>
      <c r="V19" s="3" t="s">
        <v>5</v>
      </c>
      <c r="W19" s="3" t="s">
        <v>5</v>
      </c>
      <c r="X19" s="3" t="s">
        <v>5</v>
      </c>
      <c r="Y19" s="3" t="s">
        <v>5</v>
      </c>
      <c r="Z19" s="3" t="s">
        <v>5</v>
      </c>
      <c r="AA19" s="3" t="s">
        <v>5</v>
      </c>
      <c r="AB19" s="3" t="s">
        <v>5</v>
      </c>
      <c r="AC19" s="3" t="s">
        <v>5</v>
      </c>
      <c r="AD19" s="3" t="s">
        <v>5</v>
      </c>
      <c r="AE19" s="3" t="s">
        <v>5</v>
      </c>
      <c r="AF19" s="3" t="s">
        <v>5</v>
      </c>
      <c r="AG19" s="3" t="s">
        <v>5</v>
      </c>
      <c r="AH19" s="3" t="s">
        <v>5</v>
      </c>
      <c r="AI19" s="3" t="s">
        <v>5</v>
      </c>
      <c r="AJ19" s="3" t="s">
        <v>5</v>
      </c>
      <c r="AK19" s="3" t="s">
        <v>5</v>
      </c>
      <c r="AL19" s="3" t="s">
        <v>5</v>
      </c>
      <c r="AM19" s="3" t="s">
        <v>5</v>
      </c>
      <c r="AN19" s="3">
        <v>0</v>
      </c>
      <c r="AO19" s="3">
        <v>150</v>
      </c>
      <c r="AP19" s="3">
        <v>0</v>
      </c>
    </row>
    <row r="20" spans="1:42" x14ac:dyDescent="0.25">
      <c r="A20" s="3">
        <v>19</v>
      </c>
      <c r="B20">
        <v>10</v>
      </c>
      <c r="C20" s="3">
        <v>4773.1250457091037</v>
      </c>
      <c r="D20" s="3">
        <f t="shared" si="0"/>
        <v>1193.2812614272759</v>
      </c>
      <c r="E20" s="3">
        <v>2</v>
      </c>
      <c r="F20" s="3">
        <v>4</v>
      </c>
      <c r="G20" s="3">
        <v>74</v>
      </c>
      <c r="H20" s="3">
        <v>0</v>
      </c>
      <c r="I20" s="3">
        <v>0</v>
      </c>
      <c r="J20" s="3">
        <f t="shared" si="2"/>
        <v>0</v>
      </c>
      <c r="K20" s="4">
        <v>0</v>
      </c>
      <c r="L20" s="3">
        <v>0</v>
      </c>
      <c r="M20" s="3" t="s">
        <v>5</v>
      </c>
      <c r="N20" s="3" t="s">
        <v>5</v>
      </c>
      <c r="O20" s="3" t="s">
        <v>5</v>
      </c>
      <c r="P20" s="3" t="s">
        <v>5</v>
      </c>
      <c r="Q20" s="3" t="s">
        <v>5</v>
      </c>
      <c r="R20" s="3" t="s">
        <v>5</v>
      </c>
      <c r="S20" s="3" t="s">
        <v>5</v>
      </c>
      <c r="T20" s="3" t="s">
        <v>5</v>
      </c>
      <c r="U20" s="3" t="s">
        <v>5</v>
      </c>
      <c r="V20" s="3" t="s">
        <v>5</v>
      </c>
      <c r="W20" s="3" t="s">
        <v>5</v>
      </c>
      <c r="X20" s="3" t="s">
        <v>5</v>
      </c>
      <c r="Y20" s="3" t="s">
        <v>5</v>
      </c>
      <c r="Z20" s="3" t="s">
        <v>5</v>
      </c>
      <c r="AA20" s="3" t="s">
        <v>5</v>
      </c>
      <c r="AB20" s="3" t="s">
        <v>5</v>
      </c>
      <c r="AC20" s="3" t="s">
        <v>5</v>
      </c>
      <c r="AD20" s="3" t="s">
        <v>5</v>
      </c>
      <c r="AE20" s="3" t="s">
        <v>5</v>
      </c>
      <c r="AF20" s="3" t="s">
        <v>5</v>
      </c>
      <c r="AG20" s="3" t="s">
        <v>5</v>
      </c>
      <c r="AH20" s="3" t="s">
        <v>5</v>
      </c>
      <c r="AI20" s="3" t="s">
        <v>5</v>
      </c>
      <c r="AJ20" s="3" t="s">
        <v>5</v>
      </c>
      <c r="AK20" s="3" t="s">
        <v>5</v>
      </c>
      <c r="AL20" s="3" t="s">
        <v>5</v>
      </c>
      <c r="AM20" s="3" t="s">
        <v>5</v>
      </c>
      <c r="AN20" s="3">
        <v>0</v>
      </c>
      <c r="AO20" s="3">
        <v>0</v>
      </c>
      <c r="AP20" s="3">
        <v>0</v>
      </c>
    </row>
    <row r="21" spans="1:42" x14ac:dyDescent="0.25">
      <c r="A21" s="3">
        <v>20</v>
      </c>
      <c r="B21">
        <v>11</v>
      </c>
      <c r="C21" s="3">
        <v>5532.4858484355518</v>
      </c>
      <c r="D21" s="3">
        <f t="shared" si="0"/>
        <v>1106.4971696871103</v>
      </c>
      <c r="E21" s="3">
        <v>2</v>
      </c>
      <c r="F21" s="3">
        <v>5</v>
      </c>
      <c r="G21" s="3">
        <v>104</v>
      </c>
      <c r="H21" s="3">
        <v>0</v>
      </c>
      <c r="I21" s="3">
        <v>0</v>
      </c>
      <c r="J21" s="3">
        <f t="shared" si="2"/>
        <v>0</v>
      </c>
      <c r="K21" s="4">
        <v>0</v>
      </c>
      <c r="L21" s="3">
        <v>0</v>
      </c>
      <c r="M21" s="3" t="s">
        <v>5</v>
      </c>
      <c r="N21" s="3" t="s">
        <v>5</v>
      </c>
      <c r="O21" s="3" t="s">
        <v>5</v>
      </c>
      <c r="P21" s="3" t="s">
        <v>5</v>
      </c>
      <c r="Q21" s="3" t="s">
        <v>5</v>
      </c>
      <c r="R21" s="3" t="s">
        <v>5</v>
      </c>
      <c r="S21" s="3" t="s">
        <v>5</v>
      </c>
      <c r="T21" s="3" t="s">
        <v>5</v>
      </c>
      <c r="U21" s="3" t="s">
        <v>5</v>
      </c>
      <c r="V21" s="3" t="s">
        <v>5</v>
      </c>
      <c r="W21" s="3" t="s">
        <v>5</v>
      </c>
      <c r="X21" s="3" t="s">
        <v>5</v>
      </c>
      <c r="Y21" s="3" t="s">
        <v>5</v>
      </c>
      <c r="Z21" s="3" t="s">
        <v>5</v>
      </c>
      <c r="AA21" s="3" t="s">
        <v>5</v>
      </c>
      <c r="AB21" s="3" t="s">
        <v>5</v>
      </c>
      <c r="AC21" s="3" t="s">
        <v>5</v>
      </c>
      <c r="AD21" s="3" t="s">
        <v>5</v>
      </c>
      <c r="AE21" s="3" t="s">
        <v>5</v>
      </c>
      <c r="AF21" s="3" t="s">
        <v>5</v>
      </c>
      <c r="AG21" s="3" t="s">
        <v>5</v>
      </c>
      <c r="AH21" s="3" t="s">
        <v>5</v>
      </c>
      <c r="AI21" s="3" t="s">
        <v>5</v>
      </c>
      <c r="AJ21" s="3" t="s">
        <v>5</v>
      </c>
      <c r="AK21" s="3" t="s">
        <v>5</v>
      </c>
      <c r="AL21" s="3" t="s">
        <v>5</v>
      </c>
      <c r="AM21" s="3" t="s">
        <v>5</v>
      </c>
      <c r="AN21" s="3">
        <v>0</v>
      </c>
      <c r="AO21" s="3">
        <v>0</v>
      </c>
      <c r="AP21" s="3">
        <v>0</v>
      </c>
    </row>
    <row r="22" spans="1:42" x14ac:dyDescent="0.25">
      <c r="A22" s="3">
        <v>21</v>
      </c>
      <c r="B22">
        <v>18</v>
      </c>
      <c r="C22" s="3">
        <v>1984.5216444777498</v>
      </c>
      <c r="D22" s="3">
        <f t="shared" si="0"/>
        <v>396.90432889554995</v>
      </c>
      <c r="E22" s="3">
        <v>5</v>
      </c>
      <c r="F22" s="3">
        <v>5</v>
      </c>
      <c r="G22" s="3">
        <v>51.2</v>
      </c>
      <c r="H22" s="3">
        <v>384.4786648292565</v>
      </c>
      <c r="I22" s="3">
        <v>1922.3933241462826</v>
      </c>
      <c r="J22" s="3">
        <f t="shared" si="2"/>
        <v>76.895732965851295</v>
      </c>
      <c r="K22" s="4">
        <v>0</v>
      </c>
      <c r="L22" s="3">
        <v>0</v>
      </c>
      <c r="M22" s="3" t="s">
        <v>5</v>
      </c>
      <c r="N22" s="3" t="s">
        <v>5</v>
      </c>
      <c r="O22" s="3" t="s">
        <v>5</v>
      </c>
      <c r="P22" s="3" t="s">
        <v>5</v>
      </c>
      <c r="Q22" s="3" t="s">
        <v>5</v>
      </c>
      <c r="R22" s="3" t="s">
        <v>5</v>
      </c>
      <c r="S22" s="3" t="s">
        <v>5</v>
      </c>
      <c r="T22" s="3" t="s">
        <v>5</v>
      </c>
      <c r="U22" s="3" t="s">
        <v>5</v>
      </c>
      <c r="V22" s="3" t="s">
        <v>5</v>
      </c>
      <c r="W22" s="3" t="s">
        <v>5</v>
      </c>
      <c r="X22" s="3" t="s">
        <v>5</v>
      </c>
      <c r="Y22" s="3" t="s">
        <v>5</v>
      </c>
      <c r="Z22" s="3" t="s">
        <v>5</v>
      </c>
      <c r="AA22" s="3" t="s">
        <v>5</v>
      </c>
      <c r="AB22" s="3" t="s">
        <v>5</v>
      </c>
      <c r="AC22" s="3" t="s">
        <v>5</v>
      </c>
      <c r="AD22" s="3" t="s">
        <v>5</v>
      </c>
      <c r="AE22" s="3" t="s">
        <v>5</v>
      </c>
      <c r="AF22" s="3" t="s">
        <v>5</v>
      </c>
      <c r="AG22" s="3" t="s">
        <v>5</v>
      </c>
      <c r="AH22" s="3" t="s">
        <v>5</v>
      </c>
      <c r="AI22" s="3" t="s">
        <v>5</v>
      </c>
      <c r="AJ22" s="3" t="s">
        <v>5</v>
      </c>
      <c r="AK22" s="3">
        <v>0</v>
      </c>
      <c r="AL22" s="3">
        <v>0</v>
      </c>
      <c r="AM22" s="3">
        <v>174.97611127542518</v>
      </c>
      <c r="AN22" s="3">
        <v>216.96022935041381</v>
      </c>
      <c r="AO22" s="3">
        <v>1300</v>
      </c>
      <c r="AP22" s="3">
        <v>230.45698352044369</v>
      </c>
    </row>
    <row r="23" spans="1:42" x14ac:dyDescent="0.25">
      <c r="A23" s="3">
        <v>22</v>
      </c>
      <c r="B23">
        <v>21</v>
      </c>
      <c r="C23" s="3">
        <v>3102.2822765809365</v>
      </c>
      <c r="D23" s="3">
        <f t="shared" si="0"/>
        <v>517.04704609682278</v>
      </c>
      <c r="E23" s="3">
        <v>15</v>
      </c>
      <c r="F23" s="3">
        <v>6</v>
      </c>
      <c r="G23" s="3">
        <v>97.333333333333329</v>
      </c>
      <c r="H23" s="3">
        <v>38.883580283427818</v>
      </c>
      <c r="I23" s="3">
        <v>583.25370425141728</v>
      </c>
      <c r="J23" s="3">
        <f t="shared" si="2"/>
        <v>6.4805967139046361</v>
      </c>
      <c r="K23" s="4">
        <v>0</v>
      </c>
      <c r="L23" s="3">
        <v>0</v>
      </c>
      <c r="M23" s="3" t="s">
        <v>5</v>
      </c>
      <c r="N23" s="3" t="s">
        <v>5</v>
      </c>
      <c r="O23" s="3" t="s">
        <v>5</v>
      </c>
      <c r="P23" s="3" t="s">
        <v>5</v>
      </c>
      <c r="Q23" s="3" t="s">
        <v>5</v>
      </c>
      <c r="R23" s="3" t="s">
        <v>5</v>
      </c>
      <c r="S23" s="3" t="s">
        <v>5</v>
      </c>
      <c r="T23" s="3" t="s">
        <v>5</v>
      </c>
      <c r="U23" s="3" t="s">
        <v>5</v>
      </c>
      <c r="V23" s="3" t="s">
        <v>5</v>
      </c>
      <c r="W23" s="3" t="s">
        <v>5</v>
      </c>
      <c r="X23" s="3" t="s">
        <v>5</v>
      </c>
      <c r="Y23" s="3" t="s">
        <v>5</v>
      </c>
      <c r="Z23" s="3" t="s">
        <v>5</v>
      </c>
      <c r="AA23" s="3">
        <v>0</v>
      </c>
      <c r="AB23" s="3">
        <v>0</v>
      </c>
      <c r="AC23" s="3">
        <v>0</v>
      </c>
      <c r="AD23" s="3">
        <v>0</v>
      </c>
      <c r="AE23" s="3">
        <v>0</v>
      </c>
      <c r="AF23" s="3">
        <v>0</v>
      </c>
      <c r="AG23" s="3">
        <v>0</v>
      </c>
      <c r="AH23" s="3">
        <v>0</v>
      </c>
      <c r="AI23" s="3">
        <v>0</v>
      </c>
      <c r="AJ23" s="3">
        <v>0</v>
      </c>
      <c r="AK23" s="3">
        <v>0</v>
      </c>
      <c r="AL23" s="3">
        <v>0</v>
      </c>
      <c r="AM23" s="3">
        <v>583.25370425141728</v>
      </c>
      <c r="AN23" s="3">
        <v>0</v>
      </c>
      <c r="AO23" s="3">
        <v>0</v>
      </c>
      <c r="AP23" s="3">
        <v>0</v>
      </c>
    </row>
    <row r="24" spans="1:42" x14ac:dyDescent="0.25">
      <c r="A24" s="3">
        <v>23</v>
      </c>
      <c r="B24">
        <v>19</v>
      </c>
      <c r="C24" s="3">
        <v>2249.1245304081162</v>
      </c>
      <c r="D24" s="3">
        <f t="shared" si="0"/>
        <v>562.28113260202906</v>
      </c>
      <c r="E24" s="3">
        <v>5</v>
      </c>
      <c r="F24" s="3">
        <v>4</v>
      </c>
      <c r="G24" s="3">
        <v>82.75</v>
      </c>
      <c r="H24" s="3">
        <v>427.39050605467412</v>
      </c>
      <c r="I24" s="3">
        <v>2136.9525302733705</v>
      </c>
      <c r="J24" s="3">
        <f t="shared" si="2"/>
        <v>106.84762651366853</v>
      </c>
      <c r="K24" s="4">
        <v>0</v>
      </c>
      <c r="L24" s="3">
        <v>0</v>
      </c>
      <c r="M24" s="3" t="s">
        <v>5</v>
      </c>
      <c r="N24" s="3" t="s">
        <v>5</v>
      </c>
      <c r="O24" s="3" t="s">
        <v>5</v>
      </c>
      <c r="P24" s="3" t="s">
        <v>5</v>
      </c>
      <c r="Q24" s="3" t="s">
        <v>5</v>
      </c>
      <c r="R24" s="3" t="s">
        <v>5</v>
      </c>
      <c r="S24" s="3" t="s">
        <v>5</v>
      </c>
      <c r="T24" s="3" t="s">
        <v>5</v>
      </c>
      <c r="U24" s="3" t="s">
        <v>5</v>
      </c>
      <c r="V24" s="3" t="s">
        <v>5</v>
      </c>
      <c r="W24" s="3" t="s">
        <v>5</v>
      </c>
      <c r="X24" s="3" t="s">
        <v>5</v>
      </c>
      <c r="Y24" s="3" t="s">
        <v>5</v>
      </c>
      <c r="Z24" s="3" t="s">
        <v>5</v>
      </c>
      <c r="AA24" s="3" t="s">
        <v>5</v>
      </c>
      <c r="AB24" s="3" t="s">
        <v>5</v>
      </c>
      <c r="AC24" s="3" t="s">
        <v>5</v>
      </c>
      <c r="AD24" s="3" t="s">
        <v>5</v>
      </c>
      <c r="AE24" s="3" t="s">
        <v>5</v>
      </c>
      <c r="AF24" s="3" t="s">
        <v>5</v>
      </c>
      <c r="AG24" s="3" t="s">
        <v>5</v>
      </c>
      <c r="AH24" s="3" t="s">
        <v>5</v>
      </c>
      <c r="AI24" s="3" t="s">
        <v>5</v>
      </c>
      <c r="AJ24" s="3" t="s">
        <v>5</v>
      </c>
      <c r="AK24" s="3">
        <v>0</v>
      </c>
      <c r="AL24" s="3">
        <v>0</v>
      </c>
      <c r="AM24" s="3">
        <v>1131.5121862477497</v>
      </c>
      <c r="AN24" s="3">
        <v>325.44034402562073</v>
      </c>
      <c r="AO24" s="3">
        <v>680</v>
      </c>
      <c r="AP24" s="3">
        <v>0</v>
      </c>
    </row>
    <row r="25" spans="1:42" x14ac:dyDescent="0.25">
      <c r="A25" s="3">
        <v>24</v>
      </c>
      <c r="B25">
        <v>22</v>
      </c>
      <c r="C25" s="3">
        <v>81167.556247858491</v>
      </c>
      <c r="D25" s="3">
        <f t="shared" si="0"/>
        <v>20291.889061964623</v>
      </c>
      <c r="E25" s="3">
        <v>12</v>
      </c>
      <c r="F25" s="3">
        <v>4</v>
      </c>
      <c r="G25" s="3">
        <v>200</v>
      </c>
      <c r="H25" s="3">
        <v>0</v>
      </c>
      <c r="I25" s="3">
        <v>0</v>
      </c>
      <c r="J25" s="3">
        <f t="shared" si="2"/>
        <v>0</v>
      </c>
      <c r="K25" s="4">
        <v>0</v>
      </c>
      <c r="L25" s="3">
        <v>0</v>
      </c>
      <c r="M25" s="3" t="s">
        <v>5</v>
      </c>
      <c r="N25" s="3" t="s">
        <v>5</v>
      </c>
      <c r="O25" s="3" t="s">
        <v>5</v>
      </c>
      <c r="P25" s="3" t="s">
        <v>5</v>
      </c>
      <c r="Q25" s="3" t="s">
        <v>5</v>
      </c>
      <c r="R25" s="3" t="s">
        <v>5</v>
      </c>
      <c r="S25" s="3" t="s">
        <v>5</v>
      </c>
      <c r="T25" s="3" t="s">
        <v>5</v>
      </c>
      <c r="U25" s="3" t="s">
        <v>5</v>
      </c>
      <c r="V25" s="3" t="s">
        <v>5</v>
      </c>
      <c r="W25" s="3" t="s">
        <v>5</v>
      </c>
      <c r="X25" s="3" t="s">
        <v>5</v>
      </c>
      <c r="Y25" s="3" t="s">
        <v>5</v>
      </c>
      <c r="Z25" s="3" t="s">
        <v>5</v>
      </c>
      <c r="AA25" s="3" t="s">
        <v>5</v>
      </c>
      <c r="AB25" s="3" t="s">
        <v>5</v>
      </c>
      <c r="AC25" s="3" t="s">
        <v>5</v>
      </c>
      <c r="AD25" s="3">
        <v>0</v>
      </c>
      <c r="AE25" s="3">
        <v>0</v>
      </c>
      <c r="AF25" s="3">
        <v>0</v>
      </c>
      <c r="AG25" s="3">
        <v>0</v>
      </c>
      <c r="AH25" s="3">
        <v>0</v>
      </c>
      <c r="AI25" s="3">
        <v>0</v>
      </c>
      <c r="AJ25" s="3">
        <v>0</v>
      </c>
      <c r="AK25" s="3">
        <v>0</v>
      </c>
      <c r="AL25" s="3">
        <v>0</v>
      </c>
      <c r="AM25" s="3">
        <v>0</v>
      </c>
      <c r="AN25" s="3">
        <v>0</v>
      </c>
      <c r="AO25" s="3">
        <v>0</v>
      </c>
      <c r="AP25" s="3">
        <v>0</v>
      </c>
    </row>
    <row r="26" spans="1:42" x14ac:dyDescent="0.25">
      <c r="A26" s="3">
        <v>25</v>
      </c>
      <c r="B26">
        <v>23</v>
      </c>
      <c r="C26" s="3">
        <v>17860.694800299749</v>
      </c>
      <c r="D26" s="3">
        <f t="shared" si="0"/>
        <v>5953.5649334332493</v>
      </c>
      <c r="E26" s="3">
        <v>5</v>
      </c>
      <c r="F26" s="3">
        <v>3</v>
      </c>
      <c r="G26" s="3">
        <v>122</v>
      </c>
      <c r="H26" s="3">
        <v>0</v>
      </c>
      <c r="I26" s="3">
        <v>0</v>
      </c>
      <c r="J26" s="3">
        <f t="shared" si="2"/>
        <v>0</v>
      </c>
      <c r="K26" s="4">
        <v>0</v>
      </c>
      <c r="L26" s="3">
        <v>0</v>
      </c>
      <c r="M26" s="3" t="s">
        <v>5</v>
      </c>
      <c r="N26" s="3" t="s">
        <v>5</v>
      </c>
      <c r="O26" s="3" t="s">
        <v>5</v>
      </c>
      <c r="P26" s="3" t="s">
        <v>5</v>
      </c>
      <c r="Q26" s="3" t="s">
        <v>5</v>
      </c>
      <c r="R26" s="3" t="s">
        <v>5</v>
      </c>
      <c r="S26" s="3" t="s">
        <v>5</v>
      </c>
      <c r="T26" s="3" t="s">
        <v>5</v>
      </c>
      <c r="U26" s="3" t="s">
        <v>5</v>
      </c>
      <c r="V26" s="3" t="s">
        <v>5</v>
      </c>
      <c r="W26" s="3" t="s">
        <v>5</v>
      </c>
      <c r="X26" s="3" t="s">
        <v>5</v>
      </c>
      <c r="Y26" s="3" t="s">
        <v>5</v>
      </c>
      <c r="Z26" s="3" t="s">
        <v>5</v>
      </c>
      <c r="AA26" s="3" t="s">
        <v>5</v>
      </c>
      <c r="AB26" s="3" t="s">
        <v>5</v>
      </c>
      <c r="AC26" s="3" t="s">
        <v>5</v>
      </c>
      <c r="AD26" s="3" t="s">
        <v>5</v>
      </c>
      <c r="AE26" s="3" t="s">
        <v>5</v>
      </c>
      <c r="AF26" s="3" t="s">
        <v>5</v>
      </c>
      <c r="AG26" s="3" t="s">
        <v>5</v>
      </c>
      <c r="AH26" s="3" t="s">
        <v>5</v>
      </c>
      <c r="AI26" s="3" t="s">
        <v>5</v>
      </c>
      <c r="AJ26" s="3" t="s">
        <v>5</v>
      </c>
      <c r="AK26" s="3">
        <v>0</v>
      </c>
      <c r="AL26" s="3">
        <v>0</v>
      </c>
      <c r="AM26" s="3">
        <v>0</v>
      </c>
      <c r="AN26" s="3">
        <v>0</v>
      </c>
      <c r="AO26" s="3">
        <v>0</v>
      </c>
      <c r="AP26" s="3">
        <v>0</v>
      </c>
    </row>
    <row r="27" spans="1:42" x14ac:dyDescent="0.25">
      <c r="A27" s="3">
        <v>26</v>
      </c>
      <c r="B27">
        <v>20</v>
      </c>
      <c r="C27" s="3">
        <v>3307.5360741295826</v>
      </c>
      <c r="D27" s="3">
        <f t="shared" si="0"/>
        <v>1102.512024709861</v>
      </c>
      <c r="E27" s="3">
        <v>5</v>
      </c>
      <c r="F27" s="3">
        <v>3</v>
      </c>
      <c r="G27" s="3">
        <v>70.333333333333329</v>
      </c>
      <c r="H27" s="3">
        <v>32.544034402562076</v>
      </c>
      <c r="I27" s="3">
        <v>162.72017201281037</v>
      </c>
      <c r="J27" s="3">
        <f t="shared" si="2"/>
        <v>10.848011467520692</v>
      </c>
      <c r="K27" s="4">
        <v>0</v>
      </c>
      <c r="L27" s="3">
        <v>0</v>
      </c>
      <c r="M27" s="3" t="s">
        <v>5</v>
      </c>
      <c r="N27" s="3" t="s">
        <v>5</v>
      </c>
      <c r="O27" s="3" t="s">
        <v>5</v>
      </c>
      <c r="P27" s="3" t="s">
        <v>5</v>
      </c>
      <c r="Q27" s="3" t="s">
        <v>5</v>
      </c>
      <c r="R27" s="3" t="s">
        <v>5</v>
      </c>
      <c r="S27" s="3" t="s">
        <v>5</v>
      </c>
      <c r="T27" s="3" t="s">
        <v>5</v>
      </c>
      <c r="U27" s="3" t="s">
        <v>5</v>
      </c>
      <c r="V27" s="3" t="s">
        <v>5</v>
      </c>
      <c r="W27" s="3" t="s">
        <v>5</v>
      </c>
      <c r="X27" s="3" t="s">
        <v>5</v>
      </c>
      <c r="Y27" s="3" t="s">
        <v>5</v>
      </c>
      <c r="Z27" s="3" t="s">
        <v>5</v>
      </c>
      <c r="AA27" s="3" t="s">
        <v>5</v>
      </c>
      <c r="AB27" s="3" t="s">
        <v>5</v>
      </c>
      <c r="AC27" s="3" t="s">
        <v>5</v>
      </c>
      <c r="AD27" s="3" t="s">
        <v>5</v>
      </c>
      <c r="AE27" s="3" t="s">
        <v>5</v>
      </c>
      <c r="AF27" s="3" t="s">
        <v>5</v>
      </c>
      <c r="AG27" s="3" t="s">
        <v>5</v>
      </c>
      <c r="AH27" s="3" t="s">
        <v>5</v>
      </c>
      <c r="AI27" s="3" t="s">
        <v>5</v>
      </c>
      <c r="AJ27" s="3" t="s">
        <v>5</v>
      </c>
      <c r="AK27" s="3">
        <v>0</v>
      </c>
      <c r="AL27" s="3">
        <v>0</v>
      </c>
      <c r="AM27" s="3">
        <v>0</v>
      </c>
      <c r="AN27" s="3">
        <v>162.72017201281037</v>
      </c>
      <c r="AO27" s="3">
        <v>0</v>
      </c>
      <c r="AP27" s="3">
        <v>0</v>
      </c>
    </row>
    <row r="28" spans="1:42" x14ac:dyDescent="0.25">
      <c r="A28" s="3">
        <v>27</v>
      </c>
      <c r="B28">
        <v>24</v>
      </c>
      <c r="C28" s="3">
        <v>2449.6655578559526</v>
      </c>
      <c r="D28" s="3">
        <f t="shared" si="0"/>
        <v>408.27759297599209</v>
      </c>
      <c r="E28" s="3">
        <v>3</v>
      </c>
      <c r="F28" s="3">
        <v>6</v>
      </c>
      <c r="G28" s="3">
        <v>84</v>
      </c>
      <c r="H28" s="3">
        <v>0</v>
      </c>
      <c r="I28" s="3">
        <v>0</v>
      </c>
      <c r="J28" s="3">
        <f t="shared" si="2"/>
        <v>0</v>
      </c>
      <c r="K28" s="4">
        <v>0</v>
      </c>
      <c r="L28" s="3">
        <v>0</v>
      </c>
      <c r="M28" s="3" t="s">
        <v>5</v>
      </c>
      <c r="N28" s="3" t="s">
        <v>5</v>
      </c>
      <c r="O28" s="3" t="s">
        <v>5</v>
      </c>
      <c r="P28" s="3" t="s">
        <v>5</v>
      </c>
      <c r="Q28" s="3" t="s">
        <v>5</v>
      </c>
      <c r="R28" s="3" t="s">
        <v>5</v>
      </c>
      <c r="S28" s="3" t="s">
        <v>5</v>
      </c>
      <c r="T28" s="3" t="s">
        <v>5</v>
      </c>
      <c r="U28" s="3" t="s">
        <v>5</v>
      </c>
      <c r="V28" s="3" t="s">
        <v>5</v>
      </c>
      <c r="W28" s="3" t="s">
        <v>5</v>
      </c>
      <c r="X28" s="3" t="s">
        <v>5</v>
      </c>
      <c r="Y28" s="3" t="s">
        <v>5</v>
      </c>
      <c r="Z28" s="3" t="s">
        <v>5</v>
      </c>
      <c r="AA28" s="3" t="s">
        <v>5</v>
      </c>
      <c r="AB28" s="3" t="s">
        <v>5</v>
      </c>
      <c r="AC28" s="3" t="s">
        <v>5</v>
      </c>
      <c r="AD28" s="3" t="s">
        <v>5</v>
      </c>
      <c r="AE28" s="3" t="s">
        <v>5</v>
      </c>
      <c r="AF28" s="3" t="s">
        <v>5</v>
      </c>
      <c r="AG28" s="3" t="s">
        <v>5</v>
      </c>
      <c r="AH28" s="3" t="s">
        <v>5</v>
      </c>
      <c r="AI28" s="3" t="s">
        <v>5</v>
      </c>
      <c r="AJ28" s="3" t="s">
        <v>5</v>
      </c>
      <c r="AK28" s="3" t="s">
        <v>5</v>
      </c>
      <c r="AL28" s="3" t="s">
        <v>5</v>
      </c>
      <c r="AM28" s="3">
        <v>0</v>
      </c>
      <c r="AN28" s="3">
        <v>0</v>
      </c>
      <c r="AO28" s="3">
        <v>0</v>
      </c>
      <c r="AP28" s="3">
        <v>0</v>
      </c>
    </row>
    <row r="29" spans="1:42" x14ac:dyDescent="0.25">
      <c r="A29" s="3">
        <v>28</v>
      </c>
      <c r="B29">
        <v>27</v>
      </c>
      <c r="C29" s="3">
        <v>25907.319128071566</v>
      </c>
      <c r="D29" s="3">
        <f t="shared" si="0"/>
        <v>6476.8297820178914</v>
      </c>
      <c r="E29" s="3">
        <v>6</v>
      </c>
      <c r="F29" s="3">
        <v>4</v>
      </c>
      <c r="G29" s="3">
        <v>168</v>
      </c>
      <c r="H29" s="3">
        <v>0</v>
      </c>
      <c r="I29" s="3">
        <v>0</v>
      </c>
      <c r="J29" s="3">
        <f t="shared" si="2"/>
        <v>0</v>
      </c>
      <c r="K29" s="4">
        <v>0</v>
      </c>
      <c r="L29" s="3">
        <v>0</v>
      </c>
      <c r="M29" s="3" t="s">
        <v>5</v>
      </c>
      <c r="N29" s="3" t="s">
        <v>5</v>
      </c>
      <c r="O29" s="3" t="s">
        <v>5</v>
      </c>
      <c r="P29" s="3" t="s">
        <v>5</v>
      </c>
      <c r="Q29" s="3" t="s">
        <v>5</v>
      </c>
      <c r="R29" s="3" t="s">
        <v>5</v>
      </c>
      <c r="S29" s="3" t="s">
        <v>5</v>
      </c>
      <c r="T29" s="3" t="s">
        <v>5</v>
      </c>
      <c r="U29" s="3" t="s">
        <v>5</v>
      </c>
      <c r="V29" s="3" t="s">
        <v>5</v>
      </c>
      <c r="W29" s="3" t="s">
        <v>5</v>
      </c>
      <c r="X29" s="3" t="s">
        <v>5</v>
      </c>
      <c r="Y29" s="3" t="s">
        <v>5</v>
      </c>
      <c r="Z29" s="3" t="s">
        <v>5</v>
      </c>
      <c r="AA29" s="3" t="s">
        <v>5</v>
      </c>
      <c r="AB29" s="3" t="s">
        <v>5</v>
      </c>
      <c r="AC29" s="3" t="s">
        <v>5</v>
      </c>
      <c r="AD29" s="3" t="s">
        <v>5</v>
      </c>
      <c r="AE29" s="3" t="s">
        <v>5</v>
      </c>
      <c r="AF29" s="3" t="s">
        <v>5</v>
      </c>
      <c r="AG29" s="3" t="s">
        <v>5</v>
      </c>
      <c r="AH29" s="3" t="s">
        <v>5</v>
      </c>
      <c r="AI29" s="3" t="s">
        <v>5</v>
      </c>
      <c r="AJ29" s="3">
        <v>0</v>
      </c>
      <c r="AK29" s="3">
        <v>0</v>
      </c>
      <c r="AL29" s="3">
        <v>0</v>
      </c>
      <c r="AM29" s="3">
        <v>0</v>
      </c>
      <c r="AN29" s="3">
        <v>0</v>
      </c>
      <c r="AO29" s="3">
        <v>0</v>
      </c>
      <c r="AP29" s="3">
        <v>0</v>
      </c>
    </row>
    <row r="30" spans="1:42" x14ac:dyDescent="0.25">
      <c r="A30" s="3">
        <v>29</v>
      </c>
      <c r="B30">
        <v>28</v>
      </c>
      <c r="C30" s="3">
        <v>46777.103981240325</v>
      </c>
      <c r="D30" s="3">
        <f t="shared" si="0"/>
        <v>9355.420796248065</v>
      </c>
      <c r="E30" s="3">
        <v>6</v>
      </c>
      <c r="F30" s="3">
        <v>5</v>
      </c>
      <c r="G30" s="3">
        <v>158</v>
      </c>
      <c r="H30" s="3">
        <v>0</v>
      </c>
      <c r="I30" s="3">
        <v>0</v>
      </c>
      <c r="J30" s="3">
        <f t="shared" si="2"/>
        <v>0</v>
      </c>
      <c r="K30" s="4">
        <v>0</v>
      </c>
      <c r="L30" s="3">
        <v>0</v>
      </c>
      <c r="M30" s="3" t="s">
        <v>5</v>
      </c>
      <c r="N30" s="3" t="s">
        <v>5</v>
      </c>
      <c r="O30" s="3" t="s">
        <v>5</v>
      </c>
      <c r="P30" s="3" t="s">
        <v>5</v>
      </c>
      <c r="Q30" s="3" t="s">
        <v>5</v>
      </c>
      <c r="R30" s="3" t="s">
        <v>5</v>
      </c>
      <c r="S30" s="3" t="s">
        <v>5</v>
      </c>
      <c r="T30" s="3" t="s">
        <v>5</v>
      </c>
      <c r="U30" s="3" t="s">
        <v>5</v>
      </c>
      <c r="V30" s="3" t="s">
        <v>5</v>
      </c>
      <c r="W30" s="3" t="s">
        <v>5</v>
      </c>
      <c r="X30" s="3" t="s">
        <v>5</v>
      </c>
      <c r="Y30" s="3" t="s">
        <v>5</v>
      </c>
      <c r="Z30" s="3" t="s">
        <v>5</v>
      </c>
      <c r="AA30" s="3" t="s">
        <v>5</v>
      </c>
      <c r="AB30" s="3" t="s">
        <v>5</v>
      </c>
      <c r="AC30" s="3" t="s">
        <v>5</v>
      </c>
      <c r="AD30" s="3" t="s">
        <v>5</v>
      </c>
      <c r="AE30" s="3" t="s">
        <v>5</v>
      </c>
      <c r="AF30" s="3" t="s">
        <v>5</v>
      </c>
      <c r="AG30" s="3" t="s">
        <v>5</v>
      </c>
      <c r="AH30" s="3" t="s">
        <v>5</v>
      </c>
      <c r="AI30" s="3" t="s">
        <v>5</v>
      </c>
      <c r="AJ30" s="3">
        <v>0</v>
      </c>
      <c r="AK30" s="3">
        <v>0</v>
      </c>
      <c r="AL30" s="3">
        <v>0</v>
      </c>
      <c r="AM30" s="3">
        <v>0</v>
      </c>
      <c r="AN30" s="3">
        <v>0</v>
      </c>
      <c r="AO30" s="3">
        <v>0</v>
      </c>
      <c r="AP30" s="3">
        <v>0</v>
      </c>
    </row>
    <row r="31" spans="1:42" x14ac:dyDescent="0.25">
      <c r="A31" s="3">
        <v>30</v>
      </c>
      <c r="B31">
        <v>29</v>
      </c>
      <c r="C31" s="3">
        <v>36873.117363270991</v>
      </c>
      <c r="D31" s="3">
        <f t="shared" si="0"/>
        <v>6145.5195605451654</v>
      </c>
      <c r="E31" s="3">
        <v>0</v>
      </c>
      <c r="F31" s="3">
        <v>6</v>
      </c>
      <c r="G31" s="3">
        <v>392.5</v>
      </c>
      <c r="H31" s="3" t="s">
        <v>6</v>
      </c>
      <c r="I31" s="3" t="s">
        <v>6</v>
      </c>
      <c r="J31" s="3" t="s">
        <v>6</v>
      </c>
      <c r="K31" s="4">
        <v>0</v>
      </c>
      <c r="L31" s="3">
        <v>0</v>
      </c>
      <c r="M31" s="3" t="s">
        <v>5</v>
      </c>
      <c r="N31" s="3" t="s">
        <v>5</v>
      </c>
      <c r="O31" s="3" t="s">
        <v>5</v>
      </c>
      <c r="P31" s="3" t="s">
        <v>5</v>
      </c>
      <c r="Q31" s="3" t="s">
        <v>5</v>
      </c>
      <c r="R31" s="3" t="s">
        <v>5</v>
      </c>
      <c r="S31" s="3" t="s">
        <v>5</v>
      </c>
      <c r="T31" s="3" t="s">
        <v>5</v>
      </c>
      <c r="U31" s="3" t="s">
        <v>5</v>
      </c>
      <c r="V31" s="3" t="s">
        <v>5</v>
      </c>
      <c r="W31" s="3" t="s">
        <v>5</v>
      </c>
      <c r="X31" s="3" t="s">
        <v>5</v>
      </c>
      <c r="Y31" s="3" t="s">
        <v>5</v>
      </c>
      <c r="Z31" s="3" t="s">
        <v>5</v>
      </c>
      <c r="AA31" s="3" t="s">
        <v>5</v>
      </c>
      <c r="AB31" s="3" t="s">
        <v>5</v>
      </c>
      <c r="AC31" s="3" t="s">
        <v>5</v>
      </c>
      <c r="AD31" s="3" t="s">
        <v>5</v>
      </c>
      <c r="AE31" s="3" t="s">
        <v>5</v>
      </c>
      <c r="AF31" s="3" t="s">
        <v>5</v>
      </c>
      <c r="AG31" s="3" t="s">
        <v>5</v>
      </c>
      <c r="AH31" s="3" t="s">
        <v>5</v>
      </c>
      <c r="AI31" s="3" t="s">
        <v>5</v>
      </c>
      <c r="AJ31" s="3" t="s">
        <v>5</v>
      </c>
      <c r="AK31" s="3" t="s">
        <v>5</v>
      </c>
      <c r="AL31" s="3" t="s">
        <v>5</v>
      </c>
      <c r="AM31" s="3" t="s">
        <v>5</v>
      </c>
      <c r="AN31" s="3" t="s">
        <v>5</v>
      </c>
      <c r="AO31" s="3" t="s">
        <v>5</v>
      </c>
      <c r="AP31" s="3">
        <v>0</v>
      </c>
    </row>
  </sheetData>
  <autoFilter ref="A1:CU1">
    <sortState ref="A2:CX31">
      <sortCondition ref="A1"/>
    </sortState>
  </autoFilter>
  <conditionalFormatting sqref="M2:AP31">
    <cfRule type="cellIs" dxfId="5" priority="2" operator="equal">
      <formula>""</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3" workbookViewId="0">
      <selection activeCell="C4" sqref="C4:C10"/>
    </sheetView>
  </sheetViews>
  <sheetFormatPr defaultRowHeight="15" x14ac:dyDescent="0.25"/>
  <cols>
    <col min="1" max="1" width="32.140625" customWidth="1"/>
    <col min="2" max="2" width="18" customWidth="1"/>
    <col min="3" max="3" width="17.28515625" customWidth="1"/>
    <col min="4" max="4" width="33" customWidth="1"/>
    <col min="5" max="5" width="15.85546875" customWidth="1"/>
    <col min="6" max="6" width="18.140625" customWidth="1"/>
    <col min="7" max="7" width="18.85546875" customWidth="1"/>
    <col min="8" max="8" width="23.5703125" bestFit="1" customWidth="1"/>
    <col min="9" max="9" width="25.7109375" customWidth="1"/>
    <col min="10" max="10" width="21.85546875" bestFit="1" customWidth="1"/>
    <col min="11" max="11" width="23.85546875" customWidth="1"/>
  </cols>
  <sheetData>
    <row r="1" spans="1:6" x14ac:dyDescent="0.25">
      <c r="A1" s="9" t="s">
        <v>159</v>
      </c>
      <c r="B1" t="s">
        <v>194</v>
      </c>
    </row>
    <row r="2" spans="1:6" x14ac:dyDescent="0.25">
      <c r="B2" s="24"/>
      <c r="C2" s="11"/>
    </row>
    <row r="3" spans="1:6" x14ac:dyDescent="0.25">
      <c r="A3" s="29" t="s">
        <v>165</v>
      </c>
      <c r="B3" t="s">
        <v>173</v>
      </c>
      <c r="C3" t="s">
        <v>174</v>
      </c>
      <c r="D3" t="s">
        <v>175</v>
      </c>
      <c r="E3" t="s">
        <v>176</v>
      </c>
      <c r="F3" t="s">
        <v>178</v>
      </c>
    </row>
    <row r="4" spans="1:6" x14ac:dyDescent="0.25">
      <c r="A4" s="30" t="s">
        <v>166</v>
      </c>
      <c r="B4" s="10">
        <v>401043.57300938957</v>
      </c>
      <c r="C4" s="10">
        <v>5795.164013798425</v>
      </c>
      <c r="D4" s="10">
        <v>79.0455555949043</v>
      </c>
      <c r="E4" s="31">
        <v>24</v>
      </c>
      <c r="F4" s="31">
        <v>54</v>
      </c>
    </row>
    <row r="5" spans="1:6" x14ac:dyDescent="0.25">
      <c r="A5" s="30" t="s">
        <v>167</v>
      </c>
      <c r="B5" s="10">
        <v>16367.49618757295</v>
      </c>
      <c r="C5" s="10">
        <v>1450.9012347218259</v>
      </c>
      <c r="D5" s="10">
        <v>1189.6125557193268</v>
      </c>
      <c r="E5" s="31">
        <v>23</v>
      </c>
      <c r="F5" s="31">
        <v>45</v>
      </c>
    </row>
    <row r="6" spans="1:6" x14ac:dyDescent="0.25">
      <c r="A6" s="30" t="s">
        <v>168</v>
      </c>
      <c r="B6" s="10">
        <v>104580.19888259514</v>
      </c>
      <c r="C6" s="10">
        <v>2113.9827944815747</v>
      </c>
      <c r="D6" s="10">
        <v>38.883580283427818</v>
      </c>
      <c r="E6" s="31">
        <v>19</v>
      </c>
      <c r="F6" s="31">
        <v>36</v>
      </c>
    </row>
    <row r="7" spans="1:6" x14ac:dyDescent="0.25">
      <c r="A7" s="30" t="s">
        <v>169</v>
      </c>
      <c r="B7" s="10">
        <v>15078.735939853759</v>
      </c>
      <c r="C7" s="10">
        <v>1106.6990672086326</v>
      </c>
      <c r="D7" s="10">
        <v>75</v>
      </c>
      <c r="E7" s="31">
        <v>16</v>
      </c>
      <c r="F7" s="31">
        <v>27</v>
      </c>
    </row>
    <row r="8" spans="1:6" x14ac:dyDescent="0.25">
      <c r="A8" s="30" t="s">
        <v>170</v>
      </c>
      <c r="B8" s="10">
        <v>6561.939514385791</v>
      </c>
      <c r="C8" s="10">
        <v>798.13636118181898</v>
      </c>
      <c r="D8" s="10">
        <v>271.20028668801729</v>
      </c>
      <c r="E8" s="31">
        <v>10</v>
      </c>
      <c r="F8" s="31">
        <v>18</v>
      </c>
    </row>
    <row r="9" spans="1:6" x14ac:dyDescent="0.25">
      <c r="A9" s="30" t="s">
        <v>171</v>
      </c>
      <c r="B9" s="10">
        <v>47723.014836798306</v>
      </c>
      <c r="C9" s="10">
        <v>4759.7438695625515</v>
      </c>
      <c r="D9" s="10">
        <v>512.22443576578621</v>
      </c>
      <c r="E9" s="31">
        <v>46</v>
      </c>
      <c r="F9" s="31">
        <v>90</v>
      </c>
    </row>
    <row r="10" spans="1:6" x14ac:dyDescent="0.25">
      <c r="A10" s="30" t="s">
        <v>172</v>
      </c>
      <c r="B10" s="31">
        <v>591354.95837059547</v>
      </c>
      <c r="C10" s="10">
        <v>16024.627340954828</v>
      </c>
      <c r="D10" s="31">
        <v>2165.9664140514624</v>
      </c>
      <c r="E10" s="31">
        <v>138</v>
      </c>
      <c r="F10" s="31">
        <v>270</v>
      </c>
    </row>
    <row r="12" spans="1:6" x14ac:dyDescent="0.25">
      <c r="A12" s="29" t="s">
        <v>165</v>
      </c>
      <c r="B12" t="s">
        <v>192</v>
      </c>
      <c r="C12" t="s">
        <v>193</v>
      </c>
    </row>
    <row r="13" spans="1:6" x14ac:dyDescent="0.25">
      <c r="A13" s="30" t="s">
        <v>66</v>
      </c>
      <c r="B13" s="27">
        <v>4.666666666666667</v>
      </c>
      <c r="C13" s="10">
        <v>162166.66666666666</v>
      </c>
    </row>
    <row r="14" spans="1:6" x14ac:dyDescent="0.25">
      <c r="A14" s="30" t="s">
        <v>65</v>
      </c>
      <c r="B14" s="27">
        <v>4.666666666666667</v>
      </c>
      <c r="C14" s="10">
        <v>82777.777777777781</v>
      </c>
    </row>
    <row r="15" spans="1:6" x14ac:dyDescent="0.25">
      <c r="A15" s="30" t="s">
        <v>64</v>
      </c>
      <c r="B15" s="27">
        <v>4.8</v>
      </c>
      <c r="C15" s="10">
        <v>50666.666666666664</v>
      </c>
    </row>
    <row r="16" spans="1:6" x14ac:dyDescent="0.25">
      <c r="A16" s="30" t="s">
        <v>172</v>
      </c>
      <c r="B16" s="27">
        <v>4.7333333333333334</v>
      </c>
      <c r="C16" s="10">
        <v>82600</v>
      </c>
    </row>
    <row r="17" spans="1:5" x14ac:dyDescent="0.25">
      <c r="A17" s="30"/>
      <c r="B17" s="27"/>
      <c r="C17" s="10"/>
    </row>
    <row r="19" spans="1:5" x14ac:dyDescent="0.25">
      <c r="A19" s="29" t="s">
        <v>196</v>
      </c>
      <c r="B19" s="29" t="s">
        <v>195</v>
      </c>
    </row>
    <row r="20" spans="1:5" x14ac:dyDescent="0.25">
      <c r="A20" s="29" t="s">
        <v>165</v>
      </c>
      <c r="B20" t="s">
        <v>198</v>
      </c>
      <c r="C20" t="s">
        <v>199</v>
      </c>
      <c r="D20" t="s">
        <v>172</v>
      </c>
    </row>
    <row r="21" spans="1:5" x14ac:dyDescent="0.25">
      <c r="A21" s="30" t="s">
        <v>66</v>
      </c>
      <c r="B21" s="32">
        <v>1</v>
      </c>
      <c r="C21" s="32">
        <v>0</v>
      </c>
      <c r="D21" s="32">
        <v>1</v>
      </c>
    </row>
    <row r="22" spans="1:5" x14ac:dyDescent="0.25">
      <c r="A22" s="30" t="s">
        <v>65</v>
      </c>
      <c r="B22" s="32">
        <v>1</v>
      </c>
      <c r="C22" s="32">
        <v>0</v>
      </c>
      <c r="D22" s="32">
        <v>1</v>
      </c>
    </row>
    <row r="23" spans="1:5" x14ac:dyDescent="0.25">
      <c r="A23" s="30" t="s">
        <v>64</v>
      </c>
      <c r="B23" s="32">
        <v>0.93333333333333335</v>
      </c>
      <c r="C23" s="32">
        <v>6.6666666666666666E-2</v>
      </c>
      <c r="D23" s="32">
        <v>1</v>
      </c>
    </row>
    <row r="24" spans="1:5" x14ac:dyDescent="0.25">
      <c r="A24" s="30" t="s">
        <v>172</v>
      </c>
      <c r="B24" s="32">
        <v>0.96666666666666667</v>
      </c>
      <c r="C24" s="32">
        <v>3.3333333333333333E-2</v>
      </c>
      <c r="D24" s="32">
        <v>1</v>
      </c>
    </row>
    <row r="27" spans="1:5" x14ac:dyDescent="0.25">
      <c r="B27" s="6" t="s">
        <v>155</v>
      </c>
      <c r="C27" s="6" t="s">
        <v>156</v>
      </c>
      <c r="D27" s="6" t="s">
        <v>157</v>
      </c>
      <c r="E27" s="6" t="s">
        <v>158</v>
      </c>
    </row>
    <row r="28" spans="1:5" x14ac:dyDescent="0.25">
      <c r="B28" s="25">
        <f>SUM('Raw Data+Calculations'!$BF$2:$BF$31)</f>
        <v>591354.95837059547</v>
      </c>
      <c r="C28" s="6">
        <f>COUNT('Raw Data+Calculations'!$BF$2:$BF$31)</f>
        <v>30</v>
      </c>
      <c r="D28" s="26">
        <f>SUM('Raw Data+Calculations'!$BH$2:$BH$31)</f>
        <v>138</v>
      </c>
      <c r="E28" s="26">
        <f>SUM('Raw Data+Calculations'!$H$2:$H$31)</f>
        <v>270</v>
      </c>
    </row>
    <row r="29" spans="1:5" x14ac:dyDescent="0.25">
      <c r="A29" t="s">
        <v>147</v>
      </c>
      <c r="B29" s="10">
        <f>SUMIF('Raw Data+Calculations'!$C$2:$C$31,"Ultrapoor",'Raw Data+Calculations'!$BF$2:$BF$31)</f>
        <v>69363.690291037841</v>
      </c>
      <c r="C29">
        <f>COUNTIF('Raw Data+Calculations'!$C$2:$C$31,"Ultrapoor")</f>
        <v>15</v>
      </c>
      <c r="D29" s="28">
        <f>SUMIF('Raw Data+Calculations'!$C$2:$C$31,"Ultrapoor",'Raw Data+Calculations'!$BH$2:$BH$31)</f>
        <v>72</v>
      </c>
      <c r="E29" s="28">
        <f>SUMIF('Raw Data+Calculations'!$C$2:$C$31,"Ultrapoor",'Raw Data+Calculations'!$H$2:$H$31)</f>
        <v>135</v>
      </c>
    </row>
    <row r="30" spans="1:5" x14ac:dyDescent="0.25">
      <c r="A30" t="s">
        <v>148</v>
      </c>
      <c r="B30" s="10">
        <f>SUMIF('Raw Data+Calculations'!$C$2:$C$31,"Poor",'Raw Data+Calculations'!$BF$2:$BF$31)</f>
        <v>120947.69507016809</v>
      </c>
      <c r="C30">
        <f>COUNTIF('Raw Data+Calculations'!$C$2:$C$31,"Poor")</f>
        <v>9</v>
      </c>
      <c r="D30" s="28">
        <f>SUMIF('Raw Data+Calculations'!$C$2:$C$31,"Poor",'Raw Data+Calculations'!$BH$2:$BH$31)</f>
        <v>42</v>
      </c>
      <c r="E30" s="28">
        <f>SUMIF('Raw Data+Calculations'!$C$2:$C$31,"Poor",'Raw Data+Calculations'!$H$2:$H$31)</f>
        <v>81</v>
      </c>
    </row>
    <row r="31" spans="1:5" x14ac:dyDescent="0.25">
      <c r="A31" t="s">
        <v>149</v>
      </c>
      <c r="B31" s="10">
        <f>SUMIF('Raw Data+Calculations'!$C$2:$C$31,"Non-poor",'Raw Data+Calculations'!$BF$2:$BF$31)</f>
        <v>401043.57300938957</v>
      </c>
      <c r="C31">
        <f>COUNTIF('Raw Data+Calculations'!$C$2:$C$31,"Non-poor")</f>
        <v>6</v>
      </c>
      <c r="D31" s="28">
        <f>SUMIF('Raw Data+Calculations'!$C$2:$C$31,"Non-poor",'Raw Data+Calculations'!$BH$2:$BH$31)</f>
        <v>24</v>
      </c>
      <c r="E31" s="28">
        <f>SUMIF('Raw Data+Calculations'!$C$2:$C$31,"Non-poor",'Raw Data+Calculations'!$BH$2:$BH$31)</f>
        <v>24</v>
      </c>
    </row>
    <row r="32" spans="1:5" x14ac:dyDescent="0.25">
      <c r="A32" s="9" t="s">
        <v>150</v>
      </c>
      <c r="B32" s="25">
        <f>SUM('Raw Data+Calculations'!$BI$2:$BI$31)</f>
        <v>16024.627340954827</v>
      </c>
      <c r="C32" s="6">
        <f>COUNT('Raw Data+Calculations'!$BF$2:$BF$31)</f>
        <v>30</v>
      </c>
      <c r="D32" s="26">
        <f>SUM('Raw Data+Calculations'!$BH$2:$BH$31)</f>
        <v>138</v>
      </c>
      <c r="E32" s="26">
        <f>SUM('Raw Data+Calculations'!$H$2:$H$31)</f>
        <v>270</v>
      </c>
    </row>
    <row r="33" spans="1:5" x14ac:dyDescent="0.25">
      <c r="A33" t="s">
        <v>151</v>
      </c>
      <c r="B33" s="10">
        <f>SUMIF('Raw Data+Calculations'!$C$2:$C$31,"Ultrapoor",'Raw Data+Calculations'!$BI$2:$BI$31)</f>
        <v>6664.5792979530033</v>
      </c>
      <c r="C33">
        <f>COUNTIF('Raw Data+Calculations'!$C$2:$C$31,"Ultrapoor")</f>
        <v>15</v>
      </c>
      <c r="D33" s="28">
        <f>SUMIF('Raw Data+Calculations'!$C$2:$C$31,"Ultrapoor",'Raw Data+Calculations'!$BH$2:$BH$31)</f>
        <v>72</v>
      </c>
      <c r="E33" s="28">
        <f>SUMIF('Raw Data+Calculations'!$C$2:$C$31,"Ultrapoor",'Raw Data+Calculations'!$H$2:$H$31)</f>
        <v>135</v>
      </c>
    </row>
    <row r="34" spans="1:5" x14ac:dyDescent="0.25">
      <c r="A34" t="s">
        <v>152</v>
      </c>
      <c r="B34" s="10">
        <f>SUMIF('Raw Data+Calculations'!$C$2:$C$31,"Poor",'Raw Data+Calculations'!$BI$2:$BI$31)</f>
        <v>3564.8840292034006</v>
      </c>
      <c r="C34">
        <f>COUNTIF('Raw Data+Calculations'!$C$2:$C$31,"Poor")</f>
        <v>9</v>
      </c>
      <c r="D34" s="28">
        <f>SUMIF('Raw Data+Calculations'!$C$2:$C$31,"Poor",'Raw Data+Calculations'!$BH$2:$BH$31)</f>
        <v>42</v>
      </c>
      <c r="E34" s="28">
        <f>SUMIF('Raw Data+Calculations'!$C$2:$C$31,"Poor",'Raw Data+Calculations'!$H$2:$H$31)</f>
        <v>81</v>
      </c>
    </row>
    <row r="35" spans="1:5" x14ac:dyDescent="0.25">
      <c r="A35" t="s">
        <v>153</v>
      </c>
      <c r="B35" s="10">
        <f>SUMIF('Raw Data+Calculations'!$C$2:$C$31,"Non-poor",'Raw Data+Calculations'!$BI$2:$BI$31)</f>
        <v>5795.164013798425</v>
      </c>
      <c r="C35">
        <f>COUNTIF('Raw Data+Calculations'!$C$2:$C$31,"Non-poor")</f>
        <v>6</v>
      </c>
      <c r="D35" s="28">
        <f>SUMIF('Raw Data+Calculations'!$C$2:$C$31,"Non-poor",'Raw Data+Calculations'!$BH$2:$BH$31)</f>
        <v>24</v>
      </c>
      <c r="E35" s="28">
        <f>SUMIF('Raw Data+Calculations'!$C$2:$C$31,"Non-poor",'Raw Data+Calculations'!$BH$2:$BH$31)</f>
        <v>24</v>
      </c>
    </row>
    <row r="36" spans="1:5" x14ac:dyDescent="0.25">
      <c r="A36" s="9" t="s">
        <v>7</v>
      </c>
      <c r="B36" s="25">
        <f>SUM('Raw Data+Calculations'!$BJ$2:$BJ$31)</f>
        <v>2165.9664140514619</v>
      </c>
      <c r="C36" s="6">
        <f>COUNT('Raw Data+Calculations'!$BF$2:$BF$31)</f>
        <v>30</v>
      </c>
      <c r="D36" s="26">
        <f>SUM('Raw Data+Calculations'!$BH$2:$BH$31)</f>
        <v>138</v>
      </c>
      <c r="E36" s="26">
        <f>SUM('Raw Data+Calculations'!$H$2:$H$31)</f>
        <v>270</v>
      </c>
    </row>
    <row r="37" spans="1:5" x14ac:dyDescent="0.25">
      <c r="A37" t="s">
        <v>8</v>
      </c>
      <c r="B37" s="10">
        <f>SUMIF('Raw Data+Calculations'!$C$2:$C$31,"Ultrapoor",'Raw Data+Calculations'!$BJ$2:$BJ$31)</f>
        <v>858.4247224538035</v>
      </c>
      <c r="C37">
        <f>COUNTIF('Raw Data+Calculations'!$C$2:$C$31,"Ultrapoor")</f>
        <v>15</v>
      </c>
      <c r="D37" s="28">
        <f>SUMIF('Raw Data+Calculations'!$C$2:$C$31,"Ultrapoor",'Raw Data+Calculations'!$BH$2:$BH$31)</f>
        <v>72</v>
      </c>
      <c r="E37" s="28">
        <f>SUMIF('Raw Data+Calculations'!$C$2:$C$31,"Ultrapoor",'Raw Data+Calculations'!$H$2:$H$31)</f>
        <v>135</v>
      </c>
    </row>
    <row r="38" spans="1:5" x14ac:dyDescent="0.25">
      <c r="A38" t="s">
        <v>9</v>
      </c>
      <c r="B38" s="10">
        <f>SUMIF('Raw Data+Calculations'!$C$2:$C$31,"Poor",'Raw Data+Calculations'!$BJ$2:$BJ$31)</f>
        <v>1228.4961360027546</v>
      </c>
      <c r="C38">
        <f>COUNTIF('Raw Data+Calculations'!$C$2:$C$31,"Poor")</f>
        <v>9</v>
      </c>
      <c r="D38" s="28">
        <f>SUMIF('Raw Data+Calculations'!$C$2:$C$31,"Poor",'Raw Data+Calculations'!$BH$2:$BH$31)</f>
        <v>42</v>
      </c>
      <c r="E38" s="28">
        <f>SUMIF('Raw Data+Calculations'!$C$2:$C$31,"Poor",'Raw Data+Calculations'!$H$2:$H$31)</f>
        <v>81</v>
      </c>
    </row>
    <row r="39" spans="1:5" x14ac:dyDescent="0.25">
      <c r="A39" t="s">
        <v>10</v>
      </c>
      <c r="B39" s="10">
        <f>SUMIF('Raw Data+Calculations'!$C$2:$C$31,"Non-poor",'Raw Data+Calculations'!$BJ$2:$BJ$31)</f>
        <v>79.0455555949043</v>
      </c>
      <c r="C39">
        <f>COUNTIF('Raw Data+Calculations'!$C$2:$C$31,"Non-poor")</f>
        <v>6</v>
      </c>
      <c r="D39" s="28">
        <f>SUMIF('Raw Data+Calculations'!$C$2:$C$31,"Non-poor",'Raw Data+Calculations'!$BH$2:$BH$31)</f>
        <v>24</v>
      </c>
      <c r="E39" s="28">
        <f>SUMIF('Raw Data+Calculations'!$C$2:$C$31,"Non-poor",'Raw Data+Calculations'!$BH$2:$BH$31)</f>
        <v>24</v>
      </c>
    </row>
    <row r="42" spans="1:5" x14ac:dyDescent="0.25">
      <c r="A42" s="29" t="s">
        <v>180</v>
      </c>
      <c r="B42" t="s">
        <v>179</v>
      </c>
      <c r="C42" t="s">
        <v>156</v>
      </c>
    </row>
    <row r="43" spans="1:5" x14ac:dyDescent="0.25">
      <c r="A43" s="30" t="s">
        <v>166</v>
      </c>
      <c r="B43" s="31">
        <v>24</v>
      </c>
      <c r="C43" s="31">
        <v>6</v>
      </c>
    </row>
    <row r="44" spans="1:5" x14ac:dyDescent="0.25">
      <c r="A44" s="30" t="s">
        <v>167</v>
      </c>
      <c r="B44" s="31">
        <v>23</v>
      </c>
      <c r="C44" s="31">
        <v>5</v>
      </c>
    </row>
    <row r="45" spans="1:5" x14ac:dyDescent="0.25">
      <c r="A45" s="30" t="s">
        <v>168</v>
      </c>
      <c r="B45" s="31">
        <v>19</v>
      </c>
      <c r="C45" s="31">
        <v>4</v>
      </c>
    </row>
    <row r="46" spans="1:5" x14ac:dyDescent="0.25">
      <c r="A46" s="30" t="s">
        <v>169</v>
      </c>
      <c r="B46" s="31">
        <v>16</v>
      </c>
      <c r="C46" s="31">
        <v>3</v>
      </c>
    </row>
    <row r="47" spans="1:5" x14ac:dyDescent="0.25">
      <c r="A47" s="30" t="s">
        <v>170</v>
      </c>
      <c r="B47" s="31">
        <v>10</v>
      </c>
      <c r="C47" s="31">
        <v>2</v>
      </c>
    </row>
    <row r="48" spans="1:5" x14ac:dyDescent="0.25">
      <c r="A48" s="30" t="s">
        <v>171</v>
      </c>
      <c r="B48" s="31">
        <v>46</v>
      </c>
      <c r="C48" s="31">
        <v>10</v>
      </c>
    </row>
    <row r="49" spans="1:3" x14ac:dyDescent="0.25">
      <c r="A49" s="30" t="s">
        <v>172</v>
      </c>
      <c r="B49" s="31">
        <v>138</v>
      </c>
      <c r="C49" s="31">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7" workbookViewId="0">
      <selection activeCell="A9" sqref="A9"/>
    </sheetView>
  </sheetViews>
  <sheetFormatPr defaultRowHeight="15" x14ac:dyDescent="0.25"/>
  <cols>
    <col min="1" max="1" width="44.140625" style="16" bestFit="1" customWidth="1"/>
    <col min="2" max="2" width="28.85546875" bestFit="1" customWidth="1"/>
    <col min="3" max="3" width="149.140625" customWidth="1"/>
  </cols>
  <sheetData>
    <row r="1" spans="1:3" x14ac:dyDescent="0.25">
      <c r="A1" s="21" t="s">
        <v>110</v>
      </c>
      <c r="B1" s="22" t="s">
        <v>146</v>
      </c>
      <c r="C1" s="22" t="s">
        <v>117</v>
      </c>
    </row>
    <row r="2" spans="1:3" ht="75" x14ac:dyDescent="0.25">
      <c r="A2" s="17" t="s">
        <v>107</v>
      </c>
      <c r="B2" s="18" t="s">
        <v>68</v>
      </c>
      <c r="C2" s="23" t="s">
        <v>135</v>
      </c>
    </row>
    <row r="3" spans="1:3" ht="30" x14ac:dyDescent="0.25">
      <c r="A3" s="17" t="s">
        <v>118</v>
      </c>
      <c r="B3" s="18" t="s">
        <v>70</v>
      </c>
      <c r="C3" s="23" t="s">
        <v>119</v>
      </c>
    </row>
    <row r="4" spans="1:3" ht="30" x14ac:dyDescent="0.25">
      <c r="A4" s="17" t="s">
        <v>108</v>
      </c>
      <c r="B4" s="18" t="s">
        <v>17</v>
      </c>
      <c r="C4" s="19" t="s">
        <v>109</v>
      </c>
    </row>
    <row r="5" spans="1:3" ht="30" x14ac:dyDescent="0.25">
      <c r="A5" s="17" t="s">
        <v>188</v>
      </c>
      <c r="B5" s="18" t="s">
        <v>154</v>
      </c>
      <c r="C5" s="19" t="s">
        <v>177</v>
      </c>
    </row>
    <row r="6" spans="1:3" ht="45" x14ac:dyDescent="0.25">
      <c r="A6" s="17" t="s">
        <v>112</v>
      </c>
      <c r="B6" s="18" t="s">
        <v>114</v>
      </c>
      <c r="C6" s="19" t="s">
        <v>113</v>
      </c>
    </row>
    <row r="7" spans="1:3" ht="60" x14ac:dyDescent="0.25">
      <c r="A7" s="17" t="s">
        <v>111</v>
      </c>
      <c r="B7" s="18" t="s">
        <v>115</v>
      </c>
      <c r="C7" s="23" t="s">
        <v>131</v>
      </c>
    </row>
    <row r="8" spans="1:3" ht="45" x14ac:dyDescent="0.25">
      <c r="A8" s="17" t="s">
        <v>190</v>
      </c>
      <c r="B8" s="18" t="s">
        <v>116</v>
      </c>
      <c r="C8" s="23" t="s">
        <v>134</v>
      </c>
    </row>
    <row r="9" spans="1:3" ht="60" x14ac:dyDescent="0.25">
      <c r="A9" s="17" t="s">
        <v>189</v>
      </c>
      <c r="B9" s="18" t="s">
        <v>132</v>
      </c>
      <c r="C9" s="23" t="s">
        <v>191</v>
      </c>
    </row>
    <row r="10" spans="1:3" ht="30" x14ac:dyDescent="0.25">
      <c r="A10" s="20" t="s">
        <v>106</v>
      </c>
      <c r="B10" s="18" t="s">
        <v>71</v>
      </c>
      <c r="C10" s="19" t="s">
        <v>126</v>
      </c>
    </row>
    <row r="11" spans="1:3" ht="30" x14ac:dyDescent="0.25">
      <c r="A11" s="20" t="s">
        <v>124</v>
      </c>
      <c r="B11" s="18" t="s">
        <v>72</v>
      </c>
      <c r="C11" s="19" t="s">
        <v>128</v>
      </c>
    </row>
    <row r="12" spans="1:3" x14ac:dyDescent="0.25">
      <c r="A12" s="20" t="s">
        <v>121</v>
      </c>
      <c r="B12" s="18" t="s">
        <v>121</v>
      </c>
      <c r="C12" s="19" t="s">
        <v>121</v>
      </c>
    </row>
    <row r="13" spans="1:3" ht="30" x14ac:dyDescent="0.25">
      <c r="A13" s="20" t="s">
        <v>125</v>
      </c>
      <c r="B13" s="18" t="s">
        <v>98</v>
      </c>
      <c r="C13" s="19" t="s">
        <v>127</v>
      </c>
    </row>
    <row r="14" spans="1:3" ht="60" x14ac:dyDescent="0.25">
      <c r="A14" s="20" t="s">
        <v>122</v>
      </c>
      <c r="B14" s="18" t="s">
        <v>99</v>
      </c>
      <c r="C14" s="23" t="s">
        <v>130</v>
      </c>
    </row>
    <row r="15" spans="1:3" ht="30" x14ac:dyDescent="0.25">
      <c r="A15" s="20" t="s">
        <v>123</v>
      </c>
      <c r="B15" s="18" t="s">
        <v>100</v>
      </c>
      <c r="C15" s="19" t="s">
        <v>129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6" workbookViewId="0">
      <selection activeCell="E28" sqref="E28"/>
    </sheetView>
  </sheetViews>
  <sheetFormatPr defaultRowHeight="15" x14ac:dyDescent="0.25"/>
  <cols>
    <col min="1" max="1" width="14.7109375" bestFit="1" customWidth="1"/>
    <col min="2" max="2" width="18.42578125" style="13" bestFit="1" customWidth="1"/>
    <col min="3" max="3" width="19" bestFit="1" customWidth="1"/>
    <col min="4" max="4" width="12" bestFit="1" customWidth="1"/>
    <col min="5" max="5" width="18.140625" style="13" customWidth="1"/>
    <col min="7" max="7" width="58.42578125" style="16" customWidth="1"/>
  </cols>
  <sheetData>
    <row r="1" spans="1:7" x14ac:dyDescent="0.25">
      <c r="A1" s="6" t="s">
        <v>136</v>
      </c>
      <c r="B1" s="12" t="s">
        <v>137</v>
      </c>
      <c r="C1" s="6" t="s">
        <v>138</v>
      </c>
      <c r="D1" s="6" t="s">
        <v>140</v>
      </c>
      <c r="E1" s="12" t="s">
        <v>139</v>
      </c>
      <c r="G1" s="16" t="s">
        <v>141</v>
      </c>
    </row>
    <row r="2" spans="1:7" x14ac:dyDescent="0.25">
      <c r="A2">
        <v>1985</v>
      </c>
      <c r="B2" s="13" t="str">
        <f>"deflator_"&amp;A2&amp;"_2013"</f>
        <v>deflator_1985_2013</v>
      </c>
      <c r="C2">
        <v>11.149657058348851</v>
      </c>
      <c r="D2">
        <v>1</v>
      </c>
      <c r="E2" s="13">
        <f t="shared" ref="E2:E25" si="0">$D$30/D2</f>
        <v>4.7406959487562785</v>
      </c>
    </row>
    <row r="3" spans="1:7" ht="45" x14ac:dyDescent="0.25">
      <c r="A3">
        <v>1986</v>
      </c>
      <c r="B3" s="13" t="str">
        <f t="shared" ref="B3:B31" si="1">"deflator_"&amp;A3&amp;"_2013"</f>
        <v>deflator_1986_2013</v>
      </c>
      <c r="C3">
        <v>8.0011823347137607</v>
      </c>
      <c r="D3">
        <f>D2*(1+C2/100)</f>
        <v>1.1114965705834885</v>
      </c>
      <c r="E3" s="13">
        <f t="shared" si="0"/>
        <v>4.2651467167978883</v>
      </c>
      <c r="G3" s="16" t="s">
        <v>181</v>
      </c>
    </row>
    <row r="4" spans="1:7" x14ac:dyDescent="0.25">
      <c r="A4">
        <v>1987</v>
      </c>
      <c r="B4" s="13" t="str">
        <f t="shared" si="1"/>
        <v>deflator_1987_2013</v>
      </c>
      <c r="C4">
        <v>10.880053676759331</v>
      </c>
      <c r="D4">
        <f t="shared" ref="D4:D31" si="2">D3*(1+C3/100)</f>
        <v>1.2004294378399638</v>
      </c>
      <c r="E4" s="13">
        <f t="shared" si="0"/>
        <v>3.949166689286312</v>
      </c>
      <c r="G4" s="16" t="s">
        <v>142</v>
      </c>
    </row>
    <row r="5" spans="1:7" ht="30" x14ac:dyDescent="0.25">
      <c r="A5">
        <v>1988</v>
      </c>
      <c r="B5" s="13" t="str">
        <f t="shared" si="1"/>
        <v>deflator_1988_2013</v>
      </c>
      <c r="C5">
        <v>7.6006782246856375</v>
      </c>
      <c r="D5">
        <f t="shared" si="2"/>
        <v>1.3310368050285721</v>
      </c>
      <c r="E5" s="13">
        <f t="shared" si="0"/>
        <v>3.5616565453684164</v>
      </c>
      <c r="G5" s="16" t="s">
        <v>143</v>
      </c>
    </row>
    <row r="6" spans="1:7" ht="30" x14ac:dyDescent="0.25">
      <c r="A6">
        <v>1989</v>
      </c>
      <c r="B6" s="13" t="str">
        <f t="shared" si="1"/>
        <v>deflator_1989_2013</v>
      </c>
      <c r="C6">
        <v>8.5002233968438361</v>
      </c>
      <c r="D6">
        <f t="shared" si="2"/>
        <v>1.4322046296309303</v>
      </c>
      <c r="E6" s="13">
        <f t="shared" si="0"/>
        <v>3.3100688621415255</v>
      </c>
      <c r="G6" s="16" t="s">
        <v>144</v>
      </c>
    </row>
    <row r="7" spans="1:7" x14ac:dyDescent="0.25">
      <c r="A7">
        <v>1990</v>
      </c>
      <c r="B7" s="13" t="str">
        <f t="shared" si="1"/>
        <v>deflator_1990_2013</v>
      </c>
      <c r="C7">
        <v>6.3355971849366597</v>
      </c>
      <c r="D7">
        <f t="shared" si="2"/>
        <v>1.5539452226494994</v>
      </c>
      <c r="E7" s="13">
        <f t="shared" si="0"/>
        <v>3.050748430291077</v>
      </c>
    </row>
    <row r="8" spans="1:7" ht="45" x14ac:dyDescent="0.25">
      <c r="A8">
        <v>1991</v>
      </c>
      <c r="B8" s="13" t="str">
        <f t="shared" si="1"/>
        <v>deflator_1991_2013</v>
      </c>
      <c r="C8">
        <v>6.5962351709092388</v>
      </c>
      <c r="D8">
        <f t="shared" si="2"/>
        <v>1.6523969324311387</v>
      </c>
      <c r="E8" s="13">
        <f t="shared" si="0"/>
        <v>2.8689813299165272</v>
      </c>
      <c r="G8" s="16" t="s">
        <v>145</v>
      </c>
    </row>
    <row r="9" spans="1:7" x14ac:dyDescent="0.25">
      <c r="A9">
        <v>1992</v>
      </c>
      <c r="B9" s="13" t="str">
        <f t="shared" si="1"/>
        <v>deflator_1992_2013</v>
      </c>
      <c r="C9">
        <v>2.9763697664636908</v>
      </c>
      <c r="D9">
        <f t="shared" si="2"/>
        <v>1.7613929200511869</v>
      </c>
      <c r="E9" s="13">
        <f t="shared" si="0"/>
        <v>2.6914471466244523</v>
      </c>
    </row>
    <row r="10" spans="1:7" x14ac:dyDescent="0.25">
      <c r="A10">
        <v>1993</v>
      </c>
      <c r="B10" s="13" t="str">
        <f t="shared" si="1"/>
        <v>deflator_1993_2013</v>
      </c>
      <c r="C10">
        <v>0.28696994316483426</v>
      </c>
      <c r="D10">
        <f t="shared" si="2"/>
        <v>1.8138184863922224</v>
      </c>
      <c r="E10" s="13">
        <f t="shared" si="0"/>
        <v>2.6136551062426125</v>
      </c>
    </row>
    <row r="11" spans="1:7" x14ac:dyDescent="0.25">
      <c r="A11">
        <v>1994</v>
      </c>
      <c r="B11" s="13" t="str">
        <f t="shared" si="1"/>
        <v>deflator_1994_2013</v>
      </c>
      <c r="C11">
        <v>3.7718272470472556</v>
      </c>
      <c r="D11">
        <f t="shared" si="2"/>
        <v>1.8190236002717355</v>
      </c>
      <c r="E11" s="13">
        <f t="shared" si="0"/>
        <v>2.6061761639860461</v>
      </c>
    </row>
    <row r="12" spans="1:7" x14ac:dyDescent="0.25">
      <c r="A12">
        <v>1995</v>
      </c>
      <c r="B12" s="13" t="str">
        <f t="shared" si="1"/>
        <v>deflator_1995_2013</v>
      </c>
      <c r="C12">
        <v>7.3453321952790702</v>
      </c>
      <c r="D12">
        <f t="shared" si="2"/>
        <v>1.8876340280570048</v>
      </c>
      <c r="E12" s="13">
        <f t="shared" si="0"/>
        <v>2.5114486591640919</v>
      </c>
    </row>
    <row r="13" spans="1:7" x14ac:dyDescent="0.25">
      <c r="A13">
        <v>1996</v>
      </c>
      <c r="B13" s="13" t="str">
        <f t="shared" si="1"/>
        <v>deflator_1996_2013</v>
      </c>
      <c r="C13">
        <v>4.2345036162364806</v>
      </c>
      <c r="D13">
        <f t="shared" si="2"/>
        <v>2.0262870180489188</v>
      </c>
      <c r="E13" s="13">
        <f t="shared" si="0"/>
        <v>2.339597454126229</v>
      </c>
    </row>
    <row r="14" spans="1:7" x14ac:dyDescent="0.25">
      <c r="A14">
        <v>1997</v>
      </c>
      <c r="B14" s="13" t="str">
        <f t="shared" si="1"/>
        <v>deflator_1997_2013</v>
      </c>
      <c r="C14">
        <v>3.0900971741629064</v>
      </c>
      <c r="D14">
        <f t="shared" si="2"/>
        <v>2.1120902151035303</v>
      </c>
      <c r="E14" s="13">
        <f t="shared" si="0"/>
        <v>2.2445518258905901</v>
      </c>
    </row>
    <row r="15" spans="1:7" x14ac:dyDescent="0.25">
      <c r="A15">
        <v>1998</v>
      </c>
      <c r="B15" s="13" t="str">
        <f t="shared" si="1"/>
        <v>deflator_1998_2013</v>
      </c>
      <c r="C15">
        <v>5.2743663086716595</v>
      </c>
      <c r="D15">
        <f t="shared" si="2"/>
        <v>2.177355855156216</v>
      </c>
      <c r="E15" s="13">
        <f t="shared" si="0"/>
        <v>2.1772720051845424</v>
      </c>
    </row>
    <row r="16" spans="1:7" x14ac:dyDescent="0.25">
      <c r="A16">
        <v>1999</v>
      </c>
      <c r="B16" s="13" t="str">
        <f t="shared" si="1"/>
        <v>deflator_1999_2013</v>
      </c>
      <c r="C16">
        <v>4.6557306802337877</v>
      </c>
      <c r="D16">
        <f t="shared" si="2"/>
        <v>2.2921975788004652</v>
      </c>
      <c r="E16" s="13">
        <f t="shared" si="0"/>
        <v>2.0681881843872909</v>
      </c>
    </row>
    <row r="17" spans="1:5" x14ac:dyDescent="0.25">
      <c r="A17">
        <v>2000</v>
      </c>
      <c r="B17" s="13" t="str">
        <f t="shared" si="1"/>
        <v>deflator_2000_2013</v>
      </c>
      <c r="C17">
        <v>1.8596608695415853</v>
      </c>
      <c r="D17">
        <f t="shared" si="2"/>
        <v>2.3989161247282547</v>
      </c>
      <c r="E17" s="13">
        <f t="shared" si="0"/>
        <v>1.9761824516867161</v>
      </c>
    </row>
    <row r="18" spans="1:5" x14ac:dyDescent="0.25">
      <c r="A18">
        <v>2001</v>
      </c>
      <c r="B18" s="13" t="str">
        <f t="shared" si="1"/>
        <v>deflator_2001_2013</v>
      </c>
      <c r="C18">
        <v>1.5853946148010039</v>
      </c>
      <c r="D18">
        <f t="shared" si="2"/>
        <v>2.4435278291929494</v>
      </c>
      <c r="E18" s="13">
        <f t="shared" si="0"/>
        <v>1.9401031132606499</v>
      </c>
    </row>
    <row r="19" spans="1:5" x14ac:dyDescent="0.25">
      <c r="A19">
        <v>2002</v>
      </c>
      <c r="B19" s="13" t="str">
        <f t="shared" si="1"/>
        <v>deflator_2002_2013</v>
      </c>
      <c r="C19">
        <v>3.1953751366212941</v>
      </c>
      <c r="D19">
        <f t="shared" si="2"/>
        <v>2.4822673878081383</v>
      </c>
      <c r="E19" s="13">
        <f t="shared" si="0"/>
        <v>1.9098248528907882</v>
      </c>
    </row>
    <row r="20" spans="1:5" x14ac:dyDescent="0.25">
      <c r="A20">
        <v>2003</v>
      </c>
      <c r="B20" s="13" t="str">
        <f t="shared" si="1"/>
        <v>deflator_2003_2013</v>
      </c>
      <c r="C20">
        <v>4.5276295975754692</v>
      </c>
      <c r="D20">
        <f t="shared" si="2"/>
        <v>2.5615851427426182</v>
      </c>
      <c r="E20" s="13">
        <f t="shared" si="0"/>
        <v>1.8506884154084946</v>
      </c>
    </row>
    <row r="21" spans="1:5" x14ac:dyDescent="0.25">
      <c r="A21">
        <v>2004</v>
      </c>
      <c r="B21" s="13" t="str">
        <f t="shared" si="1"/>
        <v>deflator_2004_2013</v>
      </c>
      <c r="C21">
        <v>4.2404287646959631</v>
      </c>
      <c r="D21">
        <f t="shared" si="2"/>
        <v>2.6775642298325288</v>
      </c>
      <c r="E21" s="13">
        <f t="shared" si="0"/>
        <v>1.7705255754229994</v>
      </c>
    </row>
    <row r="22" spans="1:5" x14ac:dyDescent="0.25">
      <c r="A22">
        <v>2005</v>
      </c>
      <c r="B22" s="13" t="str">
        <f t="shared" si="1"/>
        <v>deflator_2005_2013</v>
      </c>
      <c r="C22">
        <v>5.0747149151710147</v>
      </c>
      <c r="D22">
        <f t="shared" si="2"/>
        <v>2.7911044336275577</v>
      </c>
      <c r="E22" s="13">
        <f t="shared" si="0"/>
        <v>1.6985018158546168</v>
      </c>
    </row>
    <row r="23" spans="1:5" x14ac:dyDescent="0.25">
      <c r="A23">
        <v>2006</v>
      </c>
      <c r="B23" s="13" t="str">
        <f t="shared" si="1"/>
        <v>deflator_2006_2013</v>
      </c>
      <c r="C23">
        <v>5.1723735136527154</v>
      </c>
      <c r="D23">
        <f t="shared" si="2"/>
        <v>2.9327450266188548</v>
      </c>
      <c r="E23" s="13">
        <f t="shared" si="0"/>
        <v>1.6164705440560581</v>
      </c>
    </row>
    <row r="24" spans="1:5" x14ac:dyDescent="0.25">
      <c r="A24">
        <v>2007</v>
      </c>
      <c r="B24" s="13" t="str">
        <f t="shared" si="1"/>
        <v>deflator_2007_2013</v>
      </c>
      <c r="C24">
        <v>6.78645029797174</v>
      </c>
      <c r="D24">
        <f t="shared" si="2"/>
        <v>3.0844375535986557</v>
      </c>
      <c r="E24" s="13">
        <f t="shared" si="0"/>
        <v>1.5369725813463928</v>
      </c>
    </row>
    <row r="25" spans="1:5" x14ac:dyDescent="0.25">
      <c r="A25">
        <v>2008</v>
      </c>
      <c r="B25" s="13" t="str">
        <f t="shared" si="1"/>
        <v>deflator_2008_2013</v>
      </c>
      <c r="C25">
        <v>8.7891012264964132</v>
      </c>
      <c r="D25">
        <f t="shared" si="2"/>
        <v>3.2937613751456039</v>
      </c>
      <c r="E25" s="13">
        <f t="shared" si="0"/>
        <v>1.439295507115087</v>
      </c>
    </row>
    <row r="26" spans="1:5" x14ac:dyDescent="0.25">
      <c r="A26">
        <v>2009</v>
      </c>
      <c r="B26" s="13" t="str">
        <f t="shared" si="1"/>
        <v>deflator_2009_2013</v>
      </c>
      <c r="C26">
        <v>6.5209543261760246</v>
      </c>
      <c r="D26">
        <f t="shared" si="2"/>
        <v>3.5832533965663913</v>
      </c>
      <c r="E26" s="13">
        <f t="shared" ref="E26:E31" si="3">$D$30/D26</f>
        <v>1.3230144296518334</v>
      </c>
    </row>
    <row r="27" spans="1:5" x14ac:dyDescent="0.25">
      <c r="A27">
        <v>2010</v>
      </c>
      <c r="B27" s="13" t="str">
        <f t="shared" si="1"/>
        <v>deflator_2010_2013</v>
      </c>
      <c r="C27">
        <v>6.4736226975529547</v>
      </c>
      <c r="D27">
        <f t="shared" si="2"/>
        <v>3.8169157139476368</v>
      </c>
      <c r="E27" s="13">
        <f t="shared" si="3"/>
        <v>1.242022696868311</v>
      </c>
    </row>
    <row r="28" spans="1:5" x14ac:dyDescent="0.25">
      <c r="A28">
        <v>2011</v>
      </c>
      <c r="B28" s="13" t="str">
        <f t="shared" si="1"/>
        <v>deflator_2011_2013</v>
      </c>
      <c r="C28">
        <v>7.5319114471253101</v>
      </c>
      <c r="D28">
        <f t="shared" si="2"/>
        <v>4.0640084359522168</v>
      </c>
      <c r="E28" s="13">
        <f t="shared" si="3"/>
        <v>1.1665074085028346</v>
      </c>
    </row>
    <row r="29" spans="1:5" x14ac:dyDescent="0.25">
      <c r="A29">
        <v>2012</v>
      </c>
      <c r="B29" s="13" t="str">
        <f t="shared" si="1"/>
        <v>deflator_2012_2013</v>
      </c>
      <c r="C29">
        <v>8.4801146752069059</v>
      </c>
      <c r="D29">
        <f t="shared" si="2"/>
        <v>4.3701059525518398</v>
      </c>
      <c r="E29" s="13">
        <f t="shared" si="3"/>
        <v>1.0848011467520691</v>
      </c>
    </row>
    <row r="30" spans="1:5" x14ac:dyDescent="0.25">
      <c r="A30">
        <v>2013</v>
      </c>
      <c r="B30" s="13" t="str">
        <f t="shared" si="1"/>
        <v>deflator_2013_2013</v>
      </c>
      <c r="C30">
        <v>6.6233843474947918</v>
      </c>
      <c r="D30">
        <f t="shared" si="2"/>
        <v>4.7406959487562785</v>
      </c>
      <c r="E30" s="13">
        <f t="shared" si="3"/>
        <v>1</v>
      </c>
    </row>
    <row r="31" spans="1:5" x14ac:dyDescent="0.25">
      <c r="A31">
        <v>2014</v>
      </c>
      <c r="B31" s="13" t="str">
        <f t="shared" si="1"/>
        <v>deflator_2014_2013</v>
      </c>
      <c r="C31" s="15" t="s">
        <v>6</v>
      </c>
      <c r="D31">
        <f t="shared" si="2"/>
        <v>5.0546904621885211</v>
      </c>
      <c r="E31" s="13">
        <f t="shared" si="3"/>
        <v>0.93788056543104459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Raw Data+Calculations</vt:lpstr>
      <vt:lpstr>Calculated</vt:lpstr>
      <vt:lpstr>Results</vt:lpstr>
      <vt:lpstr>Calculations described</vt:lpstr>
      <vt:lpstr>Deflator values</vt:lpstr>
    </vt:vector>
  </TitlesOfParts>
  <Company>IRC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2014-03-12T19:53:49Z</dcterms:created>
  <dcterms:modified xsi:type="dcterms:W3CDTF">2015-09-15T08:41:44Z</dcterms:modified>
</cp:coreProperties>
</file>